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Apportionment\Apport\Federal Program Alloc\23-24\Title I-A Final\"/>
    </mc:Choice>
  </mc:AlternateContent>
  <xr:revisionPtr revIDLastSave="0" documentId="13_ncr:1_{27C19B01-0740-4F29-A436-5D9590A0CDA0}" xr6:coauthVersionLast="47" xr6:coauthVersionMax="47" xr10:uidLastSave="{00000000-0000-0000-0000-000000000000}"/>
  <bookViews>
    <workbookView xWindow="28680" yWindow="-120" windowWidth="29040" windowHeight="15840" xr2:uid="{7D05F9FF-7C64-4D3F-9461-7E29455769F6}"/>
  </bookViews>
  <sheets>
    <sheet name="District" sheetId="40" r:id="rId1"/>
    <sheet name="Assumptions " sheetId="12" state="hidden" r:id="rId2"/>
    <sheet name="State Reservations" sheetId="19" state="hidden" r:id="rId3"/>
    <sheet name="Basic HH" sheetId="36" state="hidden" r:id="rId4"/>
    <sheet name="Conc. HH" sheetId="37" state="hidden" r:id="rId5"/>
    <sheet name="Targeted HH" sheetId="38" state="hidden" r:id="rId6"/>
    <sheet name="EFIG HH" sheetId="39" state="hidden" r:id="rId7"/>
    <sheet name="Model allocations" sheetId="29" state="hidden" r:id="rId8"/>
    <sheet name="Initial adjusted allocations" sheetId="28" state="hidden" r:id="rId9"/>
    <sheet name="Initial adjusted formula count" sheetId="26" state="hidden" r:id="rId10"/>
    <sheet name="New or Expanded HH check" sheetId="30" state="hidden" r:id="rId11"/>
    <sheet name="LEA Split Calc" sheetId="1" state="hidden" r:id="rId12"/>
    <sheet name="Multipliers" sheetId="27" state="hidden" r:id="rId13"/>
    <sheet name="Prior Year Net to district" sheetId="34" state="hidden" r:id="rId14"/>
    <sheet name="Conc eligibility year" sheetId="35" state="hidden" r:id="rId15"/>
  </sheets>
  <definedNames>
    <definedName name="_xlnm._FilterDatabase" localSheetId="2" hidden="1">'State Reservations'!$A$3:$AE$320</definedName>
    <definedName name="ExternalData_1" localSheetId="11" hidden="1">'LEA Split Calc'!$A$1:$S$22</definedName>
    <definedName name="ExternalData_1" localSheetId="13" hidden="1">'Prior Year Net to district'!$A$1:$D$316</definedName>
    <definedName name="ExternalData_2" localSheetId="1" hidden="1">'Assumptions '!$C$1:$I$2</definedName>
    <definedName name="ExternalData_2" localSheetId="8" hidden="1">'Initial adjusted allocations'!$A$1:$L$318</definedName>
    <definedName name="ExternalData_2" localSheetId="9" hidden="1">'Initial adjusted formula count'!$A$1:$P$318</definedName>
    <definedName name="ExternalData_2" localSheetId="7" hidden="1">'Model allocations'!$A$1:$L$318</definedName>
    <definedName name="ExternalData_2" localSheetId="12" hidden="1">Multipliers!$A$1:$I$33</definedName>
    <definedName name="ExternalData_2" localSheetId="10" hidden="1">'New or Expanded HH check'!$A$1:$Y$22</definedName>
    <definedName name="ExternalData_3" localSheetId="1" hidden="1">'Assumptions '!$B$1:$B$2</definedName>
    <definedName name="ExternalData_4" localSheetId="14" hidden="1">'Conc eligibility year'!$A$1:$E$319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FRPL_6d942e16-22db-4ffa-b3c4-78e5f77f3d97" name="FRPL" connection="Query - FRPL"/>
          <x15:modelTable id="Charter_TribalSending Districts_adc0af90-1cf7-4afd-a1f7-505f4e6cd83a" name="Charter_TribalSending Districts" connection="Query - Charter_TribalSending Districts"/>
          <x15:modelTable id="Split Calc_247957c6-f80a-4cf9-bf62-830dee17adae" name="Split Calc" connection="Query - Split Calc"/>
          <x15:modelTable id="CharterOnly_d4b28db4-5955-4821-8a91-08565041fbb0" name="CharterOnly" connection="Query - CharterOnly"/>
          <x15:modelTable id="SendingOnly_528991c0-22cf-4f9a-9107-21e30a0d6359" name="SendingOnly" connection="Query - SendingOnly"/>
          <x15:modelTable id="Multipliers_4e1de182-67bc-47e3-aae0-31c9d5aa929f" name="Multipliers" connection="Query - Multipliers"/>
          <x15:modelTable id="DOE Allocation_e200dc55-e835-485f-b9ac-864e5e086a2b" name="DOE Allocation" connection="Query - DOE Allocation"/>
          <x15:modelTable id="CCDDD LEAid_58419713-ea03-4455-98bb-37219434a69b" name="CCDDD LEAid" connection="Query - CCDDD/LEAid"/>
          <x15:modelTable id="DOE Formula counts_3f105ae7-fe37-4b9a-aa63-69b768cb6cdc" name="DOE Formula counts" connection="Query - DOE Formula counts"/>
          <x15:modelTable id="Prior Year adjusted allocations_8130c18f-6f17-4ed2-bd14-597e9d2fc0dd" name="Prior Year adjusted allocations" connection="Query - Prior Year adjusted allocations"/>
          <x15:modelTable id="Prior Year Adjusted Formula counts_2a578e4d-5345-4ca2-b6b0-12d6cdb6e79b" name="Prior Year Adjusted Formula counts" connection="Query - Prior Year Adjusted Formula counts"/>
          <x15:modelTable id="sumif_c9c16be1-9469-4623-9b4e-bcb323cce144" name="sumif" connection="Query - sumif"/>
          <x15:modelTable id="Assumptions-3561391d-e14b-4875-aca7-0b3dbc1c38d4" name="Assumptions" connection="Query - Assumptions"/>
          <x15:modelTable id="Prior Year Net to district_e2fd19b8-9aaf-4528-8cfa-ac06a0304cee" name="Prior Year Net to district" connection="Query - Prior Year Net to district"/>
          <x15:modelTable id="Title_ac699485-87d4-4f30-80af-b906945ae25f" name="Title" connection="Query - Title"/>
          <x15:modelTable id="Conc lookback_c1a88fb1-7a73-4a63-a3e5-6635b945637e" name="Conc lookback" connection="Query - Conc lookback"/>
          <x15:modelTable id="Initial adjusted formula count_5c95ab43-6e12-485c-9022-cfe2a271a234" name="Initial adjusted formula count" connection="Query - Initial adjusted formula count"/>
          <x15:modelTable id="Amount per Formula student_cd424f64-269e-4ef2-8e08-c65c399ef622" name="Amount per Formula student" connection="Query - Amount per Formula student"/>
          <x15:modelTable id="Initial adjusted allocations_d90531cd-ec6c-4788-99a2-22ac57ce40b2" name="Initial adjusted allocations" connection="Query - Initial adjusted allocations"/>
          <x15:modelTable id="Conc eligibility year_a502da48-851e-4952-a9c6-9e398a791bc0" name="Conc eligibility year" connection="Query - Conc eligibility year"/>
          <x15:modelTable id="New or Expanded HH check_32464d03-e565-4412-900d-3f03e1cce755" name="New or Expanded HH check" connection="Query - New or Expanded HH check"/>
          <x15:modelTable id="Model allocations_60a0f989-7d5d-495c-9d42-568553c317c8" name="Model allocations" connection="Query - Model allocation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40" l="1"/>
  <c r="AF1" i="19"/>
  <c r="AG5" i="19" l="1"/>
  <c r="AG6" i="19"/>
  <c r="AG7" i="19"/>
  <c r="AG8" i="19"/>
  <c r="AG9" i="19"/>
  <c r="AG10" i="19"/>
  <c r="AG11" i="19"/>
  <c r="AG12" i="19"/>
  <c r="AG13" i="19"/>
  <c r="AG14" i="19"/>
  <c r="AG15" i="19"/>
  <c r="AG16" i="19"/>
  <c r="AG17" i="19"/>
  <c r="AG18" i="19"/>
  <c r="AG19" i="19"/>
  <c r="AG20" i="19"/>
  <c r="AG21" i="19"/>
  <c r="AG22" i="19"/>
  <c r="AG23" i="19"/>
  <c r="AG24" i="19"/>
  <c r="AG25" i="19"/>
  <c r="AG26" i="19"/>
  <c r="AG27" i="19"/>
  <c r="AG28" i="19"/>
  <c r="AG29" i="19"/>
  <c r="AG30" i="19"/>
  <c r="AG31" i="19"/>
  <c r="AG32" i="19"/>
  <c r="AG33" i="19"/>
  <c r="AG34" i="19"/>
  <c r="AG35" i="19"/>
  <c r="AG36" i="19"/>
  <c r="AG37" i="19"/>
  <c r="AG38" i="19"/>
  <c r="AG39" i="19"/>
  <c r="AG40" i="19"/>
  <c r="AG41" i="19"/>
  <c r="AG42" i="19"/>
  <c r="AG43" i="19"/>
  <c r="AG44" i="19"/>
  <c r="AG45" i="19"/>
  <c r="AG46" i="19"/>
  <c r="AG47" i="19"/>
  <c r="AG48" i="19"/>
  <c r="AG49" i="19"/>
  <c r="AG50" i="19"/>
  <c r="AG51" i="19"/>
  <c r="AG52" i="19"/>
  <c r="AG53" i="19"/>
  <c r="AG54" i="19"/>
  <c r="AG55" i="19"/>
  <c r="AG56" i="19"/>
  <c r="AG57" i="19"/>
  <c r="AG58" i="19"/>
  <c r="AG59" i="19"/>
  <c r="AG60" i="19"/>
  <c r="AG61" i="19"/>
  <c r="AG62" i="19"/>
  <c r="AG63" i="19"/>
  <c r="AG64" i="19"/>
  <c r="AG65" i="19"/>
  <c r="AG66" i="19"/>
  <c r="AG67" i="19"/>
  <c r="AG68" i="19"/>
  <c r="AG69" i="19"/>
  <c r="AG70" i="19"/>
  <c r="AG71" i="19"/>
  <c r="AG72" i="19"/>
  <c r="AG73" i="19"/>
  <c r="AG74" i="19"/>
  <c r="AG75" i="19"/>
  <c r="AG76" i="19"/>
  <c r="AG77" i="19"/>
  <c r="AG78" i="19"/>
  <c r="AG79" i="19"/>
  <c r="AG80" i="19"/>
  <c r="AG81" i="19"/>
  <c r="AG82" i="19"/>
  <c r="AG83" i="19"/>
  <c r="AG84" i="19"/>
  <c r="AG85" i="19"/>
  <c r="AG86" i="19"/>
  <c r="AG87" i="19"/>
  <c r="AG88" i="19"/>
  <c r="AG89" i="19"/>
  <c r="AG90" i="19"/>
  <c r="AG91" i="19"/>
  <c r="AG92" i="19"/>
  <c r="AG93" i="19"/>
  <c r="AG94" i="19"/>
  <c r="AG95" i="19"/>
  <c r="AG96" i="19"/>
  <c r="AG97" i="19"/>
  <c r="AG98" i="19"/>
  <c r="AG99" i="19"/>
  <c r="AG100" i="19"/>
  <c r="AG101" i="19"/>
  <c r="AG102" i="19"/>
  <c r="AG103" i="19"/>
  <c r="AG104" i="19"/>
  <c r="AG105" i="19"/>
  <c r="AG106" i="19"/>
  <c r="AG107" i="19"/>
  <c r="AG108" i="19"/>
  <c r="AG109" i="19"/>
  <c r="AG110" i="19"/>
  <c r="AG111" i="19"/>
  <c r="AG112" i="19"/>
  <c r="AG113" i="19"/>
  <c r="AG114" i="19"/>
  <c r="AG115" i="19"/>
  <c r="AG116" i="19"/>
  <c r="AG117" i="19"/>
  <c r="AG118" i="19"/>
  <c r="AG119" i="19"/>
  <c r="AG120" i="19"/>
  <c r="AG121" i="19"/>
  <c r="AG122" i="19"/>
  <c r="AG123" i="19"/>
  <c r="AG124" i="19"/>
  <c r="AG125" i="19"/>
  <c r="AG126" i="19"/>
  <c r="AG127" i="19"/>
  <c r="AG128" i="19"/>
  <c r="AG129" i="19"/>
  <c r="AG130" i="19"/>
  <c r="AG131" i="19"/>
  <c r="AG132" i="19"/>
  <c r="AG133" i="19"/>
  <c r="AG134" i="19"/>
  <c r="AG135" i="19"/>
  <c r="AG136" i="19"/>
  <c r="AG137" i="19"/>
  <c r="AG138" i="19"/>
  <c r="AG139" i="19"/>
  <c r="AG140" i="19"/>
  <c r="AG141" i="19"/>
  <c r="AG142" i="19"/>
  <c r="AG143" i="19"/>
  <c r="AG144" i="19"/>
  <c r="AG145" i="19"/>
  <c r="AG146" i="19"/>
  <c r="AG147" i="19"/>
  <c r="AG148" i="19"/>
  <c r="AG149" i="19"/>
  <c r="AG150" i="19"/>
  <c r="AG151" i="19"/>
  <c r="AG152" i="19"/>
  <c r="AG153" i="19"/>
  <c r="AG154" i="19"/>
  <c r="AG155" i="19"/>
  <c r="AG156" i="19"/>
  <c r="AG157" i="19"/>
  <c r="AG158" i="19"/>
  <c r="AG159" i="19"/>
  <c r="AG160" i="19"/>
  <c r="AG161" i="19"/>
  <c r="AG162" i="19"/>
  <c r="AG163" i="19"/>
  <c r="AG164" i="19"/>
  <c r="AG165" i="19"/>
  <c r="AG166" i="19"/>
  <c r="AG167" i="19"/>
  <c r="AG168" i="19"/>
  <c r="AG169" i="19"/>
  <c r="AG170" i="19"/>
  <c r="AG171" i="19"/>
  <c r="AG172" i="19"/>
  <c r="AG173" i="19"/>
  <c r="AG174" i="19"/>
  <c r="AG175" i="19"/>
  <c r="AG176" i="19"/>
  <c r="AG177" i="19"/>
  <c r="AG178" i="19"/>
  <c r="AG179" i="19"/>
  <c r="AG180" i="19"/>
  <c r="AG181" i="19"/>
  <c r="AG182" i="19"/>
  <c r="AG183" i="19"/>
  <c r="AG184" i="19"/>
  <c r="AG185" i="19"/>
  <c r="AG186" i="19"/>
  <c r="AG187" i="19"/>
  <c r="AG188" i="19"/>
  <c r="AG189" i="19"/>
  <c r="AG190" i="19"/>
  <c r="AG191" i="19"/>
  <c r="AG192" i="19"/>
  <c r="AG193" i="19"/>
  <c r="AG194" i="19"/>
  <c r="AG195" i="19"/>
  <c r="AG196" i="19"/>
  <c r="AG197" i="19"/>
  <c r="AG198" i="19"/>
  <c r="AG199" i="19"/>
  <c r="AG200" i="19"/>
  <c r="AG201" i="19"/>
  <c r="AG202" i="19"/>
  <c r="AG203" i="19"/>
  <c r="AG204" i="19"/>
  <c r="AG205" i="19"/>
  <c r="AG206" i="19"/>
  <c r="AG207" i="19"/>
  <c r="AG208" i="19"/>
  <c r="AG209" i="19"/>
  <c r="AG210" i="19"/>
  <c r="AG211" i="19"/>
  <c r="AG212" i="19"/>
  <c r="AG213" i="19"/>
  <c r="AG214" i="19"/>
  <c r="AG215" i="19"/>
  <c r="AG216" i="19"/>
  <c r="AG217" i="19"/>
  <c r="AG218" i="19"/>
  <c r="AG219" i="19"/>
  <c r="AG220" i="19"/>
  <c r="AG221" i="19"/>
  <c r="AG222" i="19"/>
  <c r="AG223" i="19"/>
  <c r="AG224" i="19"/>
  <c r="AG225" i="19"/>
  <c r="AG226" i="19"/>
  <c r="AG227" i="19"/>
  <c r="AG228" i="19"/>
  <c r="AG229" i="19"/>
  <c r="AG230" i="19"/>
  <c r="AG231" i="19"/>
  <c r="AG232" i="19"/>
  <c r="AG233" i="19"/>
  <c r="AG234" i="19"/>
  <c r="AG235" i="19"/>
  <c r="AG236" i="19"/>
  <c r="AG237" i="19"/>
  <c r="AG238" i="19"/>
  <c r="AG239" i="19"/>
  <c r="AG240" i="19"/>
  <c r="AG241" i="19"/>
  <c r="AG242" i="19"/>
  <c r="AG243" i="19"/>
  <c r="AG244" i="19"/>
  <c r="AG245" i="19"/>
  <c r="AG246" i="19"/>
  <c r="AG247" i="19"/>
  <c r="AG248" i="19"/>
  <c r="AG249" i="19"/>
  <c r="AG250" i="19"/>
  <c r="AG251" i="19"/>
  <c r="AG252" i="19"/>
  <c r="AG253" i="19"/>
  <c r="AG254" i="19"/>
  <c r="AG255" i="19"/>
  <c r="AG256" i="19"/>
  <c r="AG257" i="19"/>
  <c r="AG258" i="19"/>
  <c r="AG259" i="19"/>
  <c r="AG260" i="19"/>
  <c r="AG261" i="19"/>
  <c r="AG262" i="19"/>
  <c r="AG263" i="19"/>
  <c r="AG264" i="19"/>
  <c r="AG265" i="19"/>
  <c r="AG266" i="19"/>
  <c r="AG267" i="19"/>
  <c r="AG268" i="19"/>
  <c r="AG269" i="19"/>
  <c r="AG270" i="19"/>
  <c r="AG271" i="19"/>
  <c r="AG272" i="19"/>
  <c r="AG273" i="19"/>
  <c r="AG274" i="19"/>
  <c r="AG275" i="19"/>
  <c r="AG276" i="19"/>
  <c r="AG277" i="19"/>
  <c r="AG278" i="19"/>
  <c r="AG279" i="19"/>
  <c r="AG280" i="19"/>
  <c r="AG281" i="19"/>
  <c r="AG282" i="19"/>
  <c r="AG283" i="19"/>
  <c r="AG284" i="19"/>
  <c r="AG285" i="19"/>
  <c r="AG286" i="19"/>
  <c r="AG287" i="19"/>
  <c r="AG288" i="19"/>
  <c r="AG289" i="19"/>
  <c r="AG290" i="19"/>
  <c r="AG291" i="19"/>
  <c r="AG292" i="19"/>
  <c r="AG293" i="19"/>
  <c r="AG294" i="19"/>
  <c r="AG295" i="19"/>
  <c r="AG296" i="19"/>
  <c r="AG297" i="19"/>
  <c r="AG298" i="19"/>
  <c r="AG299" i="19"/>
  <c r="AG300" i="19"/>
  <c r="AG301" i="19"/>
  <c r="AG302" i="19"/>
  <c r="AG303" i="19"/>
  <c r="AG304" i="19"/>
  <c r="AG305" i="19"/>
  <c r="AG306" i="19"/>
  <c r="AG307" i="19"/>
  <c r="AG308" i="19"/>
  <c r="AG309" i="19"/>
  <c r="AG310" i="19"/>
  <c r="AG311" i="19"/>
  <c r="AG312" i="19"/>
  <c r="AG313" i="19"/>
  <c r="AG314" i="19"/>
  <c r="AG315" i="19"/>
  <c r="AG316" i="19"/>
  <c r="AG317" i="19"/>
  <c r="AG318" i="19"/>
  <c r="AG319" i="19"/>
  <c r="AG320" i="19"/>
  <c r="AG4" i="19"/>
  <c r="C8" i="40" s="1"/>
  <c r="C3" i="40"/>
  <c r="C22" i="40" s="1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C21" i="40" l="1"/>
  <c r="C7" i="40"/>
  <c r="C9" i="40" s="1"/>
  <c r="E5" i="39" l="1"/>
  <c r="E6" i="39"/>
  <c r="G6" i="39" s="1"/>
  <c r="E7" i="39"/>
  <c r="G7" i="39" s="1"/>
  <c r="E8" i="39"/>
  <c r="G8" i="39" s="1"/>
  <c r="E9" i="39"/>
  <c r="E10" i="39"/>
  <c r="G10" i="39" s="1"/>
  <c r="E11" i="39"/>
  <c r="G11" i="39" s="1"/>
  <c r="E12" i="39"/>
  <c r="G12" i="39" s="1"/>
  <c r="E13" i="39"/>
  <c r="E14" i="39"/>
  <c r="G14" i="39" s="1"/>
  <c r="E15" i="39"/>
  <c r="G15" i="39" s="1"/>
  <c r="E16" i="39"/>
  <c r="E17" i="39"/>
  <c r="E18" i="39"/>
  <c r="G18" i="39" s="1"/>
  <c r="E19" i="39"/>
  <c r="G19" i="39" s="1"/>
  <c r="E20" i="39"/>
  <c r="G20" i="39" s="1"/>
  <c r="E21" i="39"/>
  <c r="E22" i="39"/>
  <c r="G22" i="39" s="1"/>
  <c r="E23" i="39"/>
  <c r="G23" i="39" s="1"/>
  <c r="E24" i="39"/>
  <c r="G24" i="39" s="1"/>
  <c r="E25" i="39"/>
  <c r="E26" i="39"/>
  <c r="G26" i="39" s="1"/>
  <c r="E27" i="39"/>
  <c r="G27" i="39" s="1"/>
  <c r="E28" i="39"/>
  <c r="G28" i="39" s="1"/>
  <c r="E29" i="39"/>
  <c r="E30" i="39"/>
  <c r="G30" i="39" s="1"/>
  <c r="E31" i="39"/>
  <c r="G31" i="39" s="1"/>
  <c r="E32" i="39"/>
  <c r="G32" i="39" s="1"/>
  <c r="E33" i="39"/>
  <c r="E34" i="39"/>
  <c r="G34" i="39" s="1"/>
  <c r="E35" i="39"/>
  <c r="G35" i="39" s="1"/>
  <c r="E36" i="39"/>
  <c r="G36" i="39" s="1"/>
  <c r="E37" i="39"/>
  <c r="E38" i="39"/>
  <c r="G38" i="39" s="1"/>
  <c r="E39" i="39"/>
  <c r="G39" i="39" s="1"/>
  <c r="E40" i="39"/>
  <c r="G40" i="39" s="1"/>
  <c r="E41" i="39"/>
  <c r="E42" i="39"/>
  <c r="G42" i="39" s="1"/>
  <c r="E43" i="39"/>
  <c r="G43" i="39" s="1"/>
  <c r="E44" i="39"/>
  <c r="G44" i="39" s="1"/>
  <c r="E45" i="39"/>
  <c r="E46" i="39"/>
  <c r="G46" i="39" s="1"/>
  <c r="E47" i="39"/>
  <c r="G47" i="39" s="1"/>
  <c r="E48" i="39"/>
  <c r="G48" i="39" s="1"/>
  <c r="E49" i="39"/>
  <c r="E50" i="39"/>
  <c r="G50" i="39" s="1"/>
  <c r="E51" i="39"/>
  <c r="G51" i="39" s="1"/>
  <c r="E52" i="39"/>
  <c r="G52" i="39" s="1"/>
  <c r="E53" i="39"/>
  <c r="E54" i="39"/>
  <c r="G54" i="39" s="1"/>
  <c r="E55" i="39"/>
  <c r="G55" i="39" s="1"/>
  <c r="E56" i="39"/>
  <c r="G56" i="39" s="1"/>
  <c r="E57" i="39"/>
  <c r="E58" i="39"/>
  <c r="G58" i="39" s="1"/>
  <c r="E59" i="39"/>
  <c r="G59" i="39" s="1"/>
  <c r="E60" i="39"/>
  <c r="G60" i="39" s="1"/>
  <c r="E61" i="39"/>
  <c r="E62" i="39"/>
  <c r="G62" i="39" s="1"/>
  <c r="E63" i="39"/>
  <c r="G63" i="39" s="1"/>
  <c r="E64" i="39"/>
  <c r="G64" i="39" s="1"/>
  <c r="E65" i="39"/>
  <c r="E66" i="39"/>
  <c r="G66" i="39" s="1"/>
  <c r="E67" i="39"/>
  <c r="G67" i="39" s="1"/>
  <c r="E68" i="39"/>
  <c r="G68" i="39" s="1"/>
  <c r="E69" i="39"/>
  <c r="E70" i="39"/>
  <c r="G70" i="39" s="1"/>
  <c r="E71" i="39"/>
  <c r="G71" i="39" s="1"/>
  <c r="E72" i="39"/>
  <c r="G72" i="39" s="1"/>
  <c r="E73" i="39"/>
  <c r="E74" i="39"/>
  <c r="G74" i="39" s="1"/>
  <c r="E75" i="39"/>
  <c r="G75" i="39" s="1"/>
  <c r="E76" i="39"/>
  <c r="G76" i="39" s="1"/>
  <c r="E77" i="39"/>
  <c r="E78" i="39"/>
  <c r="G78" i="39" s="1"/>
  <c r="E79" i="39"/>
  <c r="G79" i="39" s="1"/>
  <c r="E80" i="39"/>
  <c r="E81" i="39"/>
  <c r="E82" i="39"/>
  <c r="G82" i="39" s="1"/>
  <c r="E83" i="39"/>
  <c r="G83" i="39" s="1"/>
  <c r="E84" i="39"/>
  <c r="G84" i="39" s="1"/>
  <c r="E85" i="39"/>
  <c r="E86" i="39"/>
  <c r="G86" i="39" s="1"/>
  <c r="E87" i="39"/>
  <c r="G87" i="39" s="1"/>
  <c r="E88" i="39"/>
  <c r="G88" i="39" s="1"/>
  <c r="E89" i="39"/>
  <c r="E90" i="39"/>
  <c r="G90" i="39" s="1"/>
  <c r="E91" i="39"/>
  <c r="G91" i="39" s="1"/>
  <c r="E92" i="39"/>
  <c r="G92" i="39" s="1"/>
  <c r="E93" i="39"/>
  <c r="E94" i="39"/>
  <c r="G94" i="39" s="1"/>
  <c r="E95" i="39"/>
  <c r="G95" i="39" s="1"/>
  <c r="E96" i="39"/>
  <c r="G96" i="39" s="1"/>
  <c r="E97" i="39"/>
  <c r="E98" i="39"/>
  <c r="G98" i="39" s="1"/>
  <c r="E99" i="39"/>
  <c r="G99" i="39" s="1"/>
  <c r="E100" i="39"/>
  <c r="G100" i="39" s="1"/>
  <c r="E101" i="39"/>
  <c r="E102" i="39"/>
  <c r="G102" i="39" s="1"/>
  <c r="E103" i="39"/>
  <c r="G103" i="39" s="1"/>
  <c r="E104" i="39"/>
  <c r="G104" i="39" s="1"/>
  <c r="E105" i="39"/>
  <c r="E106" i="39"/>
  <c r="G106" i="39" s="1"/>
  <c r="E107" i="39"/>
  <c r="G107" i="39" s="1"/>
  <c r="E108" i="39"/>
  <c r="G108" i="39" s="1"/>
  <c r="E109" i="39"/>
  <c r="E110" i="39"/>
  <c r="G110" i="39" s="1"/>
  <c r="E111" i="39"/>
  <c r="G111" i="39" s="1"/>
  <c r="E112" i="39"/>
  <c r="G112" i="39" s="1"/>
  <c r="E113" i="39"/>
  <c r="E114" i="39"/>
  <c r="G114" i="39" s="1"/>
  <c r="E115" i="39"/>
  <c r="G115" i="39" s="1"/>
  <c r="E116" i="39"/>
  <c r="G116" i="39" s="1"/>
  <c r="E117" i="39"/>
  <c r="E118" i="39"/>
  <c r="G118" i="39" s="1"/>
  <c r="E119" i="39"/>
  <c r="G119" i="39" s="1"/>
  <c r="E120" i="39"/>
  <c r="G120" i="39" s="1"/>
  <c r="E121" i="39"/>
  <c r="E122" i="39"/>
  <c r="G122" i="39" s="1"/>
  <c r="E123" i="39"/>
  <c r="G123" i="39" s="1"/>
  <c r="E124" i="39"/>
  <c r="G124" i="39" s="1"/>
  <c r="E125" i="39"/>
  <c r="E126" i="39"/>
  <c r="G126" i="39" s="1"/>
  <c r="E127" i="39"/>
  <c r="G127" i="39" s="1"/>
  <c r="E128" i="39"/>
  <c r="G128" i="39" s="1"/>
  <c r="E129" i="39"/>
  <c r="E130" i="39"/>
  <c r="G130" i="39" s="1"/>
  <c r="E131" i="39"/>
  <c r="G131" i="39" s="1"/>
  <c r="E132" i="39"/>
  <c r="G132" i="39" s="1"/>
  <c r="E133" i="39"/>
  <c r="E134" i="39"/>
  <c r="G134" i="39" s="1"/>
  <c r="E135" i="39"/>
  <c r="G135" i="39" s="1"/>
  <c r="E136" i="39"/>
  <c r="G136" i="39" s="1"/>
  <c r="E137" i="39"/>
  <c r="E138" i="39"/>
  <c r="G138" i="39" s="1"/>
  <c r="E139" i="39"/>
  <c r="G139" i="39" s="1"/>
  <c r="E140" i="39"/>
  <c r="G140" i="39" s="1"/>
  <c r="E141" i="39"/>
  <c r="E142" i="39"/>
  <c r="G142" i="39" s="1"/>
  <c r="E143" i="39"/>
  <c r="G143" i="39" s="1"/>
  <c r="E144" i="39"/>
  <c r="G144" i="39" s="1"/>
  <c r="E145" i="39"/>
  <c r="E146" i="39"/>
  <c r="G146" i="39" s="1"/>
  <c r="E147" i="39"/>
  <c r="G147" i="39" s="1"/>
  <c r="E148" i="39"/>
  <c r="G148" i="39" s="1"/>
  <c r="E149" i="39"/>
  <c r="E150" i="39"/>
  <c r="G150" i="39" s="1"/>
  <c r="E151" i="39"/>
  <c r="G151" i="39" s="1"/>
  <c r="E152" i="39"/>
  <c r="G152" i="39" s="1"/>
  <c r="E153" i="39"/>
  <c r="E154" i="39"/>
  <c r="G154" i="39" s="1"/>
  <c r="E155" i="39"/>
  <c r="E156" i="39"/>
  <c r="G156" i="39" s="1"/>
  <c r="E157" i="39"/>
  <c r="E158" i="39"/>
  <c r="G158" i="39" s="1"/>
  <c r="E159" i="39"/>
  <c r="G159" i="39" s="1"/>
  <c r="E160" i="39"/>
  <c r="G160" i="39" s="1"/>
  <c r="E161" i="39"/>
  <c r="E162" i="39"/>
  <c r="G162" i="39" s="1"/>
  <c r="E163" i="39"/>
  <c r="G163" i="39" s="1"/>
  <c r="E164" i="39"/>
  <c r="G164" i="39" s="1"/>
  <c r="E165" i="39"/>
  <c r="E166" i="39"/>
  <c r="G166" i="39" s="1"/>
  <c r="E167" i="39"/>
  <c r="G167" i="39" s="1"/>
  <c r="E168" i="39"/>
  <c r="G168" i="39" s="1"/>
  <c r="E169" i="39"/>
  <c r="E170" i="39"/>
  <c r="G170" i="39" s="1"/>
  <c r="E171" i="39"/>
  <c r="G171" i="39" s="1"/>
  <c r="E172" i="39"/>
  <c r="G172" i="39" s="1"/>
  <c r="E173" i="39"/>
  <c r="E174" i="39"/>
  <c r="G174" i="39" s="1"/>
  <c r="E175" i="39"/>
  <c r="G175" i="39" s="1"/>
  <c r="E176" i="39"/>
  <c r="G176" i="39" s="1"/>
  <c r="E177" i="39"/>
  <c r="E178" i="39"/>
  <c r="G178" i="39" s="1"/>
  <c r="E179" i="39"/>
  <c r="G179" i="39" s="1"/>
  <c r="E180" i="39"/>
  <c r="G180" i="39" s="1"/>
  <c r="E181" i="39"/>
  <c r="E182" i="39"/>
  <c r="G182" i="39" s="1"/>
  <c r="E183" i="39"/>
  <c r="G183" i="39" s="1"/>
  <c r="E184" i="39"/>
  <c r="G184" i="39" s="1"/>
  <c r="E185" i="39"/>
  <c r="E186" i="39"/>
  <c r="G186" i="39" s="1"/>
  <c r="E187" i="39"/>
  <c r="G187" i="39" s="1"/>
  <c r="E188" i="39"/>
  <c r="G188" i="39" s="1"/>
  <c r="E189" i="39"/>
  <c r="E190" i="39"/>
  <c r="G190" i="39" s="1"/>
  <c r="E191" i="39"/>
  <c r="G191" i="39" s="1"/>
  <c r="E192" i="39"/>
  <c r="G192" i="39" s="1"/>
  <c r="E193" i="39"/>
  <c r="E194" i="39"/>
  <c r="G194" i="39" s="1"/>
  <c r="E195" i="39"/>
  <c r="G195" i="39" s="1"/>
  <c r="E196" i="39"/>
  <c r="G196" i="39" s="1"/>
  <c r="E197" i="39"/>
  <c r="E198" i="39"/>
  <c r="G198" i="39" s="1"/>
  <c r="E199" i="39"/>
  <c r="G199" i="39" s="1"/>
  <c r="E200" i="39"/>
  <c r="G200" i="39" s="1"/>
  <c r="E201" i="39"/>
  <c r="E202" i="39"/>
  <c r="G202" i="39" s="1"/>
  <c r="E203" i="39"/>
  <c r="G203" i="39" s="1"/>
  <c r="E204" i="39"/>
  <c r="G204" i="39" s="1"/>
  <c r="E205" i="39"/>
  <c r="E206" i="39"/>
  <c r="G206" i="39" s="1"/>
  <c r="E207" i="39"/>
  <c r="G207" i="39" s="1"/>
  <c r="E208" i="39"/>
  <c r="G208" i="39" s="1"/>
  <c r="E209" i="39"/>
  <c r="E210" i="39"/>
  <c r="G210" i="39" s="1"/>
  <c r="E211" i="39"/>
  <c r="G211" i="39" s="1"/>
  <c r="E212" i="39"/>
  <c r="G212" i="39" s="1"/>
  <c r="E213" i="39"/>
  <c r="E214" i="39"/>
  <c r="G214" i="39" s="1"/>
  <c r="E215" i="39"/>
  <c r="G215" i="39" s="1"/>
  <c r="E216" i="39"/>
  <c r="G216" i="39" s="1"/>
  <c r="E217" i="39"/>
  <c r="E218" i="39"/>
  <c r="G218" i="39" s="1"/>
  <c r="E219" i="39"/>
  <c r="G219" i="39" s="1"/>
  <c r="E220" i="39"/>
  <c r="G220" i="39" s="1"/>
  <c r="E221" i="39"/>
  <c r="E222" i="39"/>
  <c r="G222" i="39" s="1"/>
  <c r="E223" i="39"/>
  <c r="G223" i="39" s="1"/>
  <c r="E224" i="39"/>
  <c r="G224" i="39" s="1"/>
  <c r="E225" i="39"/>
  <c r="E226" i="39"/>
  <c r="G226" i="39" s="1"/>
  <c r="E227" i="39"/>
  <c r="G227" i="39" s="1"/>
  <c r="E228" i="39"/>
  <c r="G228" i="39" s="1"/>
  <c r="E229" i="39"/>
  <c r="E230" i="39"/>
  <c r="G230" i="39" s="1"/>
  <c r="E231" i="39"/>
  <c r="G231" i="39" s="1"/>
  <c r="E232" i="39"/>
  <c r="G232" i="39" s="1"/>
  <c r="E233" i="39"/>
  <c r="E234" i="39"/>
  <c r="G234" i="39" s="1"/>
  <c r="E235" i="39"/>
  <c r="G235" i="39" s="1"/>
  <c r="E236" i="39"/>
  <c r="G236" i="39" s="1"/>
  <c r="E237" i="39"/>
  <c r="E238" i="39"/>
  <c r="G238" i="39" s="1"/>
  <c r="E239" i="39"/>
  <c r="G239" i="39" s="1"/>
  <c r="E240" i="39"/>
  <c r="G240" i="39" s="1"/>
  <c r="E241" i="39"/>
  <c r="E242" i="39"/>
  <c r="G242" i="39" s="1"/>
  <c r="E243" i="39"/>
  <c r="G243" i="39" s="1"/>
  <c r="E244" i="39"/>
  <c r="G244" i="39" s="1"/>
  <c r="E245" i="39"/>
  <c r="E246" i="39"/>
  <c r="G246" i="39" s="1"/>
  <c r="E247" i="39"/>
  <c r="G247" i="39" s="1"/>
  <c r="E248" i="39"/>
  <c r="G248" i="39" s="1"/>
  <c r="E249" i="39"/>
  <c r="E250" i="39"/>
  <c r="G250" i="39" s="1"/>
  <c r="E251" i="39"/>
  <c r="E252" i="39"/>
  <c r="G252" i="39" s="1"/>
  <c r="E253" i="39"/>
  <c r="E254" i="39"/>
  <c r="G254" i="39" s="1"/>
  <c r="E255" i="39"/>
  <c r="G255" i="39" s="1"/>
  <c r="E256" i="39"/>
  <c r="G256" i="39" s="1"/>
  <c r="E257" i="39"/>
  <c r="E258" i="39"/>
  <c r="G258" i="39" s="1"/>
  <c r="E259" i="39"/>
  <c r="G259" i="39" s="1"/>
  <c r="E260" i="39"/>
  <c r="G260" i="39" s="1"/>
  <c r="E261" i="39"/>
  <c r="E262" i="39"/>
  <c r="G262" i="39" s="1"/>
  <c r="E263" i="39"/>
  <c r="G263" i="39" s="1"/>
  <c r="E264" i="39"/>
  <c r="G264" i="39" s="1"/>
  <c r="E265" i="39"/>
  <c r="E266" i="39"/>
  <c r="G266" i="39" s="1"/>
  <c r="E267" i="39"/>
  <c r="G267" i="39" s="1"/>
  <c r="E268" i="39"/>
  <c r="G268" i="39" s="1"/>
  <c r="E269" i="39"/>
  <c r="E270" i="39"/>
  <c r="G270" i="39" s="1"/>
  <c r="E271" i="39"/>
  <c r="G271" i="39" s="1"/>
  <c r="E272" i="39"/>
  <c r="G272" i="39" s="1"/>
  <c r="E273" i="39"/>
  <c r="E274" i="39"/>
  <c r="G274" i="39" s="1"/>
  <c r="E275" i="39"/>
  <c r="G275" i="39" s="1"/>
  <c r="E276" i="39"/>
  <c r="G276" i="39" s="1"/>
  <c r="E277" i="39"/>
  <c r="E278" i="39"/>
  <c r="G278" i="39" s="1"/>
  <c r="E279" i="39"/>
  <c r="G279" i="39" s="1"/>
  <c r="E280" i="39"/>
  <c r="G280" i="39" s="1"/>
  <c r="E281" i="39"/>
  <c r="E282" i="39"/>
  <c r="G282" i="39" s="1"/>
  <c r="E283" i="39"/>
  <c r="G283" i="39" s="1"/>
  <c r="E284" i="39"/>
  <c r="G284" i="39" s="1"/>
  <c r="E285" i="39"/>
  <c r="E286" i="39"/>
  <c r="G286" i="39" s="1"/>
  <c r="E287" i="39"/>
  <c r="G287" i="39" s="1"/>
  <c r="E288" i="39"/>
  <c r="G288" i="39" s="1"/>
  <c r="E289" i="39"/>
  <c r="E290" i="39"/>
  <c r="G290" i="39" s="1"/>
  <c r="E291" i="39"/>
  <c r="G291" i="39" s="1"/>
  <c r="E292" i="39"/>
  <c r="G292" i="39" s="1"/>
  <c r="E293" i="39"/>
  <c r="E294" i="39"/>
  <c r="G294" i="39" s="1"/>
  <c r="E295" i="39"/>
  <c r="G295" i="39" s="1"/>
  <c r="E296" i="39"/>
  <c r="G296" i="39" s="1"/>
  <c r="E297" i="39"/>
  <c r="E298" i="39"/>
  <c r="G298" i="39" s="1"/>
  <c r="E299" i="39"/>
  <c r="G299" i="39" s="1"/>
  <c r="E300" i="39"/>
  <c r="G300" i="39" s="1"/>
  <c r="E301" i="39"/>
  <c r="E302" i="39"/>
  <c r="G302" i="39" s="1"/>
  <c r="E303" i="39"/>
  <c r="G303" i="39" s="1"/>
  <c r="E304" i="39"/>
  <c r="G304" i="39" s="1"/>
  <c r="E305" i="39"/>
  <c r="E306" i="39"/>
  <c r="G306" i="39" s="1"/>
  <c r="E307" i="39"/>
  <c r="G307" i="39" s="1"/>
  <c r="E308" i="39"/>
  <c r="G308" i="39" s="1"/>
  <c r="E309" i="39"/>
  <c r="E310" i="39"/>
  <c r="G310" i="39" s="1"/>
  <c r="E311" i="39"/>
  <c r="G311" i="39" s="1"/>
  <c r="E312" i="39"/>
  <c r="G312" i="39" s="1"/>
  <c r="E313" i="39"/>
  <c r="E314" i="39"/>
  <c r="G314" i="39" s="1"/>
  <c r="E315" i="39"/>
  <c r="G315" i="39" s="1"/>
  <c r="E316" i="39"/>
  <c r="G316" i="39" s="1"/>
  <c r="E317" i="39"/>
  <c r="E318" i="39"/>
  <c r="G318" i="39" s="1"/>
  <c r="E319" i="39"/>
  <c r="G319" i="39" s="1"/>
  <c r="E320" i="39"/>
  <c r="G320" i="39" s="1"/>
  <c r="E4" i="39"/>
  <c r="G4" i="39" s="1"/>
  <c r="E5" i="36"/>
  <c r="G5" i="36" s="1"/>
  <c r="E6" i="36"/>
  <c r="G6" i="36" s="1"/>
  <c r="E7" i="36"/>
  <c r="G7" i="36" s="1"/>
  <c r="E8" i="36"/>
  <c r="E9" i="36"/>
  <c r="G9" i="36" s="1"/>
  <c r="E10" i="36"/>
  <c r="G10" i="36" s="1"/>
  <c r="E11" i="36"/>
  <c r="G11" i="36" s="1"/>
  <c r="E12" i="36"/>
  <c r="E13" i="36"/>
  <c r="G13" i="36" s="1"/>
  <c r="E14" i="36"/>
  <c r="G14" i="36" s="1"/>
  <c r="E15" i="36"/>
  <c r="G15" i="36" s="1"/>
  <c r="E16" i="36"/>
  <c r="E17" i="36"/>
  <c r="G17" i="36" s="1"/>
  <c r="E18" i="36"/>
  <c r="G18" i="36" s="1"/>
  <c r="E19" i="36"/>
  <c r="G19" i="36" s="1"/>
  <c r="E20" i="36"/>
  <c r="G20" i="36" s="1"/>
  <c r="E21" i="36"/>
  <c r="G21" i="36" s="1"/>
  <c r="E22" i="36"/>
  <c r="G22" i="36" s="1"/>
  <c r="E23" i="36"/>
  <c r="G23" i="36" s="1"/>
  <c r="E24" i="36"/>
  <c r="E25" i="36"/>
  <c r="G25" i="36" s="1"/>
  <c r="E26" i="36"/>
  <c r="G26" i="36" s="1"/>
  <c r="E27" i="36"/>
  <c r="G27" i="36" s="1"/>
  <c r="E28" i="36"/>
  <c r="G28" i="36" s="1"/>
  <c r="E29" i="36"/>
  <c r="G29" i="36" s="1"/>
  <c r="E30" i="36"/>
  <c r="G30" i="36" s="1"/>
  <c r="E31" i="36"/>
  <c r="G31" i="36" s="1"/>
  <c r="E32" i="36"/>
  <c r="G32" i="36" s="1"/>
  <c r="E33" i="36"/>
  <c r="G33" i="36" s="1"/>
  <c r="E34" i="36"/>
  <c r="G34" i="36" s="1"/>
  <c r="E35" i="36"/>
  <c r="G35" i="36" s="1"/>
  <c r="E36" i="36"/>
  <c r="E37" i="36"/>
  <c r="G37" i="36" s="1"/>
  <c r="E38" i="36"/>
  <c r="G38" i="36" s="1"/>
  <c r="E39" i="36"/>
  <c r="G39" i="36" s="1"/>
  <c r="E40" i="36"/>
  <c r="E41" i="36"/>
  <c r="G41" i="36" s="1"/>
  <c r="E42" i="36"/>
  <c r="G42" i="36" s="1"/>
  <c r="E43" i="36"/>
  <c r="G43" i="36" s="1"/>
  <c r="E44" i="36"/>
  <c r="G44" i="36" s="1"/>
  <c r="E45" i="36"/>
  <c r="G45" i="36" s="1"/>
  <c r="E46" i="36"/>
  <c r="G46" i="36" s="1"/>
  <c r="E47" i="36"/>
  <c r="G47" i="36" s="1"/>
  <c r="E48" i="36"/>
  <c r="E49" i="36"/>
  <c r="G49" i="36" s="1"/>
  <c r="E50" i="36"/>
  <c r="G50" i="36" s="1"/>
  <c r="E51" i="36"/>
  <c r="G51" i="36" s="1"/>
  <c r="E52" i="36"/>
  <c r="E53" i="36"/>
  <c r="G53" i="36" s="1"/>
  <c r="E54" i="36"/>
  <c r="G54" i="36" s="1"/>
  <c r="E55" i="36"/>
  <c r="G55" i="36" s="1"/>
  <c r="E56" i="36"/>
  <c r="G56" i="36" s="1"/>
  <c r="E57" i="36"/>
  <c r="G57" i="36" s="1"/>
  <c r="E58" i="36"/>
  <c r="G58" i="36" s="1"/>
  <c r="E59" i="36"/>
  <c r="G59" i="36" s="1"/>
  <c r="E60" i="36"/>
  <c r="G60" i="36" s="1"/>
  <c r="E61" i="36"/>
  <c r="G61" i="36" s="1"/>
  <c r="E62" i="36"/>
  <c r="G62" i="36" s="1"/>
  <c r="E63" i="36"/>
  <c r="G63" i="36" s="1"/>
  <c r="E64" i="36"/>
  <c r="G64" i="36" s="1"/>
  <c r="E65" i="36"/>
  <c r="G65" i="36" s="1"/>
  <c r="E66" i="36"/>
  <c r="G66" i="36" s="1"/>
  <c r="E67" i="36"/>
  <c r="G67" i="36" s="1"/>
  <c r="E68" i="36"/>
  <c r="G68" i="36" s="1"/>
  <c r="E69" i="36"/>
  <c r="G69" i="36" s="1"/>
  <c r="E70" i="36"/>
  <c r="G70" i="36" s="1"/>
  <c r="E71" i="36"/>
  <c r="G71" i="36" s="1"/>
  <c r="E72" i="36"/>
  <c r="E73" i="36"/>
  <c r="G73" i="36" s="1"/>
  <c r="E74" i="36"/>
  <c r="G74" i="36" s="1"/>
  <c r="E75" i="36"/>
  <c r="G75" i="36" s="1"/>
  <c r="E76" i="36"/>
  <c r="G76" i="36" s="1"/>
  <c r="E77" i="36"/>
  <c r="G77" i="36" s="1"/>
  <c r="E78" i="36"/>
  <c r="G78" i="36" s="1"/>
  <c r="E79" i="36"/>
  <c r="G79" i="36" s="1"/>
  <c r="E80" i="36"/>
  <c r="G80" i="36" s="1"/>
  <c r="E81" i="36"/>
  <c r="G81" i="36" s="1"/>
  <c r="E82" i="36"/>
  <c r="G82" i="36" s="1"/>
  <c r="E83" i="36"/>
  <c r="G83" i="36" s="1"/>
  <c r="E84" i="36"/>
  <c r="G84" i="36" s="1"/>
  <c r="E85" i="36"/>
  <c r="G85" i="36" s="1"/>
  <c r="E86" i="36"/>
  <c r="G86" i="36" s="1"/>
  <c r="E87" i="36"/>
  <c r="G87" i="36" s="1"/>
  <c r="E88" i="36"/>
  <c r="G88" i="36" s="1"/>
  <c r="E89" i="36"/>
  <c r="G89" i="36" s="1"/>
  <c r="E90" i="36"/>
  <c r="G90" i="36" s="1"/>
  <c r="E91" i="36"/>
  <c r="G91" i="36" s="1"/>
  <c r="E92" i="36"/>
  <c r="G92" i="36" s="1"/>
  <c r="E93" i="36"/>
  <c r="G93" i="36" s="1"/>
  <c r="E94" i="36"/>
  <c r="G94" i="36" s="1"/>
  <c r="E95" i="36"/>
  <c r="G95" i="36" s="1"/>
  <c r="E96" i="36"/>
  <c r="G96" i="36" s="1"/>
  <c r="E97" i="36"/>
  <c r="G97" i="36" s="1"/>
  <c r="E98" i="36"/>
  <c r="G98" i="36" s="1"/>
  <c r="E99" i="36"/>
  <c r="G99" i="36" s="1"/>
  <c r="E100" i="36"/>
  <c r="E101" i="36"/>
  <c r="G101" i="36" s="1"/>
  <c r="E102" i="36"/>
  <c r="G102" i="36" s="1"/>
  <c r="E103" i="36"/>
  <c r="G103" i="36" s="1"/>
  <c r="E104" i="36"/>
  <c r="G104" i="36" s="1"/>
  <c r="E105" i="36"/>
  <c r="G105" i="36" s="1"/>
  <c r="E106" i="36"/>
  <c r="G106" i="36" s="1"/>
  <c r="E107" i="36"/>
  <c r="G107" i="36" s="1"/>
  <c r="E108" i="36"/>
  <c r="G108" i="36" s="1"/>
  <c r="E109" i="36"/>
  <c r="G109" i="36" s="1"/>
  <c r="E110" i="36"/>
  <c r="G110" i="36" s="1"/>
  <c r="E111" i="36"/>
  <c r="G111" i="36" s="1"/>
  <c r="E112" i="36"/>
  <c r="G112" i="36" s="1"/>
  <c r="E113" i="36"/>
  <c r="G113" i="36" s="1"/>
  <c r="E114" i="36"/>
  <c r="G114" i="36" s="1"/>
  <c r="E115" i="36"/>
  <c r="G115" i="36" s="1"/>
  <c r="E116" i="36"/>
  <c r="G116" i="36" s="1"/>
  <c r="E117" i="36"/>
  <c r="G117" i="36" s="1"/>
  <c r="E118" i="36"/>
  <c r="G118" i="36" s="1"/>
  <c r="E119" i="36"/>
  <c r="G119" i="36" s="1"/>
  <c r="E120" i="36"/>
  <c r="G120" i="36" s="1"/>
  <c r="E121" i="36"/>
  <c r="G121" i="36" s="1"/>
  <c r="E122" i="36"/>
  <c r="G122" i="36" s="1"/>
  <c r="E123" i="36"/>
  <c r="G123" i="36" s="1"/>
  <c r="E124" i="36"/>
  <c r="E125" i="36"/>
  <c r="G125" i="36" s="1"/>
  <c r="E126" i="36"/>
  <c r="G126" i="36" s="1"/>
  <c r="E127" i="36"/>
  <c r="G127" i="36" s="1"/>
  <c r="E128" i="36"/>
  <c r="G128" i="36" s="1"/>
  <c r="E129" i="36"/>
  <c r="G129" i="36" s="1"/>
  <c r="E130" i="36"/>
  <c r="G130" i="36" s="1"/>
  <c r="E131" i="36"/>
  <c r="G131" i="36" s="1"/>
  <c r="E132" i="36"/>
  <c r="G132" i="36" s="1"/>
  <c r="E133" i="36"/>
  <c r="G133" i="36" s="1"/>
  <c r="E134" i="36"/>
  <c r="G134" i="36" s="1"/>
  <c r="E135" i="36"/>
  <c r="G135" i="36" s="1"/>
  <c r="E136" i="36"/>
  <c r="G136" i="36" s="1"/>
  <c r="E137" i="36"/>
  <c r="G137" i="36" s="1"/>
  <c r="E138" i="36"/>
  <c r="G138" i="36" s="1"/>
  <c r="E139" i="36"/>
  <c r="G139" i="36" s="1"/>
  <c r="E140" i="36"/>
  <c r="G140" i="36" s="1"/>
  <c r="E141" i="36"/>
  <c r="G141" i="36" s="1"/>
  <c r="E142" i="36"/>
  <c r="G142" i="36" s="1"/>
  <c r="E143" i="36"/>
  <c r="G143" i="36" s="1"/>
  <c r="E144" i="36"/>
  <c r="G144" i="36" s="1"/>
  <c r="E145" i="36"/>
  <c r="G145" i="36" s="1"/>
  <c r="E146" i="36"/>
  <c r="G146" i="36" s="1"/>
  <c r="E147" i="36"/>
  <c r="G147" i="36" s="1"/>
  <c r="E148" i="36"/>
  <c r="G148" i="36" s="1"/>
  <c r="E149" i="36"/>
  <c r="G149" i="36" s="1"/>
  <c r="E150" i="36"/>
  <c r="G150" i="36" s="1"/>
  <c r="E151" i="36"/>
  <c r="G151" i="36" s="1"/>
  <c r="E152" i="36"/>
  <c r="G152" i="36" s="1"/>
  <c r="E153" i="36"/>
  <c r="G153" i="36" s="1"/>
  <c r="E154" i="36"/>
  <c r="G154" i="36" s="1"/>
  <c r="E155" i="36"/>
  <c r="G155" i="36" s="1"/>
  <c r="E156" i="36"/>
  <c r="G156" i="36" s="1"/>
  <c r="E157" i="36"/>
  <c r="G157" i="36" s="1"/>
  <c r="E158" i="36"/>
  <c r="G158" i="36" s="1"/>
  <c r="E159" i="36"/>
  <c r="G159" i="36" s="1"/>
  <c r="E160" i="36"/>
  <c r="E161" i="36"/>
  <c r="G161" i="36" s="1"/>
  <c r="E162" i="36"/>
  <c r="G162" i="36" s="1"/>
  <c r="E163" i="36"/>
  <c r="G163" i="36" s="1"/>
  <c r="E164" i="36"/>
  <c r="G164" i="36" s="1"/>
  <c r="E165" i="36"/>
  <c r="G165" i="36" s="1"/>
  <c r="E166" i="36"/>
  <c r="G166" i="36" s="1"/>
  <c r="E167" i="36"/>
  <c r="G167" i="36" s="1"/>
  <c r="E168" i="36"/>
  <c r="G168" i="36" s="1"/>
  <c r="E169" i="36"/>
  <c r="G169" i="36" s="1"/>
  <c r="E170" i="36"/>
  <c r="G170" i="36" s="1"/>
  <c r="E171" i="36"/>
  <c r="G171" i="36" s="1"/>
  <c r="E172" i="36"/>
  <c r="G172" i="36" s="1"/>
  <c r="E173" i="36"/>
  <c r="G173" i="36" s="1"/>
  <c r="E174" i="36"/>
  <c r="G174" i="36" s="1"/>
  <c r="E175" i="36"/>
  <c r="G175" i="36" s="1"/>
  <c r="E176" i="36"/>
  <c r="G176" i="36" s="1"/>
  <c r="E177" i="36"/>
  <c r="G177" i="36" s="1"/>
  <c r="E178" i="36"/>
  <c r="G178" i="36" s="1"/>
  <c r="E179" i="36"/>
  <c r="G179" i="36" s="1"/>
  <c r="E180" i="36"/>
  <c r="G180" i="36" s="1"/>
  <c r="E181" i="36"/>
  <c r="G181" i="36" s="1"/>
  <c r="E182" i="36"/>
  <c r="G182" i="36" s="1"/>
  <c r="E183" i="36"/>
  <c r="G183" i="36" s="1"/>
  <c r="E184" i="36"/>
  <c r="G184" i="36" s="1"/>
  <c r="E185" i="36"/>
  <c r="G185" i="36" s="1"/>
  <c r="E186" i="36"/>
  <c r="G186" i="36" s="1"/>
  <c r="E187" i="36"/>
  <c r="G187" i="36" s="1"/>
  <c r="E188" i="36"/>
  <c r="G188" i="36" s="1"/>
  <c r="E189" i="36"/>
  <c r="G189" i="36" s="1"/>
  <c r="E190" i="36"/>
  <c r="G190" i="36" s="1"/>
  <c r="E191" i="36"/>
  <c r="G191" i="36" s="1"/>
  <c r="E192" i="36"/>
  <c r="G192" i="36" s="1"/>
  <c r="E193" i="36"/>
  <c r="G193" i="36" s="1"/>
  <c r="E194" i="36"/>
  <c r="G194" i="36" s="1"/>
  <c r="E195" i="36"/>
  <c r="G195" i="36" s="1"/>
  <c r="E196" i="36"/>
  <c r="G196" i="36" s="1"/>
  <c r="E197" i="36"/>
  <c r="G197" i="36" s="1"/>
  <c r="E198" i="36"/>
  <c r="G198" i="36" s="1"/>
  <c r="E199" i="36"/>
  <c r="G199" i="36" s="1"/>
  <c r="E200" i="36"/>
  <c r="G200" i="36" s="1"/>
  <c r="E201" i="36"/>
  <c r="G201" i="36" s="1"/>
  <c r="E202" i="36"/>
  <c r="G202" i="36" s="1"/>
  <c r="E203" i="36"/>
  <c r="G203" i="36" s="1"/>
  <c r="E204" i="36"/>
  <c r="G204" i="36" s="1"/>
  <c r="E205" i="36"/>
  <c r="G205" i="36" s="1"/>
  <c r="E206" i="36"/>
  <c r="G206" i="36" s="1"/>
  <c r="E207" i="36"/>
  <c r="G207" i="36" s="1"/>
  <c r="E208" i="36"/>
  <c r="E209" i="36"/>
  <c r="G209" i="36" s="1"/>
  <c r="E210" i="36"/>
  <c r="G210" i="36" s="1"/>
  <c r="E211" i="36"/>
  <c r="G211" i="36" s="1"/>
  <c r="E212" i="36"/>
  <c r="G212" i="36" s="1"/>
  <c r="E213" i="36"/>
  <c r="G213" i="36" s="1"/>
  <c r="E214" i="36"/>
  <c r="G214" i="36" s="1"/>
  <c r="E215" i="36"/>
  <c r="G215" i="36" s="1"/>
  <c r="E216" i="36"/>
  <c r="G216" i="36" s="1"/>
  <c r="E217" i="36"/>
  <c r="G217" i="36" s="1"/>
  <c r="E218" i="36"/>
  <c r="G218" i="36" s="1"/>
  <c r="E219" i="36"/>
  <c r="G219" i="36" s="1"/>
  <c r="E220" i="36"/>
  <c r="G220" i="36" s="1"/>
  <c r="E221" i="36"/>
  <c r="G221" i="36" s="1"/>
  <c r="E222" i="36"/>
  <c r="G222" i="36" s="1"/>
  <c r="E223" i="36"/>
  <c r="G223" i="36" s="1"/>
  <c r="E224" i="36"/>
  <c r="G224" i="36" s="1"/>
  <c r="E225" i="36"/>
  <c r="G225" i="36" s="1"/>
  <c r="E226" i="36"/>
  <c r="G226" i="36" s="1"/>
  <c r="E227" i="36"/>
  <c r="G227" i="36" s="1"/>
  <c r="E228" i="36"/>
  <c r="G228" i="36" s="1"/>
  <c r="E229" i="36"/>
  <c r="G229" i="36" s="1"/>
  <c r="E230" i="36"/>
  <c r="G230" i="36" s="1"/>
  <c r="E231" i="36"/>
  <c r="G231" i="36" s="1"/>
  <c r="E232" i="36"/>
  <c r="G232" i="36" s="1"/>
  <c r="E233" i="36"/>
  <c r="G233" i="36" s="1"/>
  <c r="E234" i="36"/>
  <c r="G234" i="36" s="1"/>
  <c r="E235" i="36"/>
  <c r="G235" i="36" s="1"/>
  <c r="E236" i="36"/>
  <c r="G236" i="36" s="1"/>
  <c r="E237" i="36"/>
  <c r="G237" i="36" s="1"/>
  <c r="E238" i="36"/>
  <c r="G238" i="36" s="1"/>
  <c r="E239" i="36"/>
  <c r="G239" i="36" s="1"/>
  <c r="E240" i="36"/>
  <c r="G240" i="36" s="1"/>
  <c r="E241" i="36"/>
  <c r="G241" i="36" s="1"/>
  <c r="E242" i="36"/>
  <c r="G242" i="36" s="1"/>
  <c r="E243" i="36"/>
  <c r="G243" i="36" s="1"/>
  <c r="E244" i="36"/>
  <c r="G244" i="36" s="1"/>
  <c r="E245" i="36"/>
  <c r="G245" i="36" s="1"/>
  <c r="E246" i="36"/>
  <c r="G246" i="36" s="1"/>
  <c r="E247" i="36"/>
  <c r="G247" i="36" s="1"/>
  <c r="E248" i="36"/>
  <c r="G248" i="36" s="1"/>
  <c r="E249" i="36"/>
  <c r="G249" i="36" s="1"/>
  <c r="E250" i="36"/>
  <c r="G250" i="36" s="1"/>
  <c r="E251" i="36"/>
  <c r="G251" i="36" s="1"/>
  <c r="E252" i="36"/>
  <c r="G252" i="36" s="1"/>
  <c r="E253" i="36"/>
  <c r="G253" i="36" s="1"/>
  <c r="E254" i="36"/>
  <c r="G254" i="36" s="1"/>
  <c r="E255" i="36"/>
  <c r="G255" i="36" s="1"/>
  <c r="E256" i="36"/>
  <c r="G256" i="36" s="1"/>
  <c r="E257" i="36"/>
  <c r="G257" i="36" s="1"/>
  <c r="E258" i="36"/>
  <c r="G258" i="36" s="1"/>
  <c r="E259" i="36"/>
  <c r="G259" i="36" s="1"/>
  <c r="E260" i="36"/>
  <c r="G260" i="36" s="1"/>
  <c r="E261" i="36"/>
  <c r="G261" i="36" s="1"/>
  <c r="E262" i="36"/>
  <c r="G262" i="36" s="1"/>
  <c r="E263" i="36"/>
  <c r="G263" i="36" s="1"/>
  <c r="E264" i="36"/>
  <c r="G264" i="36" s="1"/>
  <c r="E265" i="36"/>
  <c r="G265" i="36" s="1"/>
  <c r="E266" i="36"/>
  <c r="G266" i="36" s="1"/>
  <c r="E267" i="36"/>
  <c r="G267" i="36" s="1"/>
  <c r="E268" i="36"/>
  <c r="G268" i="36" s="1"/>
  <c r="E269" i="36"/>
  <c r="G269" i="36" s="1"/>
  <c r="E270" i="36"/>
  <c r="G270" i="36" s="1"/>
  <c r="E271" i="36"/>
  <c r="G271" i="36" s="1"/>
  <c r="E272" i="36"/>
  <c r="G272" i="36" s="1"/>
  <c r="E273" i="36"/>
  <c r="G273" i="36" s="1"/>
  <c r="E274" i="36"/>
  <c r="G274" i="36" s="1"/>
  <c r="E275" i="36"/>
  <c r="G275" i="36" s="1"/>
  <c r="E276" i="36"/>
  <c r="G276" i="36" s="1"/>
  <c r="E277" i="36"/>
  <c r="G277" i="36" s="1"/>
  <c r="E278" i="36"/>
  <c r="G278" i="36" s="1"/>
  <c r="E279" i="36"/>
  <c r="G279" i="36" s="1"/>
  <c r="E280" i="36"/>
  <c r="G280" i="36" s="1"/>
  <c r="E281" i="36"/>
  <c r="G281" i="36" s="1"/>
  <c r="E282" i="36"/>
  <c r="G282" i="36" s="1"/>
  <c r="E283" i="36"/>
  <c r="G283" i="36" s="1"/>
  <c r="E284" i="36"/>
  <c r="G284" i="36" s="1"/>
  <c r="E285" i="36"/>
  <c r="G285" i="36" s="1"/>
  <c r="E286" i="36"/>
  <c r="G286" i="36" s="1"/>
  <c r="E287" i="36"/>
  <c r="G287" i="36" s="1"/>
  <c r="E288" i="36"/>
  <c r="G288" i="36" s="1"/>
  <c r="E289" i="36"/>
  <c r="G289" i="36" s="1"/>
  <c r="E290" i="36"/>
  <c r="G290" i="36" s="1"/>
  <c r="E291" i="36"/>
  <c r="G291" i="36" s="1"/>
  <c r="E292" i="36"/>
  <c r="G292" i="36" s="1"/>
  <c r="E293" i="36"/>
  <c r="G293" i="36" s="1"/>
  <c r="E294" i="36"/>
  <c r="G294" i="36" s="1"/>
  <c r="E295" i="36"/>
  <c r="G295" i="36" s="1"/>
  <c r="E296" i="36"/>
  <c r="G296" i="36" s="1"/>
  <c r="E297" i="36"/>
  <c r="G297" i="36" s="1"/>
  <c r="E298" i="36"/>
  <c r="G298" i="36" s="1"/>
  <c r="E299" i="36"/>
  <c r="G299" i="36" s="1"/>
  <c r="E300" i="36"/>
  <c r="G300" i="36" s="1"/>
  <c r="E301" i="36"/>
  <c r="G301" i="36" s="1"/>
  <c r="E302" i="36"/>
  <c r="G302" i="36" s="1"/>
  <c r="E303" i="36"/>
  <c r="G303" i="36" s="1"/>
  <c r="E304" i="36"/>
  <c r="G304" i="36" s="1"/>
  <c r="E305" i="36"/>
  <c r="G305" i="36" s="1"/>
  <c r="E306" i="36"/>
  <c r="G306" i="36" s="1"/>
  <c r="E307" i="36"/>
  <c r="G307" i="36" s="1"/>
  <c r="E308" i="36"/>
  <c r="G308" i="36" s="1"/>
  <c r="E309" i="36"/>
  <c r="G309" i="36" s="1"/>
  <c r="E310" i="36"/>
  <c r="G310" i="36" s="1"/>
  <c r="E311" i="36"/>
  <c r="G311" i="36" s="1"/>
  <c r="E312" i="36"/>
  <c r="G312" i="36" s="1"/>
  <c r="E313" i="36"/>
  <c r="G313" i="36" s="1"/>
  <c r="E314" i="36"/>
  <c r="G314" i="36" s="1"/>
  <c r="E315" i="36"/>
  <c r="G315" i="36" s="1"/>
  <c r="E316" i="36"/>
  <c r="G316" i="36" s="1"/>
  <c r="E317" i="36"/>
  <c r="G317" i="36" s="1"/>
  <c r="E318" i="36"/>
  <c r="G318" i="36" s="1"/>
  <c r="E319" i="36"/>
  <c r="G319" i="36" s="1"/>
  <c r="E320" i="36"/>
  <c r="G320" i="36" s="1"/>
  <c r="E4" i="36"/>
  <c r="G4" i="36" s="1"/>
  <c r="G12" i="36"/>
  <c r="G36" i="36"/>
  <c r="G100" i="36"/>
  <c r="G124" i="36"/>
  <c r="G52" i="36"/>
  <c r="G5" i="39"/>
  <c r="G9" i="39"/>
  <c r="G13" i="39"/>
  <c r="G16" i="39"/>
  <c r="G17" i="39"/>
  <c r="G21" i="39"/>
  <c r="G25" i="39"/>
  <c r="G29" i="39"/>
  <c r="G33" i="39"/>
  <c r="G37" i="39"/>
  <c r="G41" i="39"/>
  <c r="G45" i="39"/>
  <c r="G49" i="39"/>
  <c r="G53" i="39"/>
  <c r="G57" i="39"/>
  <c r="G61" i="39"/>
  <c r="G65" i="39"/>
  <c r="G69" i="39"/>
  <c r="G73" i="39"/>
  <c r="G77" i="39"/>
  <c r="G80" i="39"/>
  <c r="G81" i="39"/>
  <c r="G85" i="39"/>
  <c r="G89" i="39"/>
  <c r="G93" i="39"/>
  <c r="G97" i="39"/>
  <c r="G101" i="39"/>
  <c r="G105" i="39"/>
  <c r="G109" i="39"/>
  <c r="G113" i="39"/>
  <c r="G117" i="39"/>
  <c r="G121" i="39"/>
  <c r="G125" i="39"/>
  <c r="G129" i="39"/>
  <c r="G133" i="39"/>
  <c r="G137" i="39"/>
  <c r="G141" i="39"/>
  <c r="G145" i="39"/>
  <c r="G149" i="39"/>
  <c r="G153" i="39"/>
  <c r="G155" i="39"/>
  <c r="G157" i="39"/>
  <c r="G161" i="39"/>
  <c r="G165" i="39"/>
  <c r="G169" i="39"/>
  <c r="G173" i="39"/>
  <c r="G177" i="39"/>
  <c r="G181" i="39"/>
  <c r="G185" i="39"/>
  <c r="G189" i="39"/>
  <c r="G193" i="39"/>
  <c r="G197" i="39"/>
  <c r="G201" i="39"/>
  <c r="G205" i="39"/>
  <c r="G209" i="39"/>
  <c r="G213" i="39"/>
  <c r="G217" i="39"/>
  <c r="G221" i="39"/>
  <c r="G225" i="39"/>
  <c r="G229" i="39"/>
  <c r="G233" i="39"/>
  <c r="G237" i="39"/>
  <c r="G241" i="39"/>
  <c r="G245" i="39"/>
  <c r="G249" i="39"/>
  <c r="G251" i="39"/>
  <c r="G253" i="39"/>
  <c r="G257" i="39"/>
  <c r="G261" i="39"/>
  <c r="G265" i="39"/>
  <c r="G269" i="39"/>
  <c r="G273" i="39"/>
  <c r="G277" i="39"/>
  <c r="G281" i="39"/>
  <c r="G285" i="39"/>
  <c r="G289" i="39"/>
  <c r="G293" i="39"/>
  <c r="G297" i="39"/>
  <c r="G301" i="39"/>
  <c r="G305" i="39"/>
  <c r="G309" i="39"/>
  <c r="G313" i="39"/>
  <c r="G317" i="39"/>
  <c r="G8" i="36"/>
  <c r="G16" i="36"/>
  <c r="G24" i="36"/>
  <c r="G40" i="36"/>
  <c r="G48" i="36"/>
  <c r="G72" i="36"/>
  <c r="G160" i="36"/>
  <c r="G208" i="36"/>
  <c r="Y1" i="38" a="1"/>
  <c r="Y1" i="38" s="1"/>
  <c r="Y1" i="39" a="1"/>
  <c r="Y1" i="39" s="1"/>
  <c r="F5" i="39"/>
  <c r="F6" i="39"/>
  <c r="F7" i="39"/>
  <c r="F8" i="39"/>
  <c r="F9" i="39"/>
  <c r="F10" i="39"/>
  <c r="F11" i="39"/>
  <c r="H11" i="39" s="1"/>
  <c r="I11" i="39" s="1"/>
  <c r="F12" i="39"/>
  <c r="F13" i="39"/>
  <c r="F14" i="39"/>
  <c r="F15" i="39"/>
  <c r="H15" i="39" s="1"/>
  <c r="I15" i="39" s="1"/>
  <c r="F16" i="39"/>
  <c r="F17" i="39"/>
  <c r="F18" i="39"/>
  <c r="F19" i="39"/>
  <c r="F20" i="39"/>
  <c r="F21" i="39"/>
  <c r="F22" i="39"/>
  <c r="F23" i="39"/>
  <c r="F24" i="39"/>
  <c r="F25" i="39"/>
  <c r="F26" i="39"/>
  <c r="F27" i="39"/>
  <c r="F28" i="39"/>
  <c r="F29" i="39"/>
  <c r="F30" i="39"/>
  <c r="F31" i="39"/>
  <c r="F32" i="39"/>
  <c r="F33" i="39"/>
  <c r="F34" i="39"/>
  <c r="F35" i="39"/>
  <c r="F36" i="39"/>
  <c r="F37" i="39"/>
  <c r="F38" i="39"/>
  <c r="F39" i="39"/>
  <c r="F40" i="39"/>
  <c r="F41" i="39"/>
  <c r="F42" i="39"/>
  <c r="F43" i="39"/>
  <c r="F44" i="39"/>
  <c r="F45" i="39"/>
  <c r="F46" i="39"/>
  <c r="F47" i="39"/>
  <c r="F48" i="39"/>
  <c r="F49" i="39"/>
  <c r="F50" i="39"/>
  <c r="F51" i="39"/>
  <c r="F52" i="39"/>
  <c r="F53" i="39"/>
  <c r="F54" i="39"/>
  <c r="F55" i="39"/>
  <c r="F56" i="39"/>
  <c r="F57" i="39"/>
  <c r="F58" i="39"/>
  <c r="H58" i="39" s="1"/>
  <c r="I58" i="39" s="1"/>
  <c r="F59" i="39"/>
  <c r="F60" i="39"/>
  <c r="F61" i="39"/>
  <c r="F62" i="39"/>
  <c r="F63" i="39"/>
  <c r="F64" i="39"/>
  <c r="F65" i="39"/>
  <c r="F66" i="39"/>
  <c r="F67" i="39"/>
  <c r="F68" i="39"/>
  <c r="F69" i="39"/>
  <c r="F70" i="39"/>
  <c r="F71" i="39"/>
  <c r="F72" i="39"/>
  <c r="F73" i="39"/>
  <c r="F74" i="39"/>
  <c r="F75" i="39"/>
  <c r="F76" i="39"/>
  <c r="F77" i="39"/>
  <c r="F78" i="39"/>
  <c r="F79" i="39"/>
  <c r="F80" i="39"/>
  <c r="F81" i="39"/>
  <c r="F82" i="39"/>
  <c r="F83" i="39"/>
  <c r="F84" i="39"/>
  <c r="F85" i="39"/>
  <c r="F86" i="39"/>
  <c r="F87" i="39"/>
  <c r="F88" i="39"/>
  <c r="F89" i="39"/>
  <c r="F90" i="39"/>
  <c r="F91" i="39"/>
  <c r="F92" i="39"/>
  <c r="F93" i="39"/>
  <c r="F94" i="39"/>
  <c r="F95" i="39"/>
  <c r="F96" i="39"/>
  <c r="F97" i="39"/>
  <c r="F98" i="39"/>
  <c r="F99" i="39"/>
  <c r="F100" i="39"/>
  <c r="F101" i="39"/>
  <c r="F102" i="39"/>
  <c r="F103" i="39"/>
  <c r="F104" i="39"/>
  <c r="F105" i="39"/>
  <c r="F106" i="39"/>
  <c r="F107" i="39"/>
  <c r="F108" i="39"/>
  <c r="F109" i="39"/>
  <c r="H109" i="39" s="1"/>
  <c r="F110" i="39"/>
  <c r="F111" i="39"/>
  <c r="F112" i="39"/>
  <c r="F113" i="39"/>
  <c r="F114" i="39"/>
  <c r="F115" i="39"/>
  <c r="F116" i="39"/>
  <c r="F117" i="39"/>
  <c r="F118" i="39"/>
  <c r="F119" i="39"/>
  <c r="F120" i="39"/>
  <c r="F121" i="39"/>
  <c r="F122" i="39"/>
  <c r="H122" i="39" s="1"/>
  <c r="I122" i="39" s="1"/>
  <c r="F123" i="39"/>
  <c r="F124" i="39"/>
  <c r="F125" i="39"/>
  <c r="H125" i="39" s="1"/>
  <c r="I125" i="39" s="1"/>
  <c r="F126" i="39"/>
  <c r="F127" i="39"/>
  <c r="H127" i="39" s="1"/>
  <c r="F128" i="39"/>
  <c r="F129" i="39"/>
  <c r="F130" i="39"/>
  <c r="F131" i="39"/>
  <c r="F132" i="39"/>
  <c r="F133" i="39"/>
  <c r="H133" i="39" s="1"/>
  <c r="I133" i="39" s="1"/>
  <c r="J133" i="39" s="1"/>
  <c r="F134" i="39"/>
  <c r="F135" i="39"/>
  <c r="F136" i="39"/>
  <c r="F137" i="39"/>
  <c r="F138" i="39"/>
  <c r="F139" i="39"/>
  <c r="F140" i="39"/>
  <c r="F141" i="39"/>
  <c r="F142" i="39"/>
  <c r="F143" i="39"/>
  <c r="F144" i="39"/>
  <c r="F145" i="39"/>
  <c r="F146" i="39"/>
  <c r="F147" i="39"/>
  <c r="F148" i="39"/>
  <c r="F149" i="39"/>
  <c r="F150" i="39"/>
  <c r="F151" i="39"/>
  <c r="F152" i="39"/>
  <c r="F153" i="39"/>
  <c r="F154" i="39"/>
  <c r="F155" i="39"/>
  <c r="F156" i="39"/>
  <c r="H156" i="39" s="1"/>
  <c r="F157" i="39"/>
  <c r="F158" i="39"/>
  <c r="F159" i="39"/>
  <c r="F160" i="39"/>
  <c r="F161" i="39"/>
  <c r="F162" i="39"/>
  <c r="F163" i="39"/>
  <c r="F164" i="39"/>
  <c r="F165" i="39"/>
  <c r="F166" i="39"/>
  <c r="F167" i="39"/>
  <c r="F168" i="39"/>
  <c r="F169" i="39"/>
  <c r="F170" i="39"/>
  <c r="F171" i="39"/>
  <c r="F172" i="39"/>
  <c r="F173" i="39"/>
  <c r="H173" i="39" s="1"/>
  <c r="I173" i="39" s="1"/>
  <c r="F174" i="39"/>
  <c r="F175" i="39"/>
  <c r="F176" i="39"/>
  <c r="F177" i="39"/>
  <c r="F178" i="39"/>
  <c r="F179" i="39"/>
  <c r="F180" i="39"/>
  <c r="F181" i="39"/>
  <c r="F182" i="39"/>
  <c r="F183" i="39"/>
  <c r="F184" i="39"/>
  <c r="F185" i="39"/>
  <c r="F186" i="39"/>
  <c r="F187" i="39"/>
  <c r="F188" i="39"/>
  <c r="F189" i="39"/>
  <c r="F190" i="39"/>
  <c r="F191" i="39"/>
  <c r="F192" i="39"/>
  <c r="F193" i="39"/>
  <c r="F194" i="39"/>
  <c r="F195" i="39"/>
  <c r="F196" i="39"/>
  <c r="F197" i="39"/>
  <c r="F198" i="39"/>
  <c r="F199" i="39"/>
  <c r="F200" i="39"/>
  <c r="F201" i="39"/>
  <c r="F202" i="39"/>
  <c r="F203" i="39"/>
  <c r="F204" i="39"/>
  <c r="F205" i="39"/>
  <c r="F206" i="39"/>
  <c r="F207" i="39"/>
  <c r="F208" i="39"/>
  <c r="F209" i="39"/>
  <c r="F210" i="39"/>
  <c r="F211" i="39"/>
  <c r="F212" i="39"/>
  <c r="F213" i="39"/>
  <c r="F214" i="39"/>
  <c r="F215" i="39"/>
  <c r="F216" i="39"/>
  <c r="F217" i="39"/>
  <c r="F218" i="39"/>
  <c r="F219" i="39"/>
  <c r="F220" i="39"/>
  <c r="F221" i="39"/>
  <c r="F222" i="39"/>
  <c r="F223" i="39"/>
  <c r="F224" i="39"/>
  <c r="F225" i="39"/>
  <c r="F226" i="39"/>
  <c r="F227" i="39"/>
  <c r="F228" i="39"/>
  <c r="F229" i="39"/>
  <c r="F230" i="39"/>
  <c r="F231" i="39"/>
  <c r="F232" i="39"/>
  <c r="F233" i="39"/>
  <c r="F234" i="39"/>
  <c r="H234" i="39" s="1"/>
  <c r="I234" i="39" s="1"/>
  <c r="F235" i="39"/>
  <c r="F236" i="39"/>
  <c r="F237" i="39"/>
  <c r="F238" i="39"/>
  <c r="F239" i="39"/>
  <c r="F240" i="39"/>
  <c r="F241" i="39"/>
  <c r="F242" i="39"/>
  <c r="F243" i="39"/>
  <c r="F244" i="39"/>
  <c r="F245" i="39"/>
  <c r="H245" i="39" s="1"/>
  <c r="I245" i="39" s="1"/>
  <c r="F246" i="39"/>
  <c r="F247" i="39"/>
  <c r="F248" i="39"/>
  <c r="F249" i="39"/>
  <c r="F250" i="39"/>
  <c r="F251" i="39"/>
  <c r="F252" i="39"/>
  <c r="F253" i="39"/>
  <c r="F254" i="39"/>
  <c r="F255" i="39"/>
  <c r="F256" i="39"/>
  <c r="F257" i="39"/>
  <c r="F258" i="39"/>
  <c r="H258" i="39" s="1"/>
  <c r="I258" i="39" s="1"/>
  <c r="F259" i="39"/>
  <c r="F260" i="39"/>
  <c r="F261" i="39"/>
  <c r="H261" i="39" s="1"/>
  <c r="I261" i="39" s="1"/>
  <c r="F262" i="39"/>
  <c r="F263" i="39"/>
  <c r="F264" i="39"/>
  <c r="F265" i="39"/>
  <c r="F266" i="39"/>
  <c r="F267" i="39"/>
  <c r="F268" i="39"/>
  <c r="F269" i="39"/>
  <c r="F270" i="39"/>
  <c r="F271" i="39"/>
  <c r="F272" i="39"/>
  <c r="F273" i="39"/>
  <c r="F274" i="39"/>
  <c r="F275" i="39"/>
  <c r="F276" i="39"/>
  <c r="F277" i="39"/>
  <c r="F278" i="39"/>
  <c r="F279" i="39"/>
  <c r="F280" i="39"/>
  <c r="F281" i="39"/>
  <c r="F282" i="39"/>
  <c r="F283" i="39"/>
  <c r="F284" i="39"/>
  <c r="F285" i="39"/>
  <c r="F286" i="39"/>
  <c r="F287" i="39"/>
  <c r="F288" i="39"/>
  <c r="F289" i="39"/>
  <c r="F290" i="39"/>
  <c r="F291" i="39"/>
  <c r="F292" i="39"/>
  <c r="F293" i="39"/>
  <c r="F294" i="39"/>
  <c r="F295" i="39"/>
  <c r="F296" i="39"/>
  <c r="F297" i="39"/>
  <c r="F298" i="39"/>
  <c r="F299" i="39"/>
  <c r="F300" i="39"/>
  <c r="F301" i="39"/>
  <c r="F302" i="39"/>
  <c r="F303" i="39"/>
  <c r="F304" i="39"/>
  <c r="F305" i="39"/>
  <c r="F306" i="39"/>
  <c r="F307" i="39"/>
  <c r="F308" i="39"/>
  <c r="F309" i="39"/>
  <c r="F310" i="39"/>
  <c r="F311" i="39"/>
  <c r="F312" i="39"/>
  <c r="F313" i="39"/>
  <c r="F314" i="39"/>
  <c r="F315" i="39"/>
  <c r="F316" i="39"/>
  <c r="F317" i="39"/>
  <c r="F318" i="39"/>
  <c r="F319" i="39"/>
  <c r="F320" i="39"/>
  <c r="F4" i="39"/>
  <c r="D5" i="39"/>
  <c r="D6" i="39"/>
  <c r="D7" i="39"/>
  <c r="D8" i="39"/>
  <c r="D9" i="39"/>
  <c r="D10" i="39"/>
  <c r="D11" i="39"/>
  <c r="D12" i="39"/>
  <c r="D13" i="39"/>
  <c r="D14" i="39"/>
  <c r="D15" i="39"/>
  <c r="D16" i="39"/>
  <c r="D17" i="39"/>
  <c r="D18" i="39"/>
  <c r="D19" i="39"/>
  <c r="D20" i="39"/>
  <c r="D21" i="39"/>
  <c r="D22" i="39"/>
  <c r="D23" i="39"/>
  <c r="D24" i="39"/>
  <c r="D25" i="39"/>
  <c r="D26" i="39"/>
  <c r="D27" i="39"/>
  <c r="D28" i="39"/>
  <c r="D29" i="39"/>
  <c r="D30" i="39"/>
  <c r="D31" i="39"/>
  <c r="D32" i="39"/>
  <c r="D33" i="39"/>
  <c r="D34" i="39"/>
  <c r="D35" i="39"/>
  <c r="D36" i="39"/>
  <c r="D37" i="39"/>
  <c r="D38" i="39"/>
  <c r="D39" i="39"/>
  <c r="D40" i="39"/>
  <c r="D41" i="39"/>
  <c r="D42" i="39"/>
  <c r="D43" i="39"/>
  <c r="D44" i="39"/>
  <c r="D45" i="39"/>
  <c r="D46" i="39"/>
  <c r="D47" i="39"/>
  <c r="D48" i="39"/>
  <c r="D49" i="39"/>
  <c r="D50" i="39"/>
  <c r="D51" i="39"/>
  <c r="D52" i="39"/>
  <c r="D53" i="39"/>
  <c r="D54" i="39"/>
  <c r="D55" i="39"/>
  <c r="D56" i="39"/>
  <c r="D57" i="39"/>
  <c r="D58" i="39"/>
  <c r="D59" i="39"/>
  <c r="D60" i="39"/>
  <c r="D61" i="39"/>
  <c r="D62" i="39"/>
  <c r="D63" i="39"/>
  <c r="D64" i="39"/>
  <c r="D65" i="39"/>
  <c r="D66" i="39"/>
  <c r="D67" i="39"/>
  <c r="D68" i="39"/>
  <c r="D69" i="39"/>
  <c r="D70" i="39"/>
  <c r="D71" i="39"/>
  <c r="D72" i="39"/>
  <c r="D73" i="39"/>
  <c r="D74" i="39"/>
  <c r="D75" i="39"/>
  <c r="D76" i="39"/>
  <c r="D77" i="39"/>
  <c r="D78" i="39"/>
  <c r="D79" i="39"/>
  <c r="D80" i="39"/>
  <c r="D81" i="39"/>
  <c r="D82" i="39"/>
  <c r="D83" i="39"/>
  <c r="D84" i="39"/>
  <c r="D85" i="39"/>
  <c r="D86" i="39"/>
  <c r="D87" i="39"/>
  <c r="D88" i="39"/>
  <c r="D89" i="39"/>
  <c r="D90" i="39"/>
  <c r="D91" i="39"/>
  <c r="D92" i="39"/>
  <c r="D93" i="39"/>
  <c r="D94" i="39"/>
  <c r="D95" i="39"/>
  <c r="D96" i="39"/>
  <c r="D97" i="39"/>
  <c r="D98" i="39"/>
  <c r="D99" i="39"/>
  <c r="D100" i="39"/>
  <c r="D101" i="39"/>
  <c r="D102" i="39"/>
  <c r="D103" i="39"/>
  <c r="D104" i="39"/>
  <c r="D105" i="39"/>
  <c r="D106" i="39"/>
  <c r="D107" i="39"/>
  <c r="D108" i="39"/>
  <c r="D109" i="39"/>
  <c r="D110" i="39"/>
  <c r="D111" i="39"/>
  <c r="D112" i="39"/>
  <c r="D113" i="39"/>
  <c r="D114" i="39"/>
  <c r="D115" i="39"/>
  <c r="D116" i="39"/>
  <c r="D117" i="39"/>
  <c r="D118" i="39"/>
  <c r="D119" i="39"/>
  <c r="D120" i="39"/>
  <c r="D121" i="39"/>
  <c r="D122" i="39"/>
  <c r="D123" i="39"/>
  <c r="D124" i="39"/>
  <c r="D125" i="39"/>
  <c r="D126" i="39"/>
  <c r="D127" i="39"/>
  <c r="D128" i="39"/>
  <c r="D129" i="39"/>
  <c r="D130" i="39"/>
  <c r="D131" i="39"/>
  <c r="D132" i="39"/>
  <c r="D133" i="39"/>
  <c r="D134" i="39"/>
  <c r="D135" i="39"/>
  <c r="D136" i="39"/>
  <c r="D137" i="39"/>
  <c r="D138" i="39"/>
  <c r="D139" i="39"/>
  <c r="D140" i="39"/>
  <c r="D141" i="39"/>
  <c r="D142" i="39"/>
  <c r="D143" i="39"/>
  <c r="D144" i="39"/>
  <c r="D145" i="39"/>
  <c r="D146" i="39"/>
  <c r="D147" i="39"/>
  <c r="D148" i="39"/>
  <c r="D149" i="39"/>
  <c r="D150" i="39"/>
  <c r="D151" i="39"/>
  <c r="D152" i="39"/>
  <c r="D153" i="39"/>
  <c r="D154" i="39"/>
  <c r="D155" i="39"/>
  <c r="D156" i="39"/>
  <c r="D157" i="39"/>
  <c r="D158" i="39"/>
  <c r="D159" i="39"/>
  <c r="D160" i="39"/>
  <c r="D161" i="39"/>
  <c r="D162" i="39"/>
  <c r="D163" i="39"/>
  <c r="D164" i="39"/>
  <c r="D165" i="39"/>
  <c r="D166" i="39"/>
  <c r="D167" i="39"/>
  <c r="D168" i="39"/>
  <c r="D169" i="39"/>
  <c r="D170" i="39"/>
  <c r="D171" i="39"/>
  <c r="D172" i="39"/>
  <c r="D173" i="39"/>
  <c r="D174" i="39"/>
  <c r="D175" i="39"/>
  <c r="D176" i="39"/>
  <c r="D177" i="39"/>
  <c r="D178" i="39"/>
  <c r="D179" i="39"/>
  <c r="D180" i="39"/>
  <c r="D181" i="39"/>
  <c r="D182" i="39"/>
  <c r="D183" i="39"/>
  <c r="D184" i="39"/>
  <c r="D185" i="39"/>
  <c r="D186" i="39"/>
  <c r="D187" i="39"/>
  <c r="D188" i="39"/>
  <c r="D189" i="39"/>
  <c r="D190" i="39"/>
  <c r="D191" i="39"/>
  <c r="D192" i="39"/>
  <c r="D193" i="39"/>
  <c r="D194" i="39"/>
  <c r="D195" i="39"/>
  <c r="D196" i="39"/>
  <c r="D197" i="39"/>
  <c r="D198" i="39"/>
  <c r="D199" i="39"/>
  <c r="D200" i="39"/>
  <c r="D201" i="39"/>
  <c r="D202" i="39"/>
  <c r="D203" i="39"/>
  <c r="D204" i="39"/>
  <c r="D205" i="39"/>
  <c r="D206" i="39"/>
  <c r="D207" i="39"/>
  <c r="D208" i="39"/>
  <c r="D209" i="39"/>
  <c r="D210" i="39"/>
  <c r="D211" i="39"/>
  <c r="D212" i="39"/>
  <c r="D213" i="39"/>
  <c r="D214" i="39"/>
  <c r="D215" i="39"/>
  <c r="D216" i="39"/>
  <c r="D217" i="39"/>
  <c r="D218" i="39"/>
  <c r="D219" i="39"/>
  <c r="D220" i="39"/>
  <c r="D221" i="39"/>
  <c r="D222" i="39"/>
  <c r="D223" i="39"/>
  <c r="D224" i="39"/>
  <c r="D225" i="39"/>
  <c r="D226" i="39"/>
  <c r="D227" i="39"/>
  <c r="D228" i="39"/>
  <c r="D229" i="39"/>
  <c r="D230" i="39"/>
  <c r="D231" i="39"/>
  <c r="D232" i="39"/>
  <c r="D233" i="39"/>
  <c r="D234" i="39"/>
  <c r="D235" i="39"/>
  <c r="D236" i="39"/>
  <c r="D237" i="39"/>
  <c r="D238" i="39"/>
  <c r="D239" i="39"/>
  <c r="D240" i="39"/>
  <c r="D241" i="39"/>
  <c r="D242" i="39"/>
  <c r="D243" i="39"/>
  <c r="D244" i="39"/>
  <c r="D245" i="39"/>
  <c r="D246" i="39"/>
  <c r="D247" i="39"/>
  <c r="D248" i="39"/>
  <c r="D249" i="39"/>
  <c r="D250" i="39"/>
  <c r="D251" i="39"/>
  <c r="D252" i="39"/>
  <c r="D253" i="39"/>
  <c r="D254" i="39"/>
  <c r="D255" i="39"/>
  <c r="D256" i="39"/>
  <c r="D257" i="39"/>
  <c r="D258" i="39"/>
  <c r="D259" i="39"/>
  <c r="D260" i="39"/>
  <c r="D261" i="39"/>
  <c r="D262" i="39"/>
  <c r="D263" i="39"/>
  <c r="D264" i="39"/>
  <c r="D265" i="39"/>
  <c r="D266" i="39"/>
  <c r="D267" i="39"/>
  <c r="D268" i="39"/>
  <c r="D269" i="39"/>
  <c r="D270" i="39"/>
  <c r="D271" i="39"/>
  <c r="D272" i="39"/>
  <c r="D273" i="39"/>
  <c r="D274" i="39"/>
  <c r="D275" i="39"/>
  <c r="D276" i="39"/>
  <c r="D277" i="39"/>
  <c r="D278" i="39"/>
  <c r="D279" i="39"/>
  <c r="D280" i="39"/>
  <c r="D281" i="39"/>
  <c r="D282" i="39"/>
  <c r="D283" i="39"/>
  <c r="D284" i="39"/>
  <c r="D285" i="39"/>
  <c r="D286" i="39"/>
  <c r="D287" i="39"/>
  <c r="D288" i="39"/>
  <c r="D289" i="39"/>
  <c r="D290" i="39"/>
  <c r="D291" i="39"/>
  <c r="D292" i="39"/>
  <c r="D293" i="39"/>
  <c r="D294" i="39"/>
  <c r="D295" i="39"/>
  <c r="D296" i="39"/>
  <c r="D297" i="39"/>
  <c r="D298" i="39"/>
  <c r="D299" i="39"/>
  <c r="D300" i="39"/>
  <c r="D301" i="39"/>
  <c r="D302" i="39"/>
  <c r="D303" i="39"/>
  <c r="D304" i="39"/>
  <c r="D305" i="39"/>
  <c r="D306" i="39"/>
  <c r="D307" i="39"/>
  <c r="D308" i="39"/>
  <c r="D309" i="39"/>
  <c r="D310" i="39"/>
  <c r="D311" i="39"/>
  <c r="D312" i="39"/>
  <c r="D313" i="39"/>
  <c r="D314" i="39"/>
  <c r="D315" i="39"/>
  <c r="D316" i="39"/>
  <c r="D317" i="39"/>
  <c r="D318" i="39"/>
  <c r="D319" i="39"/>
  <c r="D320" i="39"/>
  <c r="D4" i="39"/>
  <c r="E5" i="38"/>
  <c r="G5" i="38" s="1"/>
  <c r="E6" i="38"/>
  <c r="G6" i="38" s="1"/>
  <c r="E7" i="38"/>
  <c r="G7" i="38" s="1"/>
  <c r="E8" i="38"/>
  <c r="G8" i="38" s="1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E38" i="38"/>
  <c r="G38" i="38" s="1"/>
  <c r="E39" i="38"/>
  <c r="G39" i="38" s="1"/>
  <c r="E40" i="38"/>
  <c r="G40" i="38" s="1"/>
  <c r="E41" i="38"/>
  <c r="G41" i="38" s="1"/>
  <c r="E42" i="38"/>
  <c r="G42" i="38" s="1"/>
  <c r="E43" i="38"/>
  <c r="G43" i="38" s="1"/>
  <c r="E44" i="38"/>
  <c r="G44" i="38" s="1"/>
  <c r="E45" i="38"/>
  <c r="G45" i="38" s="1"/>
  <c r="E46" i="38"/>
  <c r="G46" i="38" s="1"/>
  <c r="E47" i="38"/>
  <c r="G47" i="38" s="1"/>
  <c r="E48" i="38"/>
  <c r="G48" i="38" s="1"/>
  <c r="E49" i="38"/>
  <c r="G49" i="38" s="1"/>
  <c r="E50" i="38"/>
  <c r="G50" i="38" s="1"/>
  <c r="E51" i="38"/>
  <c r="G51" i="38" s="1"/>
  <c r="E52" i="38"/>
  <c r="G52" i="38" s="1"/>
  <c r="E53" i="38"/>
  <c r="G53" i="38" s="1"/>
  <c r="E54" i="38"/>
  <c r="G54" i="38" s="1"/>
  <c r="E55" i="38"/>
  <c r="G55" i="38" s="1"/>
  <c r="E56" i="38"/>
  <c r="G56" i="38" s="1"/>
  <c r="E57" i="38"/>
  <c r="G57" i="38" s="1"/>
  <c r="E58" i="38"/>
  <c r="G58" i="38" s="1"/>
  <c r="E59" i="38"/>
  <c r="G59" i="38" s="1"/>
  <c r="E60" i="38"/>
  <c r="G60" i="38" s="1"/>
  <c r="E61" i="38"/>
  <c r="G61" i="38" s="1"/>
  <c r="E62" i="38"/>
  <c r="G62" i="38" s="1"/>
  <c r="E63" i="38"/>
  <c r="G63" i="38" s="1"/>
  <c r="E64" i="38"/>
  <c r="G64" i="38" s="1"/>
  <c r="E65" i="38"/>
  <c r="G65" i="38" s="1"/>
  <c r="E66" i="38"/>
  <c r="G66" i="38" s="1"/>
  <c r="E67" i="38"/>
  <c r="G67" i="38" s="1"/>
  <c r="E68" i="38"/>
  <c r="G68" i="38" s="1"/>
  <c r="E69" i="38"/>
  <c r="G69" i="38" s="1"/>
  <c r="E70" i="38"/>
  <c r="G70" i="38" s="1"/>
  <c r="E71" i="38"/>
  <c r="G71" i="38" s="1"/>
  <c r="E72" i="38"/>
  <c r="G72" i="38" s="1"/>
  <c r="E73" i="38"/>
  <c r="G73" i="38" s="1"/>
  <c r="E74" i="38"/>
  <c r="G74" i="38" s="1"/>
  <c r="E75" i="38"/>
  <c r="G75" i="38" s="1"/>
  <c r="E76" i="38"/>
  <c r="G76" i="38" s="1"/>
  <c r="E77" i="38"/>
  <c r="G77" i="38" s="1"/>
  <c r="E78" i="38"/>
  <c r="G78" i="38" s="1"/>
  <c r="E79" i="38"/>
  <c r="G79" i="38" s="1"/>
  <c r="E80" i="38"/>
  <c r="G80" i="38" s="1"/>
  <c r="E81" i="38"/>
  <c r="G81" i="38" s="1"/>
  <c r="E82" i="38"/>
  <c r="G82" i="38" s="1"/>
  <c r="E83" i="38"/>
  <c r="G83" i="38" s="1"/>
  <c r="E84" i="38"/>
  <c r="G84" i="38" s="1"/>
  <c r="E85" i="38"/>
  <c r="G85" i="38" s="1"/>
  <c r="E86" i="38"/>
  <c r="G86" i="38" s="1"/>
  <c r="E87" i="38"/>
  <c r="G87" i="38" s="1"/>
  <c r="E88" i="38"/>
  <c r="G88" i="38" s="1"/>
  <c r="E89" i="38"/>
  <c r="G89" i="38" s="1"/>
  <c r="E90" i="38"/>
  <c r="G90" i="38" s="1"/>
  <c r="E91" i="38"/>
  <c r="G91" i="38" s="1"/>
  <c r="E92" i="38"/>
  <c r="G92" i="38" s="1"/>
  <c r="E93" i="38"/>
  <c r="G93" i="38" s="1"/>
  <c r="E94" i="38"/>
  <c r="G94" i="38" s="1"/>
  <c r="E95" i="38"/>
  <c r="G95" i="38" s="1"/>
  <c r="E96" i="38"/>
  <c r="G96" i="38" s="1"/>
  <c r="E97" i="38"/>
  <c r="G97" i="38" s="1"/>
  <c r="E98" i="38"/>
  <c r="G98" i="38" s="1"/>
  <c r="E99" i="38"/>
  <c r="G99" i="38" s="1"/>
  <c r="E100" i="38"/>
  <c r="G100" i="38" s="1"/>
  <c r="E101" i="38"/>
  <c r="G101" i="38" s="1"/>
  <c r="E102" i="38"/>
  <c r="G102" i="38" s="1"/>
  <c r="E103" i="38"/>
  <c r="G103" i="38" s="1"/>
  <c r="E104" i="38"/>
  <c r="G104" i="38" s="1"/>
  <c r="E105" i="38"/>
  <c r="G105" i="38" s="1"/>
  <c r="E106" i="38"/>
  <c r="G106" i="38" s="1"/>
  <c r="E107" i="38"/>
  <c r="G107" i="38" s="1"/>
  <c r="E108" i="38"/>
  <c r="G108" i="38" s="1"/>
  <c r="E109" i="38"/>
  <c r="G109" i="38" s="1"/>
  <c r="E110" i="38"/>
  <c r="G110" i="38" s="1"/>
  <c r="E111" i="38"/>
  <c r="G111" i="38" s="1"/>
  <c r="E112" i="38"/>
  <c r="G112" i="38" s="1"/>
  <c r="E113" i="38"/>
  <c r="G113" i="38" s="1"/>
  <c r="E114" i="38"/>
  <c r="G114" i="38" s="1"/>
  <c r="E115" i="38"/>
  <c r="G115" i="38" s="1"/>
  <c r="E116" i="38"/>
  <c r="G116" i="38" s="1"/>
  <c r="E117" i="38"/>
  <c r="G117" i="38" s="1"/>
  <c r="E118" i="38"/>
  <c r="G118" i="38" s="1"/>
  <c r="E119" i="38"/>
  <c r="G119" i="38" s="1"/>
  <c r="E120" i="38"/>
  <c r="G120" i="38" s="1"/>
  <c r="E121" i="38"/>
  <c r="G121" i="38" s="1"/>
  <c r="E122" i="38"/>
  <c r="G122" i="38" s="1"/>
  <c r="E123" i="38"/>
  <c r="G123" i="38" s="1"/>
  <c r="E124" i="38"/>
  <c r="G124" i="38" s="1"/>
  <c r="E125" i="38"/>
  <c r="G125" i="38" s="1"/>
  <c r="E126" i="38"/>
  <c r="G126" i="38" s="1"/>
  <c r="E127" i="38"/>
  <c r="G127" i="38" s="1"/>
  <c r="E128" i="38"/>
  <c r="G128" i="38" s="1"/>
  <c r="E129" i="38"/>
  <c r="G129" i="38" s="1"/>
  <c r="E130" i="38"/>
  <c r="G130" i="38" s="1"/>
  <c r="E131" i="38"/>
  <c r="G131" i="38" s="1"/>
  <c r="E132" i="38"/>
  <c r="G132" i="38" s="1"/>
  <c r="E133" i="38"/>
  <c r="G133" i="38" s="1"/>
  <c r="E134" i="38"/>
  <c r="G134" i="38" s="1"/>
  <c r="E135" i="38"/>
  <c r="G135" i="38" s="1"/>
  <c r="E136" i="38"/>
  <c r="G136" i="38" s="1"/>
  <c r="E137" i="38"/>
  <c r="G137" i="38" s="1"/>
  <c r="E138" i="38"/>
  <c r="G138" i="38" s="1"/>
  <c r="E139" i="38"/>
  <c r="G139" i="38" s="1"/>
  <c r="E140" i="38"/>
  <c r="G140" i="38" s="1"/>
  <c r="E141" i="38"/>
  <c r="G141" i="38" s="1"/>
  <c r="E142" i="38"/>
  <c r="G142" i="38" s="1"/>
  <c r="E143" i="38"/>
  <c r="G143" i="38" s="1"/>
  <c r="E144" i="38"/>
  <c r="G144" i="38" s="1"/>
  <c r="E145" i="38"/>
  <c r="G145" i="38" s="1"/>
  <c r="E146" i="38"/>
  <c r="G146" i="38" s="1"/>
  <c r="E147" i="38"/>
  <c r="G147" i="38" s="1"/>
  <c r="E148" i="38"/>
  <c r="G148" i="38" s="1"/>
  <c r="E149" i="38"/>
  <c r="G149" i="38" s="1"/>
  <c r="E150" i="38"/>
  <c r="G150" i="38" s="1"/>
  <c r="E151" i="38"/>
  <c r="G151" i="38" s="1"/>
  <c r="E152" i="38"/>
  <c r="G152" i="38" s="1"/>
  <c r="E153" i="38"/>
  <c r="G153" i="38" s="1"/>
  <c r="E154" i="38"/>
  <c r="G154" i="38" s="1"/>
  <c r="E155" i="38"/>
  <c r="G155" i="38" s="1"/>
  <c r="E156" i="38"/>
  <c r="G156" i="38" s="1"/>
  <c r="E157" i="38"/>
  <c r="G157" i="38" s="1"/>
  <c r="E158" i="38"/>
  <c r="G158" i="38" s="1"/>
  <c r="E159" i="38"/>
  <c r="G159" i="38" s="1"/>
  <c r="E160" i="38"/>
  <c r="G160" i="38" s="1"/>
  <c r="E161" i="38"/>
  <c r="G161" i="38" s="1"/>
  <c r="E162" i="38"/>
  <c r="G162" i="38" s="1"/>
  <c r="E163" i="38"/>
  <c r="G163" i="38" s="1"/>
  <c r="E164" i="38"/>
  <c r="G164" i="38" s="1"/>
  <c r="E165" i="38"/>
  <c r="G165" i="38" s="1"/>
  <c r="E166" i="38"/>
  <c r="G166" i="38" s="1"/>
  <c r="E167" i="38"/>
  <c r="G167" i="38" s="1"/>
  <c r="E168" i="38"/>
  <c r="G168" i="38" s="1"/>
  <c r="E169" i="38"/>
  <c r="G169" i="38" s="1"/>
  <c r="E170" i="38"/>
  <c r="G170" i="38" s="1"/>
  <c r="E171" i="38"/>
  <c r="G171" i="38" s="1"/>
  <c r="E172" i="38"/>
  <c r="G172" i="38" s="1"/>
  <c r="E173" i="38"/>
  <c r="G173" i="38" s="1"/>
  <c r="E174" i="38"/>
  <c r="G174" i="38" s="1"/>
  <c r="E175" i="38"/>
  <c r="G175" i="38" s="1"/>
  <c r="E176" i="38"/>
  <c r="G176" i="38" s="1"/>
  <c r="E177" i="38"/>
  <c r="G177" i="38" s="1"/>
  <c r="E178" i="38"/>
  <c r="G178" i="38" s="1"/>
  <c r="E179" i="38"/>
  <c r="G179" i="38" s="1"/>
  <c r="E180" i="38"/>
  <c r="G180" i="38" s="1"/>
  <c r="E181" i="38"/>
  <c r="G181" i="38" s="1"/>
  <c r="E182" i="38"/>
  <c r="G182" i="38" s="1"/>
  <c r="E183" i="38"/>
  <c r="G183" i="38" s="1"/>
  <c r="E184" i="38"/>
  <c r="G184" i="38" s="1"/>
  <c r="E185" i="38"/>
  <c r="G185" i="38" s="1"/>
  <c r="E186" i="38"/>
  <c r="G186" i="38" s="1"/>
  <c r="E187" i="38"/>
  <c r="G187" i="38" s="1"/>
  <c r="E188" i="38"/>
  <c r="G188" i="38" s="1"/>
  <c r="E189" i="38"/>
  <c r="G189" i="38" s="1"/>
  <c r="E190" i="38"/>
  <c r="G190" i="38" s="1"/>
  <c r="E191" i="38"/>
  <c r="G191" i="38" s="1"/>
  <c r="E192" i="38"/>
  <c r="G192" i="38" s="1"/>
  <c r="E193" i="38"/>
  <c r="G193" i="38" s="1"/>
  <c r="E194" i="38"/>
  <c r="G194" i="38" s="1"/>
  <c r="E195" i="38"/>
  <c r="G195" i="38" s="1"/>
  <c r="E196" i="38"/>
  <c r="G196" i="38" s="1"/>
  <c r="E197" i="38"/>
  <c r="G197" i="38" s="1"/>
  <c r="E198" i="38"/>
  <c r="G198" i="38" s="1"/>
  <c r="E199" i="38"/>
  <c r="G199" i="38" s="1"/>
  <c r="E200" i="38"/>
  <c r="G200" i="38" s="1"/>
  <c r="E201" i="38"/>
  <c r="G201" i="38" s="1"/>
  <c r="E202" i="38"/>
  <c r="G202" i="38" s="1"/>
  <c r="E203" i="38"/>
  <c r="G203" i="38" s="1"/>
  <c r="E204" i="38"/>
  <c r="G204" i="38" s="1"/>
  <c r="E205" i="38"/>
  <c r="G205" i="38" s="1"/>
  <c r="E206" i="38"/>
  <c r="G206" i="38" s="1"/>
  <c r="E207" i="38"/>
  <c r="G207" i="38" s="1"/>
  <c r="E208" i="38"/>
  <c r="G208" i="38" s="1"/>
  <c r="E209" i="38"/>
  <c r="G209" i="38" s="1"/>
  <c r="E210" i="38"/>
  <c r="G210" i="38" s="1"/>
  <c r="E211" i="38"/>
  <c r="G211" i="38" s="1"/>
  <c r="E212" i="38"/>
  <c r="G212" i="38" s="1"/>
  <c r="E213" i="38"/>
  <c r="G213" i="38" s="1"/>
  <c r="E214" i="38"/>
  <c r="G214" i="38" s="1"/>
  <c r="E215" i="38"/>
  <c r="G215" i="38" s="1"/>
  <c r="E216" i="38"/>
  <c r="G216" i="38" s="1"/>
  <c r="E217" i="38"/>
  <c r="G217" i="38" s="1"/>
  <c r="E218" i="38"/>
  <c r="G218" i="38" s="1"/>
  <c r="E219" i="38"/>
  <c r="G219" i="38" s="1"/>
  <c r="E220" i="38"/>
  <c r="G220" i="38" s="1"/>
  <c r="E221" i="38"/>
  <c r="G221" i="38" s="1"/>
  <c r="E222" i="38"/>
  <c r="G222" i="38" s="1"/>
  <c r="E223" i="38"/>
  <c r="G223" i="38" s="1"/>
  <c r="E224" i="38"/>
  <c r="G224" i="38" s="1"/>
  <c r="E225" i="38"/>
  <c r="G225" i="38" s="1"/>
  <c r="E226" i="38"/>
  <c r="G226" i="38" s="1"/>
  <c r="E227" i="38"/>
  <c r="G227" i="38" s="1"/>
  <c r="E228" i="38"/>
  <c r="G228" i="38" s="1"/>
  <c r="E229" i="38"/>
  <c r="G229" i="38" s="1"/>
  <c r="E230" i="38"/>
  <c r="G230" i="38" s="1"/>
  <c r="E231" i="38"/>
  <c r="G231" i="38" s="1"/>
  <c r="E232" i="38"/>
  <c r="G232" i="38" s="1"/>
  <c r="E233" i="38"/>
  <c r="G233" i="38" s="1"/>
  <c r="E234" i="38"/>
  <c r="G234" i="38" s="1"/>
  <c r="E235" i="38"/>
  <c r="G235" i="38" s="1"/>
  <c r="E236" i="38"/>
  <c r="G236" i="38" s="1"/>
  <c r="E237" i="38"/>
  <c r="G237" i="38" s="1"/>
  <c r="E238" i="38"/>
  <c r="G238" i="38" s="1"/>
  <c r="E239" i="38"/>
  <c r="G239" i="38" s="1"/>
  <c r="E240" i="38"/>
  <c r="G240" i="38" s="1"/>
  <c r="E241" i="38"/>
  <c r="G241" i="38" s="1"/>
  <c r="E242" i="38"/>
  <c r="G242" i="38" s="1"/>
  <c r="E243" i="38"/>
  <c r="G243" i="38" s="1"/>
  <c r="E244" i="38"/>
  <c r="G244" i="38" s="1"/>
  <c r="E245" i="38"/>
  <c r="G245" i="38" s="1"/>
  <c r="E246" i="38"/>
  <c r="G246" i="38" s="1"/>
  <c r="E247" i="38"/>
  <c r="G247" i="38" s="1"/>
  <c r="E248" i="38"/>
  <c r="G248" i="38" s="1"/>
  <c r="E249" i="38"/>
  <c r="G249" i="38" s="1"/>
  <c r="E250" i="38"/>
  <c r="G250" i="38" s="1"/>
  <c r="E251" i="38"/>
  <c r="G251" i="38" s="1"/>
  <c r="E252" i="38"/>
  <c r="G252" i="38" s="1"/>
  <c r="E253" i="38"/>
  <c r="G253" i="38" s="1"/>
  <c r="E254" i="38"/>
  <c r="G254" i="38" s="1"/>
  <c r="E255" i="38"/>
  <c r="G255" i="38" s="1"/>
  <c r="E256" i="38"/>
  <c r="G256" i="38" s="1"/>
  <c r="E257" i="38"/>
  <c r="G257" i="38" s="1"/>
  <c r="E258" i="38"/>
  <c r="G258" i="38" s="1"/>
  <c r="E259" i="38"/>
  <c r="G259" i="38" s="1"/>
  <c r="E260" i="38"/>
  <c r="G260" i="38" s="1"/>
  <c r="E261" i="38"/>
  <c r="G261" i="38" s="1"/>
  <c r="E262" i="38"/>
  <c r="G262" i="38" s="1"/>
  <c r="E263" i="38"/>
  <c r="G263" i="38" s="1"/>
  <c r="E264" i="38"/>
  <c r="G264" i="38" s="1"/>
  <c r="E265" i="38"/>
  <c r="G265" i="38" s="1"/>
  <c r="E266" i="38"/>
  <c r="G266" i="38" s="1"/>
  <c r="E267" i="38"/>
  <c r="G267" i="38" s="1"/>
  <c r="E268" i="38"/>
  <c r="G268" i="38" s="1"/>
  <c r="E269" i="38"/>
  <c r="G269" i="38" s="1"/>
  <c r="E270" i="38"/>
  <c r="G270" i="38" s="1"/>
  <c r="E271" i="38"/>
  <c r="G271" i="38" s="1"/>
  <c r="E272" i="38"/>
  <c r="G272" i="38" s="1"/>
  <c r="E273" i="38"/>
  <c r="G273" i="38" s="1"/>
  <c r="E274" i="38"/>
  <c r="G274" i="38" s="1"/>
  <c r="E275" i="38"/>
  <c r="G275" i="38" s="1"/>
  <c r="E276" i="38"/>
  <c r="G276" i="38" s="1"/>
  <c r="E277" i="38"/>
  <c r="G277" i="38" s="1"/>
  <c r="E278" i="38"/>
  <c r="G278" i="38" s="1"/>
  <c r="E279" i="38"/>
  <c r="G279" i="38" s="1"/>
  <c r="E280" i="38"/>
  <c r="G280" i="38" s="1"/>
  <c r="E281" i="38"/>
  <c r="G281" i="38" s="1"/>
  <c r="E282" i="38"/>
  <c r="G282" i="38" s="1"/>
  <c r="E283" i="38"/>
  <c r="G283" i="38" s="1"/>
  <c r="E284" i="38"/>
  <c r="G284" i="38" s="1"/>
  <c r="E285" i="38"/>
  <c r="G285" i="38" s="1"/>
  <c r="E286" i="38"/>
  <c r="G286" i="38" s="1"/>
  <c r="E287" i="38"/>
  <c r="G287" i="38" s="1"/>
  <c r="E288" i="38"/>
  <c r="G288" i="38" s="1"/>
  <c r="E289" i="38"/>
  <c r="G289" i="38" s="1"/>
  <c r="E290" i="38"/>
  <c r="G290" i="38" s="1"/>
  <c r="E291" i="38"/>
  <c r="G291" i="38" s="1"/>
  <c r="E292" i="38"/>
  <c r="G292" i="38" s="1"/>
  <c r="E293" i="38"/>
  <c r="G293" i="38" s="1"/>
  <c r="E294" i="38"/>
  <c r="G294" i="38" s="1"/>
  <c r="E295" i="38"/>
  <c r="G295" i="38" s="1"/>
  <c r="E296" i="38"/>
  <c r="G296" i="38" s="1"/>
  <c r="E297" i="38"/>
  <c r="G297" i="38" s="1"/>
  <c r="E298" i="38"/>
  <c r="G298" i="38" s="1"/>
  <c r="E299" i="38"/>
  <c r="G299" i="38" s="1"/>
  <c r="E300" i="38"/>
  <c r="G300" i="38" s="1"/>
  <c r="E301" i="38"/>
  <c r="G301" i="38" s="1"/>
  <c r="E302" i="38"/>
  <c r="G302" i="38" s="1"/>
  <c r="E303" i="38"/>
  <c r="G303" i="38" s="1"/>
  <c r="E304" i="38"/>
  <c r="G304" i="38" s="1"/>
  <c r="E305" i="38"/>
  <c r="G305" i="38" s="1"/>
  <c r="E306" i="38"/>
  <c r="G306" i="38" s="1"/>
  <c r="E307" i="38"/>
  <c r="G307" i="38" s="1"/>
  <c r="E308" i="38"/>
  <c r="G308" i="38" s="1"/>
  <c r="E309" i="38"/>
  <c r="G309" i="38" s="1"/>
  <c r="E310" i="38"/>
  <c r="G310" i="38" s="1"/>
  <c r="E311" i="38"/>
  <c r="G311" i="38" s="1"/>
  <c r="E312" i="38"/>
  <c r="G312" i="38" s="1"/>
  <c r="E313" i="38"/>
  <c r="G313" i="38" s="1"/>
  <c r="E314" i="38"/>
  <c r="G314" i="38" s="1"/>
  <c r="E315" i="38"/>
  <c r="G315" i="38" s="1"/>
  <c r="E316" i="38"/>
  <c r="G316" i="38" s="1"/>
  <c r="E317" i="38"/>
  <c r="G317" i="38" s="1"/>
  <c r="E318" i="38"/>
  <c r="G318" i="38" s="1"/>
  <c r="E319" i="38"/>
  <c r="G319" i="38" s="1"/>
  <c r="E320" i="38"/>
  <c r="G320" i="38" s="1"/>
  <c r="E4" i="38"/>
  <c r="G4" i="38" s="1"/>
  <c r="F5" i="38"/>
  <c r="F6" i="38"/>
  <c r="F7" i="38"/>
  <c r="F8" i="38"/>
  <c r="F9" i="38"/>
  <c r="F10" i="38"/>
  <c r="F11" i="38"/>
  <c r="H11" i="38" s="1"/>
  <c r="F12" i="38"/>
  <c r="F13" i="38"/>
  <c r="F14" i="38"/>
  <c r="F15" i="38"/>
  <c r="H15" i="38" s="1"/>
  <c r="F16" i="38"/>
  <c r="F17" i="38"/>
  <c r="F18" i="38"/>
  <c r="F19" i="38"/>
  <c r="F20" i="38"/>
  <c r="F21" i="38"/>
  <c r="F22" i="38"/>
  <c r="F23" i="38"/>
  <c r="F24" i="38"/>
  <c r="F25" i="38"/>
  <c r="F26" i="38"/>
  <c r="F27" i="38"/>
  <c r="F28" i="38"/>
  <c r="F29" i="38"/>
  <c r="F30" i="38"/>
  <c r="F31" i="38"/>
  <c r="F32" i="38"/>
  <c r="F33" i="38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F77" i="38"/>
  <c r="F78" i="38"/>
  <c r="F79" i="38"/>
  <c r="F80" i="38"/>
  <c r="F81" i="38"/>
  <c r="F82" i="38"/>
  <c r="F83" i="38"/>
  <c r="F84" i="38"/>
  <c r="F85" i="38"/>
  <c r="F86" i="38"/>
  <c r="F87" i="38"/>
  <c r="F88" i="38"/>
  <c r="F89" i="38"/>
  <c r="F90" i="38"/>
  <c r="F91" i="38"/>
  <c r="F92" i="38"/>
  <c r="F93" i="38"/>
  <c r="F94" i="38"/>
  <c r="F95" i="38"/>
  <c r="F96" i="38"/>
  <c r="F97" i="38"/>
  <c r="F98" i="38"/>
  <c r="F99" i="38"/>
  <c r="F100" i="38"/>
  <c r="F101" i="38"/>
  <c r="F102" i="38"/>
  <c r="F103" i="38"/>
  <c r="F104" i="38"/>
  <c r="F105" i="38"/>
  <c r="F106" i="38"/>
  <c r="F107" i="38"/>
  <c r="F108" i="38"/>
  <c r="F109" i="38"/>
  <c r="F110" i="38"/>
  <c r="F111" i="38"/>
  <c r="F112" i="38"/>
  <c r="F113" i="38"/>
  <c r="F114" i="38"/>
  <c r="F115" i="38"/>
  <c r="F116" i="38"/>
  <c r="F117" i="38"/>
  <c r="F118" i="38"/>
  <c r="F119" i="38"/>
  <c r="F120" i="38"/>
  <c r="F121" i="38"/>
  <c r="F122" i="38"/>
  <c r="F123" i="38"/>
  <c r="F124" i="38"/>
  <c r="F125" i="38"/>
  <c r="H125" i="38" s="1"/>
  <c r="I125" i="38" s="1"/>
  <c r="F126" i="38"/>
  <c r="F127" i="38"/>
  <c r="F128" i="38"/>
  <c r="F129" i="38"/>
  <c r="F130" i="38"/>
  <c r="F131" i="38"/>
  <c r="F132" i="38"/>
  <c r="F133" i="38"/>
  <c r="H133" i="38" s="1"/>
  <c r="I133" i="38" s="1"/>
  <c r="F134" i="38"/>
  <c r="F135" i="38"/>
  <c r="F136" i="38"/>
  <c r="F137" i="38"/>
  <c r="F138" i="38"/>
  <c r="F139" i="38"/>
  <c r="F140" i="38"/>
  <c r="F141" i="38"/>
  <c r="F142" i="38"/>
  <c r="F143" i="38"/>
  <c r="F144" i="38"/>
  <c r="F145" i="38"/>
  <c r="H145" i="38" s="1"/>
  <c r="I145" i="38" s="1"/>
  <c r="J145" i="38" s="1"/>
  <c r="F146" i="38"/>
  <c r="F147" i="38"/>
  <c r="F148" i="38"/>
  <c r="F149" i="38"/>
  <c r="F150" i="38"/>
  <c r="F151" i="38"/>
  <c r="F152" i="38"/>
  <c r="F153" i="38"/>
  <c r="F154" i="38"/>
  <c r="F155" i="38"/>
  <c r="F156" i="38"/>
  <c r="H156" i="38" s="1"/>
  <c r="I156" i="38" s="1"/>
  <c r="J156" i="38" s="1"/>
  <c r="F157" i="38"/>
  <c r="F158" i="38"/>
  <c r="F159" i="38"/>
  <c r="F160" i="38"/>
  <c r="F161" i="38"/>
  <c r="F162" i="38"/>
  <c r="F163" i="38"/>
  <c r="F164" i="38"/>
  <c r="F165" i="38"/>
  <c r="F166" i="38"/>
  <c r="F167" i="38"/>
  <c r="F168" i="38"/>
  <c r="F169" i="38"/>
  <c r="F170" i="38"/>
  <c r="F171" i="38"/>
  <c r="F172" i="38"/>
  <c r="F173" i="38"/>
  <c r="H173" i="38" s="1"/>
  <c r="I173" i="38" s="1"/>
  <c r="F174" i="38"/>
  <c r="F175" i="38"/>
  <c r="F176" i="38"/>
  <c r="F177" i="38"/>
  <c r="F178" i="38"/>
  <c r="F179" i="38"/>
  <c r="F180" i="38"/>
  <c r="F181" i="38"/>
  <c r="F182" i="38"/>
  <c r="F183" i="38"/>
  <c r="F184" i="38"/>
  <c r="F185" i="38"/>
  <c r="F186" i="38"/>
  <c r="F187" i="38"/>
  <c r="F188" i="38"/>
  <c r="F189" i="38"/>
  <c r="F190" i="38"/>
  <c r="F191" i="38"/>
  <c r="F192" i="38"/>
  <c r="F193" i="38"/>
  <c r="F194" i="38"/>
  <c r="F195" i="38"/>
  <c r="F196" i="38"/>
  <c r="F197" i="38"/>
  <c r="F198" i="38"/>
  <c r="F199" i="38"/>
  <c r="F200" i="38"/>
  <c r="F201" i="38"/>
  <c r="F202" i="38"/>
  <c r="F203" i="38"/>
  <c r="F204" i="38"/>
  <c r="F205" i="38"/>
  <c r="F206" i="38"/>
  <c r="F207" i="38"/>
  <c r="F208" i="38"/>
  <c r="F209" i="38"/>
  <c r="F210" i="38"/>
  <c r="F211" i="38"/>
  <c r="F212" i="38"/>
  <c r="F213" i="38"/>
  <c r="F214" i="38"/>
  <c r="F215" i="38"/>
  <c r="F216" i="38"/>
  <c r="F217" i="38"/>
  <c r="F218" i="38"/>
  <c r="F219" i="38"/>
  <c r="F220" i="38"/>
  <c r="F221" i="38"/>
  <c r="F222" i="38"/>
  <c r="F223" i="38"/>
  <c r="F224" i="38"/>
  <c r="F225" i="38"/>
  <c r="F226" i="38"/>
  <c r="F227" i="38"/>
  <c r="F228" i="38"/>
  <c r="F229" i="38"/>
  <c r="F230" i="38"/>
  <c r="F231" i="38"/>
  <c r="F232" i="38"/>
  <c r="F233" i="38"/>
  <c r="F234" i="38"/>
  <c r="F235" i="38"/>
  <c r="F236" i="38"/>
  <c r="F237" i="38"/>
  <c r="F238" i="38"/>
  <c r="F239" i="38"/>
  <c r="F240" i="38"/>
  <c r="H240" i="38" s="1"/>
  <c r="I240" i="38" s="1"/>
  <c r="F241" i="38"/>
  <c r="F242" i="38"/>
  <c r="F243" i="38"/>
  <c r="F244" i="38"/>
  <c r="F245" i="38"/>
  <c r="H245" i="38" s="1"/>
  <c r="I245" i="38" s="1"/>
  <c r="F246" i="38"/>
  <c r="F247" i="38"/>
  <c r="F248" i="38"/>
  <c r="F249" i="38"/>
  <c r="F250" i="38"/>
  <c r="F251" i="38"/>
  <c r="F252" i="38"/>
  <c r="F253" i="38"/>
  <c r="F254" i="38"/>
  <c r="F255" i="38"/>
  <c r="F256" i="38"/>
  <c r="F257" i="38"/>
  <c r="H257" i="38" s="1"/>
  <c r="F258" i="38"/>
  <c r="F259" i="38"/>
  <c r="F260" i="38"/>
  <c r="F261" i="38"/>
  <c r="F262" i="38"/>
  <c r="F263" i="38"/>
  <c r="F264" i="38"/>
  <c r="F265" i="38"/>
  <c r="F266" i="38"/>
  <c r="F267" i="38"/>
  <c r="F268" i="38"/>
  <c r="F269" i="38"/>
  <c r="F270" i="38"/>
  <c r="F271" i="38"/>
  <c r="F272" i="38"/>
  <c r="F273" i="38"/>
  <c r="H273" i="38" s="1"/>
  <c r="I273" i="38" s="1"/>
  <c r="J273" i="38" s="1"/>
  <c r="F274" i="38"/>
  <c r="F275" i="38"/>
  <c r="F276" i="38"/>
  <c r="F277" i="38"/>
  <c r="F278" i="38"/>
  <c r="F279" i="38"/>
  <c r="F280" i="38"/>
  <c r="F281" i="38"/>
  <c r="F282" i="38"/>
  <c r="F283" i="38"/>
  <c r="F284" i="38"/>
  <c r="F285" i="38"/>
  <c r="F286" i="38"/>
  <c r="F287" i="38"/>
  <c r="F288" i="38"/>
  <c r="F289" i="38"/>
  <c r="F290" i="38"/>
  <c r="F291" i="38"/>
  <c r="F292" i="38"/>
  <c r="F293" i="38"/>
  <c r="F294" i="38"/>
  <c r="F295" i="38"/>
  <c r="F296" i="38"/>
  <c r="F297" i="38"/>
  <c r="F298" i="38"/>
  <c r="F299" i="38"/>
  <c r="F300" i="38"/>
  <c r="F301" i="38"/>
  <c r="F302" i="38"/>
  <c r="F303" i="38"/>
  <c r="F304" i="38"/>
  <c r="F305" i="38"/>
  <c r="F306" i="38"/>
  <c r="F307" i="38"/>
  <c r="F308" i="38"/>
  <c r="F309" i="38"/>
  <c r="F310" i="38"/>
  <c r="F311" i="38"/>
  <c r="F312" i="38"/>
  <c r="F313" i="38"/>
  <c r="F314" i="38"/>
  <c r="F315" i="38"/>
  <c r="F316" i="38"/>
  <c r="F317" i="38"/>
  <c r="F318" i="38"/>
  <c r="F319" i="38"/>
  <c r="F320" i="38"/>
  <c r="F4" i="38"/>
  <c r="D5" i="38"/>
  <c r="D6" i="38"/>
  <c r="D7" i="38"/>
  <c r="D8" i="38"/>
  <c r="D9" i="38"/>
  <c r="D10" i="38"/>
  <c r="D11" i="38"/>
  <c r="D12" i="38"/>
  <c r="D13" i="38"/>
  <c r="D14" i="38"/>
  <c r="D15" i="38"/>
  <c r="D16" i="38"/>
  <c r="D17" i="38"/>
  <c r="D18" i="38"/>
  <c r="D19" i="38"/>
  <c r="D20" i="38"/>
  <c r="D21" i="38"/>
  <c r="D22" i="38"/>
  <c r="D23" i="38"/>
  <c r="D24" i="38"/>
  <c r="D25" i="38"/>
  <c r="D26" i="38"/>
  <c r="D27" i="38"/>
  <c r="D28" i="38"/>
  <c r="D29" i="38"/>
  <c r="D30" i="38"/>
  <c r="D31" i="38"/>
  <c r="D32" i="38"/>
  <c r="D33" i="38"/>
  <c r="D34" i="38"/>
  <c r="D35" i="38"/>
  <c r="D36" i="38"/>
  <c r="D37" i="38"/>
  <c r="D38" i="38"/>
  <c r="D39" i="38"/>
  <c r="D40" i="38"/>
  <c r="D41" i="38"/>
  <c r="D42" i="38"/>
  <c r="D43" i="38"/>
  <c r="D44" i="38"/>
  <c r="D45" i="38"/>
  <c r="D46" i="38"/>
  <c r="D47" i="38"/>
  <c r="D48" i="38"/>
  <c r="D49" i="38"/>
  <c r="D50" i="38"/>
  <c r="D51" i="38"/>
  <c r="D52" i="38"/>
  <c r="D53" i="38"/>
  <c r="D54" i="38"/>
  <c r="D55" i="38"/>
  <c r="D56" i="38"/>
  <c r="D57" i="38"/>
  <c r="D58" i="38"/>
  <c r="D59" i="38"/>
  <c r="D60" i="38"/>
  <c r="D61" i="38"/>
  <c r="D62" i="38"/>
  <c r="D63" i="38"/>
  <c r="D64" i="38"/>
  <c r="D65" i="38"/>
  <c r="D66" i="38"/>
  <c r="D67" i="38"/>
  <c r="D68" i="38"/>
  <c r="D69" i="38"/>
  <c r="D70" i="38"/>
  <c r="D71" i="38"/>
  <c r="D72" i="38"/>
  <c r="D73" i="38"/>
  <c r="D74" i="38"/>
  <c r="D75" i="38"/>
  <c r="D76" i="38"/>
  <c r="D77" i="38"/>
  <c r="D78" i="38"/>
  <c r="D79" i="38"/>
  <c r="D80" i="38"/>
  <c r="D81" i="38"/>
  <c r="D82" i="38"/>
  <c r="D83" i="38"/>
  <c r="D84" i="38"/>
  <c r="D85" i="38"/>
  <c r="D86" i="38"/>
  <c r="D87" i="38"/>
  <c r="D88" i="38"/>
  <c r="D89" i="38"/>
  <c r="D90" i="38"/>
  <c r="D91" i="38"/>
  <c r="D92" i="38"/>
  <c r="D93" i="38"/>
  <c r="D94" i="38"/>
  <c r="D95" i="38"/>
  <c r="D96" i="38"/>
  <c r="D97" i="38"/>
  <c r="D98" i="38"/>
  <c r="D99" i="38"/>
  <c r="D100" i="38"/>
  <c r="D101" i="38"/>
  <c r="D102" i="38"/>
  <c r="D103" i="38"/>
  <c r="D104" i="38"/>
  <c r="D105" i="38"/>
  <c r="D106" i="38"/>
  <c r="D107" i="38"/>
  <c r="D108" i="38"/>
  <c r="D109" i="38"/>
  <c r="D110" i="38"/>
  <c r="D111" i="38"/>
  <c r="D112" i="38"/>
  <c r="D113" i="38"/>
  <c r="D114" i="38"/>
  <c r="D115" i="38"/>
  <c r="D116" i="38"/>
  <c r="D117" i="38"/>
  <c r="D118" i="38"/>
  <c r="D119" i="38"/>
  <c r="D120" i="38"/>
  <c r="D121" i="38"/>
  <c r="D122" i="38"/>
  <c r="D123" i="38"/>
  <c r="D124" i="38"/>
  <c r="D125" i="38"/>
  <c r="D126" i="38"/>
  <c r="D127" i="38"/>
  <c r="D128" i="38"/>
  <c r="D129" i="38"/>
  <c r="D130" i="38"/>
  <c r="D131" i="38"/>
  <c r="D132" i="38"/>
  <c r="D133" i="38"/>
  <c r="D134" i="38"/>
  <c r="D135" i="38"/>
  <c r="D136" i="38"/>
  <c r="D137" i="38"/>
  <c r="D138" i="38"/>
  <c r="D139" i="38"/>
  <c r="D140" i="38"/>
  <c r="D141" i="38"/>
  <c r="D142" i="38"/>
  <c r="D143" i="38"/>
  <c r="D144" i="38"/>
  <c r="D145" i="38"/>
  <c r="D146" i="38"/>
  <c r="D147" i="38"/>
  <c r="D148" i="38"/>
  <c r="D149" i="38"/>
  <c r="D150" i="38"/>
  <c r="D151" i="38"/>
  <c r="D152" i="38"/>
  <c r="D153" i="38"/>
  <c r="D154" i="38"/>
  <c r="D155" i="38"/>
  <c r="D156" i="38"/>
  <c r="D157" i="38"/>
  <c r="D158" i="38"/>
  <c r="D159" i="38"/>
  <c r="D160" i="38"/>
  <c r="D161" i="38"/>
  <c r="D162" i="38"/>
  <c r="D163" i="38"/>
  <c r="D164" i="38"/>
  <c r="D165" i="38"/>
  <c r="D166" i="38"/>
  <c r="D167" i="38"/>
  <c r="D168" i="38"/>
  <c r="D169" i="38"/>
  <c r="D170" i="38"/>
  <c r="D171" i="38"/>
  <c r="D172" i="38"/>
  <c r="D173" i="38"/>
  <c r="D174" i="38"/>
  <c r="D175" i="38"/>
  <c r="D176" i="38"/>
  <c r="D177" i="38"/>
  <c r="D178" i="38"/>
  <c r="D179" i="38"/>
  <c r="D180" i="38"/>
  <c r="D181" i="38"/>
  <c r="D182" i="38"/>
  <c r="D183" i="38"/>
  <c r="D184" i="38"/>
  <c r="D185" i="38"/>
  <c r="D186" i="38"/>
  <c r="D187" i="38"/>
  <c r="D188" i="38"/>
  <c r="D189" i="38"/>
  <c r="D190" i="38"/>
  <c r="D191" i="38"/>
  <c r="D192" i="38"/>
  <c r="D193" i="38"/>
  <c r="D194" i="38"/>
  <c r="D195" i="38"/>
  <c r="D196" i="38"/>
  <c r="D197" i="38"/>
  <c r="D198" i="38"/>
  <c r="D199" i="38"/>
  <c r="D200" i="38"/>
  <c r="D201" i="38"/>
  <c r="D202" i="38"/>
  <c r="D203" i="38"/>
  <c r="D204" i="38"/>
  <c r="D205" i="38"/>
  <c r="D206" i="38"/>
  <c r="D207" i="38"/>
  <c r="D208" i="38"/>
  <c r="D209" i="38"/>
  <c r="D210" i="38"/>
  <c r="D211" i="38"/>
  <c r="D212" i="38"/>
  <c r="D213" i="38"/>
  <c r="D214" i="38"/>
  <c r="D215" i="38"/>
  <c r="D216" i="38"/>
  <c r="D217" i="38"/>
  <c r="D218" i="38"/>
  <c r="D219" i="38"/>
  <c r="D220" i="38"/>
  <c r="D221" i="38"/>
  <c r="D222" i="38"/>
  <c r="D223" i="38"/>
  <c r="D224" i="38"/>
  <c r="D225" i="38"/>
  <c r="D226" i="38"/>
  <c r="D227" i="38"/>
  <c r="D228" i="38"/>
  <c r="D229" i="38"/>
  <c r="D230" i="38"/>
  <c r="D231" i="38"/>
  <c r="D232" i="38"/>
  <c r="D233" i="38"/>
  <c r="D234" i="38"/>
  <c r="D235" i="38"/>
  <c r="D236" i="38"/>
  <c r="D237" i="38"/>
  <c r="D238" i="38"/>
  <c r="D239" i="38"/>
  <c r="D240" i="38"/>
  <c r="D241" i="38"/>
  <c r="D242" i="38"/>
  <c r="D243" i="38"/>
  <c r="D244" i="38"/>
  <c r="D245" i="38"/>
  <c r="D246" i="38"/>
  <c r="D247" i="38"/>
  <c r="D248" i="38"/>
  <c r="D249" i="38"/>
  <c r="D250" i="38"/>
  <c r="D251" i="38"/>
  <c r="D252" i="38"/>
  <c r="D253" i="38"/>
  <c r="D254" i="38"/>
  <c r="D255" i="38"/>
  <c r="D256" i="38"/>
  <c r="D257" i="38"/>
  <c r="D258" i="38"/>
  <c r="D259" i="38"/>
  <c r="D260" i="38"/>
  <c r="D261" i="38"/>
  <c r="D262" i="38"/>
  <c r="D263" i="38"/>
  <c r="D264" i="38"/>
  <c r="D265" i="38"/>
  <c r="D266" i="38"/>
  <c r="D267" i="38"/>
  <c r="D268" i="38"/>
  <c r="D269" i="38"/>
  <c r="D270" i="38"/>
  <c r="D271" i="38"/>
  <c r="D272" i="38"/>
  <c r="D273" i="38"/>
  <c r="D274" i="38"/>
  <c r="D275" i="38"/>
  <c r="D276" i="38"/>
  <c r="D277" i="38"/>
  <c r="D278" i="38"/>
  <c r="D279" i="38"/>
  <c r="D280" i="38"/>
  <c r="D281" i="38"/>
  <c r="D282" i="38"/>
  <c r="D283" i="38"/>
  <c r="D284" i="38"/>
  <c r="D285" i="38"/>
  <c r="D286" i="38"/>
  <c r="D287" i="38"/>
  <c r="D288" i="38"/>
  <c r="D289" i="38"/>
  <c r="D290" i="38"/>
  <c r="D291" i="38"/>
  <c r="D292" i="38"/>
  <c r="D293" i="38"/>
  <c r="D294" i="38"/>
  <c r="D295" i="38"/>
  <c r="D296" i="38"/>
  <c r="D297" i="38"/>
  <c r="D298" i="38"/>
  <c r="D299" i="38"/>
  <c r="D300" i="38"/>
  <c r="D301" i="38"/>
  <c r="D302" i="38"/>
  <c r="D303" i="38"/>
  <c r="D304" i="38"/>
  <c r="D305" i="38"/>
  <c r="D306" i="38"/>
  <c r="D307" i="38"/>
  <c r="D308" i="38"/>
  <c r="D309" i="38"/>
  <c r="D310" i="38"/>
  <c r="D311" i="38"/>
  <c r="D312" i="38"/>
  <c r="D313" i="38"/>
  <c r="D314" i="38"/>
  <c r="D315" i="38"/>
  <c r="D316" i="38"/>
  <c r="D317" i="38"/>
  <c r="D318" i="38"/>
  <c r="D319" i="38"/>
  <c r="D320" i="38"/>
  <c r="D4" i="38"/>
  <c r="Y1" i="37" a="1"/>
  <c r="Y1" i="37" s="1"/>
  <c r="F5" i="37"/>
  <c r="H5" i="37" s="1"/>
  <c r="F6" i="37"/>
  <c r="H6" i="37" s="1"/>
  <c r="F7" i="37"/>
  <c r="H7" i="37" s="1"/>
  <c r="F8" i="37"/>
  <c r="H8" i="37" s="1"/>
  <c r="F9" i="37"/>
  <c r="H9" i="37" s="1"/>
  <c r="F10" i="37"/>
  <c r="F11" i="37"/>
  <c r="H11" i="37" s="1"/>
  <c r="F12" i="37"/>
  <c r="H12" i="37" s="1"/>
  <c r="F13" i="37"/>
  <c r="H13" i="37" s="1"/>
  <c r="F14" i="37"/>
  <c r="H14" i="37" s="1"/>
  <c r="F15" i="37"/>
  <c r="H15" i="37" s="1"/>
  <c r="F16" i="37"/>
  <c r="H16" i="37" s="1"/>
  <c r="F17" i="37"/>
  <c r="F18" i="37"/>
  <c r="F19" i="37"/>
  <c r="F20" i="37"/>
  <c r="F21" i="37"/>
  <c r="F22" i="37"/>
  <c r="F23" i="37"/>
  <c r="F24" i="37"/>
  <c r="F25" i="37"/>
  <c r="H25" i="37" s="1"/>
  <c r="F26" i="37"/>
  <c r="F27" i="37"/>
  <c r="H27" i="37" s="1"/>
  <c r="F28" i="37"/>
  <c r="F29" i="37"/>
  <c r="F30" i="37"/>
  <c r="H30" i="37" s="1"/>
  <c r="F31" i="37"/>
  <c r="F32" i="37"/>
  <c r="F33" i="37"/>
  <c r="H33" i="37" s="1"/>
  <c r="F34" i="37"/>
  <c r="H34" i="37" s="1"/>
  <c r="F35" i="37"/>
  <c r="F36" i="37"/>
  <c r="F37" i="37"/>
  <c r="H37" i="37" s="1"/>
  <c r="F38" i="37"/>
  <c r="F39" i="37"/>
  <c r="F40" i="37"/>
  <c r="F41" i="37"/>
  <c r="F42" i="37"/>
  <c r="F43" i="37"/>
  <c r="H43" i="37" s="1"/>
  <c r="F44" i="37"/>
  <c r="F45" i="37"/>
  <c r="H45" i="37" s="1"/>
  <c r="F46" i="37"/>
  <c r="F47" i="37"/>
  <c r="F48" i="37"/>
  <c r="F49" i="37"/>
  <c r="F50" i="37"/>
  <c r="H50" i="37" s="1"/>
  <c r="F51" i="37"/>
  <c r="H51" i="37" s="1"/>
  <c r="F52" i="37"/>
  <c r="F53" i="37"/>
  <c r="F54" i="37"/>
  <c r="F55" i="37"/>
  <c r="F56" i="37"/>
  <c r="F57" i="37"/>
  <c r="F58" i="37"/>
  <c r="H58" i="37" s="1"/>
  <c r="F59" i="37"/>
  <c r="F60" i="37"/>
  <c r="F61" i="37"/>
  <c r="F62" i="37"/>
  <c r="F63" i="37"/>
  <c r="H63" i="37" s="1"/>
  <c r="F64" i="37"/>
  <c r="F65" i="37"/>
  <c r="F66" i="37"/>
  <c r="F67" i="37"/>
  <c r="F68" i="37"/>
  <c r="H68" i="37" s="1"/>
  <c r="F69" i="37"/>
  <c r="H69" i="37" s="1"/>
  <c r="F70" i="37"/>
  <c r="H70" i="37" s="1"/>
  <c r="F71" i="37"/>
  <c r="F72" i="37"/>
  <c r="F73" i="37"/>
  <c r="F74" i="37"/>
  <c r="F75" i="37"/>
  <c r="H75" i="37" s="1"/>
  <c r="F76" i="37"/>
  <c r="F77" i="37"/>
  <c r="F78" i="37"/>
  <c r="H78" i="37" s="1"/>
  <c r="F79" i="37"/>
  <c r="H79" i="37" s="1"/>
  <c r="F80" i="37"/>
  <c r="F81" i="37"/>
  <c r="F82" i="37"/>
  <c r="F83" i="37"/>
  <c r="H83" i="37" s="1"/>
  <c r="F84" i="37"/>
  <c r="F85" i="37"/>
  <c r="F86" i="37"/>
  <c r="H86" i="37" s="1"/>
  <c r="F87" i="37"/>
  <c r="F88" i="37"/>
  <c r="F89" i="37"/>
  <c r="F90" i="37"/>
  <c r="F91" i="37"/>
  <c r="F92" i="37"/>
  <c r="F93" i="37"/>
  <c r="H93" i="37" s="1"/>
  <c r="F94" i="37"/>
  <c r="F95" i="37"/>
  <c r="F96" i="37"/>
  <c r="H96" i="37" s="1"/>
  <c r="F97" i="37"/>
  <c r="H97" i="37" s="1"/>
  <c r="F98" i="37"/>
  <c r="F99" i="37"/>
  <c r="F100" i="37"/>
  <c r="F101" i="37"/>
  <c r="H101" i="37" s="1"/>
  <c r="F102" i="37"/>
  <c r="F103" i="37"/>
  <c r="F104" i="37"/>
  <c r="F105" i="37"/>
  <c r="F106" i="37"/>
  <c r="F107" i="37"/>
  <c r="F108" i="37"/>
  <c r="F109" i="37"/>
  <c r="H109" i="37" s="1"/>
  <c r="F110" i="37"/>
  <c r="F111" i="37"/>
  <c r="H111" i="37" s="1"/>
  <c r="F112" i="37"/>
  <c r="F113" i="37"/>
  <c r="F114" i="37"/>
  <c r="F115" i="37"/>
  <c r="F116" i="37"/>
  <c r="F117" i="37"/>
  <c r="F118" i="37"/>
  <c r="H118" i="37" s="1"/>
  <c r="F119" i="37"/>
  <c r="F120" i="37"/>
  <c r="H120" i="37" s="1"/>
  <c r="F121" i="37"/>
  <c r="F122" i="37"/>
  <c r="F123" i="37"/>
  <c r="H123" i="37" s="1"/>
  <c r="F124" i="37"/>
  <c r="H124" i="37" s="1"/>
  <c r="F125" i="37"/>
  <c r="H125" i="37" s="1"/>
  <c r="F126" i="37"/>
  <c r="H126" i="37" s="1"/>
  <c r="F127" i="37"/>
  <c r="H127" i="37" s="1"/>
  <c r="F128" i="37"/>
  <c r="H128" i="37" s="1"/>
  <c r="F129" i="37"/>
  <c r="F130" i="37"/>
  <c r="F131" i="37"/>
  <c r="F132" i="37"/>
  <c r="F133" i="37"/>
  <c r="F134" i="37"/>
  <c r="F135" i="37"/>
  <c r="H135" i="37" s="1"/>
  <c r="F136" i="37"/>
  <c r="F137" i="37"/>
  <c r="F138" i="37"/>
  <c r="F139" i="37"/>
  <c r="F140" i="37"/>
  <c r="F141" i="37"/>
  <c r="H141" i="37" s="1"/>
  <c r="F142" i="37"/>
  <c r="F143" i="37"/>
  <c r="H143" i="37" s="1"/>
  <c r="F144" i="37"/>
  <c r="H144" i="37" s="1"/>
  <c r="F145" i="37"/>
  <c r="H145" i="37" s="1"/>
  <c r="F146" i="37"/>
  <c r="H146" i="37" s="1"/>
  <c r="F147" i="37"/>
  <c r="F148" i="37"/>
  <c r="F149" i="37"/>
  <c r="H149" i="37" s="1"/>
  <c r="F150" i="37"/>
  <c r="F151" i="37"/>
  <c r="F152" i="37"/>
  <c r="F153" i="37"/>
  <c r="F154" i="37"/>
  <c r="F155" i="37"/>
  <c r="F156" i="37"/>
  <c r="H156" i="37" s="1"/>
  <c r="F157" i="37"/>
  <c r="F158" i="37"/>
  <c r="H158" i="37" s="1"/>
  <c r="F159" i="37"/>
  <c r="H159" i="37" s="1"/>
  <c r="F160" i="37"/>
  <c r="F161" i="37"/>
  <c r="F162" i="37"/>
  <c r="F163" i="37"/>
  <c r="F164" i="37"/>
  <c r="F165" i="37"/>
  <c r="H165" i="37" s="1"/>
  <c r="F166" i="37"/>
  <c r="F167" i="37"/>
  <c r="F168" i="37"/>
  <c r="H168" i="37" s="1"/>
  <c r="F169" i="37"/>
  <c r="F170" i="37"/>
  <c r="F171" i="37"/>
  <c r="H171" i="37" s="1"/>
  <c r="F172" i="37"/>
  <c r="F173" i="37"/>
  <c r="H173" i="37" s="1"/>
  <c r="F174" i="37"/>
  <c r="H174" i="37" s="1"/>
  <c r="F175" i="37"/>
  <c r="H175" i="37" s="1"/>
  <c r="F176" i="37"/>
  <c r="F177" i="37"/>
  <c r="F178" i="37"/>
  <c r="F179" i="37"/>
  <c r="H179" i="37" s="1"/>
  <c r="F180" i="37"/>
  <c r="F181" i="37"/>
  <c r="H181" i="37" s="1"/>
  <c r="F182" i="37"/>
  <c r="F183" i="37"/>
  <c r="F184" i="37"/>
  <c r="F185" i="37"/>
  <c r="F186" i="37"/>
  <c r="H186" i="37" s="1"/>
  <c r="F187" i="37"/>
  <c r="F188" i="37"/>
  <c r="F189" i="37"/>
  <c r="F190" i="37"/>
  <c r="H190" i="37" s="1"/>
  <c r="F191" i="37"/>
  <c r="F192" i="37"/>
  <c r="F193" i="37"/>
  <c r="H193" i="37" s="1"/>
  <c r="F194" i="37"/>
  <c r="F195" i="37"/>
  <c r="F196" i="37"/>
  <c r="H196" i="37" s="1"/>
  <c r="F197" i="37"/>
  <c r="H197" i="37" s="1"/>
  <c r="F198" i="37"/>
  <c r="H198" i="37" s="1"/>
  <c r="F199" i="37"/>
  <c r="F200" i="37"/>
  <c r="F201" i="37"/>
  <c r="F202" i="37"/>
  <c r="F203" i="37"/>
  <c r="F204" i="37"/>
  <c r="F205" i="37"/>
  <c r="F206" i="37"/>
  <c r="F207" i="37"/>
  <c r="H207" i="37" s="1"/>
  <c r="F208" i="37"/>
  <c r="H208" i="37" s="1"/>
  <c r="F209" i="37"/>
  <c r="H209" i="37" s="1"/>
  <c r="F210" i="37"/>
  <c r="F211" i="37"/>
  <c r="F212" i="37"/>
  <c r="F213" i="37"/>
  <c r="F214" i="37"/>
  <c r="F215" i="37"/>
  <c r="F216" i="37"/>
  <c r="F217" i="37"/>
  <c r="F218" i="37"/>
  <c r="F219" i="37"/>
  <c r="F220" i="37"/>
  <c r="F221" i="37"/>
  <c r="F222" i="37"/>
  <c r="H222" i="37" s="1"/>
  <c r="F223" i="37"/>
  <c r="H223" i="37" s="1"/>
  <c r="F224" i="37"/>
  <c r="H224" i="37" s="1"/>
  <c r="F225" i="37"/>
  <c r="H225" i="37" s="1"/>
  <c r="F226" i="37"/>
  <c r="H226" i="37" s="1"/>
  <c r="F227" i="37"/>
  <c r="F228" i="37"/>
  <c r="F229" i="37"/>
  <c r="F230" i="37"/>
  <c r="F231" i="37"/>
  <c r="H231" i="37" s="1"/>
  <c r="F232" i="37"/>
  <c r="F233" i="37"/>
  <c r="F234" i="37"/>
  <c r="F235" i="37"/>
  <c r="F236" i="37"/>
  <c r="H236" i="37" s="1"/>
  <c r="F237" i="37"/>
  <c r="F238" i="37"/>
  <c r="F239" i="37"/>
  <c r="F240" i="37"/>
  <c r="H240" i="37" s="1"/>
  <c r="F241" i="37"/>
  <c r="F242" i="37"/>
  <c r="H242" i="37" s="1"/>
  <c r="F243" i="37"/>
  <c r="H243" i="37" s="1"/>
  <c r="F244" i="37"/>
  <c r="H244" i="37" s="1"/>
  <c r="F245" i="37"/>
  <c r="H245" i="37" s="1"/>
  <c r="F246" i="37"/>
  <c r="H246" i="37" s="1"/>
  <c r="F247" i="37"/>
  <c r="F248" i="37"/>
  <c r="F249" i="37"/>
  <c r="H249" i="37" s="1"/>
  <c r="F250" i="37"/>
  <c r="H250" i="37" s="1"/>
  <c r="F251" i="37"/>
  <c r="F252" i="37"/>
  <c r="F253" i="37"/>
  <c r="F254" i="37"/>
  <c r="F255" i="37"/>
  <c r="F256" i="37"/>
  <c r="H256" i="37" s="1"/>
  <c r="F257" i="37"/>
  <c r="H257" i="37" s="1"/>
  <c r="F258" i="37"/>
  <c r="F259" i="37"/>
  <c r="H259" i="37" s="1"/>
  <c r="F260" i="37"/>
  <c r="H260" i="37" s="1"/>
  <c r="F261" i="37"/>
  <c r="F262" i="37"/>
  <c r="F263" i="37"/>
  <c r="H263" i="37" s="1"/>
  <c r="F264" i="37"/>
  <c r="F265" i="37"/>
  <c r="F266" i="37"/>
  <c r="F267" i="37"/>
  <c r="F268" i="37"/>
  <c r="H268" i="37" s="1"/>
  <c r="F269" i="37"/>
  <c r="F270" i="37"/>
  <c r="F271" i="37"/>
  <c r="F272" i="37"/>
  <c r="F273" i="37"/>
  <c r="H273" i="37" s="1"/>
  <c r="F274" i="37"/>
  <c r="F275" i="37"/>
  <c r="H275" i="37" s="1"/>
  <c r="F276" i="37"/>
  <c r="F277" i="37"/>
  <c r="H277" i="37" s="1"/>
  <c r="F278" i="37"/>
  <c r="F279" i="37"/>
  <c r="F280" i="37"/>
  <c r="H280" i="37" s="1"/>
  <c r="F281" i="37"/>
  <c r="H281" i="37" s="1"/>
  <c r="F282" i="37"/>
  <c r="F283" i="37"/>
  <c r="F284" i="37"/>
  <c r="H284" i="37" s="1"/>
  <c r="F285" i="37"/>
  <c r="F286" i="37"/>
  <c r="H286" i="37" s="1"/>
  <c r="F287" i="37"/>
  <c r="F288" i="37"/>
  <c r="F289" i="37"/>
  <c r="H289" i="37" s="1"/>
  <c r="F290" i="37"/>
  <c r="F291" i="37"/>
  <c r="F292" i="37"/>
  <c r="F293" i="37"/>
  <c r="F294" i="37"/>
  <c r="F295" i="37"/>
  <c r="F296" i="37"/>
  <c r="H296" i="37" s="1"/>
  <c r="F297" i="37"/>
  <c r="F298" i="37"/>
  <c r="F299" i="37"/>
  <c r="F300" i="37"/>
  <c r="F301" i="37"/>
  <c r="H301" i="37" s="1"/>
  <c r="F302" i="37"/>
  <c r="H302" i="37" s="1"/>
  <c r="F303" i="37"/>
  <c r="H303" i="37" s="1"/>
  <c r="F304" i="37"/>
  <c r="F305" i="37"/>
  <c r="H305" i="37" s="1"/>
  <c r="F306" i="37"/>
  <c r="H306" i="37" s="1"/>
  <c r="F307" i="37"/>
  <c r="F308" i="37"/>
  <c r="H308" i="37" s="1"/>
  <c r="F309" i="37"/>
  <c r="F310" i="37"/>
  <c r="F311" i="37"/>
  <c r="F312" i="37"/>
  <c r="F313" i="37"/>
  <c r="F314" i="37"/>
  <c r="H314" i="37" s="1"/>
  <c r="F315" i="37"/>
  <c r="F316" i="37"/>
  <c r="H316" i="37" s="1"/>
  <c r="F317" i="37"/>
  <c r="F318" i="37"/>
  <c r="F319" i="37"/>
  <c r="F320" i="37"/>
  <c r="F4" i="37"/>
  <c r="E5" i="37"/>
  <c r="G5" i="37" s="1"/>
  <c r="E6" i="37"/>
  <c r="G6" i="37" s="1"/>
  <c r="E7" i="37"/>
  <c r="G7" i="37" s="1"/>
  <c r="E8" i="37"/>
  <c r="G8" i="37" s="1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E37" i="37"/>
  <c r="G37" i="37" s="1"/>
  <c r="E38" i="37"/>
  <c r="G38" i="37" s="1"/>
  <c r="E39" i="37"/>
  <c r="G39" i="37" s="1"/>
  <c r="E40" i="37"/>
  <c r="G40" i="37" s="1"/>
  <c r="E41" i="37"/>
  <c r="G41" i="37" s="1"/>
  <c r="E42" i="37"/>
  <c r="G42" i="37" s="1"/>
  <c r="E43" i="37"/>
  <c r="G43" i="37" s="1"/>
  <c r="E44" i="37"/>
  <c r="G44" i="37" s="1"/>
  <c r="E45" i="37"/>
  <c r="G45" i="37" s="1"/>
  <c r="E46" i="37"/>
  <c r="G46" i="37" s="1"/>
  <c r="E47" i="37"/>
  <c r="G47" i="37" s="1"/>
  <c r="E48" i="37"/>
  <c r="G48" i="37" s="1"/>
  <c r="E49" i="37"/>
  <c r="G49" i="37" s="1"/>
  <c r="E50" i="37"/>
  <c r="G50" i="37" s="1"/>
  <c r="E51" i="37"/>
  <c r="G51" i="37" s="1"/>
  <c r="E52" i="37"/>
  <c r="G52" i="37" s="1"/>
  <c r="E53" i="37"/>
  <c r="G53" i="37" s="1"/>
  <c r="E54" i="37"/>
  <c r="G54" i="37" s="1"/>
  <c r="E55" i="37"/>
  <c r="G55" i="37" s="1"/>
  <c r="E56" i="37"/>
  <c r="G56" i="37" s="1"/>
  <c r="E57" i="37"/>
  <c r="G57" i="37" s="1"/>
  <c r="E58" i="37"/>
  <c r="G58" i="37" s="1"/>
  <c r="E59" i="37"/>
  <c r="G59" i="37" s="1"/>
  <c r="E60" i="37"/>
  <c r="G60" i="37" s="1"/>
  <c r="E61" i="37"/>
  <c r="G61" i="37" s="1"/>
  <c r="E62" i="37"/>
  <c r="G62" i="37" s="1"/>
  <c r="E63" i="37"/>
  <c r="G63" i="37" s="1"/>
  <c r="E64" i="37"/>
  <c r="G64" i="37" s="1"/>
  <c r="E65" i="37"/>
  <c r="G65" i="37" s="1"/>
  <c r="E66" i="37"/>
  <c r="G66" i="37" s="1"/>
  <c r="E67" i="37"/>
  <c r="G67" i="37" s="1"/>
  <c r="E68" i="37"/>
  <c r="G68" i="37" s="1"/>
  <c r="E69" i="37"/>
  <c r="G69" i="37" s="1"/>
  <c r="E70" i="37"/>
  <c r="G70" i="37" s="1"/>
  <c r="E71" i="37"/>
  <c r="G71" i="37" s="1"/>
  <c r="E72" i="37"/>
  <c r="G72" i="37" s="1"/>
  <c r="E73" i="37"/>
  <c r="G73" i="37" s="1"/>
  <c r="E74" i="37"/>
  <c r="G74" i="37" s="1"/>
  <c r="E75" i="37"/>
  <c r="G75" i="37" s="1"/>
  <c r="E76" i="37"/>
  <c r="G76" i="37" s="1"/>
  <c r="E77" i="37"/>
  <c r="G77" i="37" s="1"/>
  <c r="E78" i="37"/>
  <c r="G78" i="37" s="1"/>
  <c r="E79" i="37"/>
  <c r="G79" i="37" s="1"/>
  <c r="E80" i="37"/>
  <c r="G80" i="37" s="1"/>
  <c r="E81" i="37"/>
  <c r="G81" i="37" s="1"/>
  <c r="E82" i="37"/>
  <c r="G82" i="37" s="1"/>
  <c r="E83" i="37"/>
  <c r="G83" i="37" s="1"/>
  <c r="E84" i="37"/>
  <c r="G84" i="37" s="1"/>
  <c r="E85" i="37"/>
  <c r="G85" i="37" s="1"/>
  <c r="E86" i="37"/>
  <c r="G86" i="37" s="1"/>
  <c r="E87" i="37"/>
  <c r="G87" i="37" s="1"/>
  <c r="E88" i="37"/>
  <c r="G88" i="37" s="1"/>
  <c r="E89" i="37"/>
  <c r="G89" i="37" s="1"/>
  <c r="E90" i="37"/>
  <c r="G90" i="37" s="1"/>
  <c r="E91" i="37"/>
  <c r="G91" i="37" s="1"/>
  <c r="E92" i="37"/>
  <c r="G92" i="37" s="1"/>
  <c r="E93" i="37"/>
  <c r="G93" i="37" s="1"/>
  <c r="E94" i="37"/>
  <c r="G94" i="37" s="1"/>
  <c r="E95" i="37"/>
  <c r="G95" i="37" s="1"/>
  <c r="E96" i="37"/>
  <c r="G96" i="37" s="1"/>
  <c r="E97" i="37"/>
  <c r="G97" i="37" s="1"/>
  <c r="E98" i="37"/>
  <c r="G98" i="37" s="1"/>
  <c r="E99" i="37"/>
  <c r="G99" i="37" s="1"/>
  <c r="E100" i="37"/>
  <c r="G100" i="37" s="1"/>
  <c r="E101" i="37"/>
  <c r="G101" i="37" s="1"/>
  <c r="E102" i="37"/>
  <c r="G102" i="37" s="1"/>
  <c r="E103" i="37"/>
  <c r="G103" i="37" s="1"/>
  <c r="E104" i="37"/>
  <c r="G104" i="37" s="1"/>
  <c r="E105" i="37"/>
  <c r="G105" i="37" s="1"/>
  <c r="E106" i="37"/>
  <c r="G106" i="37" s="1"/>
  <c r="E107" i="37"/>
  <c r="G107" i="37" s="1"/>
  <c r="E108" i="37"/>
  <c r="G108" i="37" s="1"/>
  <c r="E109" i="37"/>
  <c r="G109" i="37" s="1"/>
  <c r="E110" i="37"/>
  <c r="G110" i="37" s="1"/>
  <c r="E111" i="37"/>
  <c r="G111" i="37" s="1"/>
  <c r="E112" i="37"/>
  <c r="G112" i="37" s="1"/>
  <c r="E113" i="37"/>
  <c r="G113" i="37" s="1"/>
  <c r="E114" i="37"/>
  <c r="G114" i="37" s="1"/>
  <c r="E115" i="37"/>
  <c r="G115" i="37" s="1"/>
  <c r="E116" i="37"/>
  <c r="G116" i="37" s="1"/>
  <c r="E117" i="37"/>
  <c r="G117" i="37" s="1"/>
  <c r="E118" i="37"/>
  <c r="G118" i="37" s="1"/>
  <c r="E119" i="37"/>
  <c r="G119" i="37" s="1"/>
  <c r="E120" i="37"/>
  <c r="G120" i="37" s="1"/>
  <c r="E121" i="37"/>
  <c r="G121" i="37" s="1"/>
  <c r="E122" i="37"/>
  <c r="G122" i="37" s="1"/>
  <c r="E123" i="37"/>
  <c r="G123" i="37" s="1"/>
  <c r="E124" i="37"/>
  <c r="G124" i="37" s="1"/>
  <c r="E125" i="37"/>
  <c r="G125" i="37" s="1"/>
  <c r="E126" i="37"/>
  <c r="G126" i="37" s="1"/>
  <c r="E127" i="37"/>
  <c r="G127" i="37" s="1"/>
  <c r="E128" i="37"/>
  <c r="G128" i="37" s="1"/>
  <c r="E129" i="37"/>
  <c r="G129" i="37" s="1"/>
  <c r="E130" i="37"/>
  <c r="G130" i="37" s="1"/>
  <c r="E131" i="37"/>
  <c r="G131" i="37" s="1"/>
  <c r="E132" i="37"/>
  <c r="G132" i="37" s="1"/>
  <c r="E133" i="37"/>
  <c r="G133" i="37" s="1"/>
  <c r="E134" i="37"/>
  <c r="G134" i="37" s="1"/>
  <c r="E135" i="37"/>
  <c r="G135" i="37" s="1"/>
  <c r="E136" i="37"/>
  <c r="G136" i="37" s="1"/>
  <c r="E137" i="37"/>
  <c r="G137" i="37" s="1"/>
  <c r="E138" i="37"/>
  <c r="G138" i="37" s="1"/>
  <c r="E139" i="37"/>
  <c r="G139" i="37" s="1"/>
  <c r="E140" i="37"/>
  <c r="G140" i="37" s="1"/>
  <c r="E141" i="37"/>
  <c r="G141" i="37" s="1"/>
  <c r="E142" i="37"/>
  <c r="G142" i="37" s="1"/>
  <c r="E143" i="37"/>
  <c r="G143" i="37" s="1"/>
  <c r="E144" i="37"/>
  <c r="G144" i="37" s="1"/>
  <c r="E145" i="37"/>
  <c r="G145" i="37" s="1"/>
  <c r="E146" i="37"/>
  <c r="G146" i="37" s="1"/>
  <c r="E147" i="37"/>
  <c r="G147" i="37" s="1"/>
  <c r="E148" i="37"/>
  <c r="G148" i="37" s="1"/>
  <c r="E149" i="37"/>
  <c r="G149" i="37" s="1"/>
  <c r="E150" i="37"/>
  <c r="G150" i="37" s="1"/>
  <c r="E151" i="37"/>
  <c r="G151" i="37" s="1"/>
  <c r="E152" i="37"/>
  <c r="G152" i="37" s="1"/>
  <c r="E153" i="37"/>
  <c r="G153" i="37" s="1"/>
  <c r="E154" i="37"/>
  <c r="G154" i="37" s="1"/>
  <c r="E155" i="37"/>
  <c r="G155" i="37" s="1"/>
  <c r="E156" i="37"/>
  <c r="G156" i="37" s="1"/>
  <c r="E157" i="37"/>
  <c r="G157" i="37" s="1"/>
  <c r="E158" i="37"/>
  <c r="G158" i="37" s="1"/>
  <c r="E159" i="37"/>
  <c r="G159" i="37" s="1"/>
  <c r="E160" i="37"/>
  <c r="G160" i="37" s="1"/>
  <c r="E161" i="37"/>
  <c r="G161" i="37" s="1"/>
  <c r="E162" i="37"/>
  <c r="G162" i="37" s="1"/>
  <c r="E163" i="37"/>
  <c r="G163" i="37" s="1"/>
  <c r="E164" i="37"/>
  <c r="G164" i="37" s="1"/>
  <c r="E165" i="37"/>
  <c r="G165" i="37" s="1"/>
  <c r="E166" i="37"/>
  <c r="G166" i="37" s="1"/>
  <c r="E167" i="37"/>
  <c r="G167" i="37" s="1"/>
  <c r="E168" i="37"/>
  <c r="G168" i="37" s="1"/>
  <c r="E169" i="37"/>
  <c r="G169" i="37" s="1"/>
  <c r="E170" i="37"/>
  <c r="G170" i="37" s="1"/>
  <c r="E171" i="37"/>
  <c r="G171" i="37" s="1"/>
  <c r="E172" i="37"/>
  <c r="G172" i="37" s="1"/>
  <c r="E173" i="37"/>
  <c r="G173" i="37" s="1"/>
  <c r="E174" i="37"/>
  <c r="G174" i="37" s="1"/>
  <c r="E175" i="37"/>
  <c r="G175" i="37" s="1"/>
  <c r="E176" i="37"/>
  <c r="G176" i="37" s="1"/>
  <c r="E177" i="37"/>
  <c r="G177" i="37" s="1"/>
  <c r="E178" i="37"/>
  <c r="G178" i="37" s="1"/>
  <c r="E179" i="37"/>
  <c r="G179" i="37" s="1"/>
  <c r="E180" i="37"/>
  <c r="G180" i="37" s="1"/>
  <c r="E181" i="37"/>
  <c r="G181" i="37" s="1"/>
  <c r="E182" i="37"/>
  <c r="G182" i="37" s="1"/>
  <c r="E183" i="37"/>
  <c r="G183" i="37" s="1"/>
  <c r="E184" i="37"/>
  <c r="G184" i="37" s="1"/>
  <c r="E185" i="37"/>
  <c r="G185" i="37" s="1"/>
  <c r="E186" i="37"/>
  <c r="G186" i="37" s="1"/>
  <c r="E187" i="37"/>
  <c r="G187" i="37" s="1"/>
  <c r="E188" i="37"/>
  <c r="G188" i="37" s="1"/>
  <c r="E189" i="37"/>
  <c r="G189" i="37" s="1"/>
  <c r="E190" i="37"/>
  <c r="G190" i="37" s="1"/>
  <c r="E191" i="37"/>
  <c r="G191" i="37" s="1"/>
  <c r="E192" i="37"/>
  <c r="G192" i="37" s="1"/>
  <c r="E193" i="37"/>
  <c r="G193" i="37" s="1"/>
  <c r="E194" i="37"/>
  <c r="G194" i="37" s="1"/>
  <c r="E195" i="37"/>
  <c r="G195" i="37" s="1"/>
  <c r="E196" i="37"/>
  <c r="G196" i="37" s="1"/>
  <c r="E197" i="37"/>
  <c r="G197" i="37" s="1"/>
  <c r="E198" i="37"/>
  <c r="G198" i="37" s="1"/>
  <c r="E199" i="37"/>
  <c r="G199" i="37" s="1"/>
  <c r="E200" i="37"/>
  <c r="G200" i="37" s="1"/>
  <c r="E201" i="37"/>
  <c r="G201" i="37" s="1"/>
  <c r="E202" i="37"/>
  <c r="G202" i="37" s="1"/>
  <c r="E203" i="37"/>
  <c r="G203" i="37" s="1"/>
  <c r="E204" i="37"/>
  <c r="G204" i="37" s="1"/>
  <c r="E205" i="37"/>
  <c r="G205" i="37" s="1"/>
  <c r="E206" i="37"/>
  <c r="G206" i="37" s="1"/>
  <c r="E207" i="37"/>
  <c r="G207" i="37" s="1"/>
  <c r="E208" i="37"/>
  <c r="G208" i="37" s="1"/>
  <c r="E209" i="37"/>
  <c r="G209" i="37" s="1"/>
  <c r="E210" i="37"/>
  <c r="G210" i="37" s="1"/>
  <c r="E211" i="37"/>
  <c r="G211" i="37" s="1"/>
  <c r="E212" i="37"/>
  <c r="G212" i="37" s="1"/>
  <c r="E213" i="37"/>
  <c r="G213" i="37" s="1"/>
  <c r="E214" i="37"/>
  <c r="G214" i="37" s="1"/>
  <c r="E215" i="37"/>
  <c r="G215" i="37" s="1"/>
  <c r="E216" i="37"/>
  <c r="G216" i="37" s="1"/>
  <c r="E217" i="37"/>
  <c r="G217" i="37" s="1"/>
  <c r="E218" i="37"/>
  <c r="G218" i="37" s="1"/>
  <c r="E219" i="37"/>
  <c r="G219" i="37" s="1"/>
  <c r="E220" i="37"/>
  <c r="G220" i="37" s="1"/>
  <c r="E221" i="37"/>
  <c r="G221" i="37" s="1"/>
  <c r="E222" i="37"/>
  <c r="G222" i="37" s="1"/>
  <c r="E223" i="37"/>
  <c r="G223" i="37" s="1"/>
  <c r="E224" i="37"/>
  <c r="G224" i="37" s="1"/>
  <c r="E225" i="37"/>
  <c r="G225" i="37" s="1"/>
  <c r="E226" i="37"/>
  <c r="G226" i="37" s="1"/>
  <c r="E227" i="37"/>
  <c r="G227" i="37" s="1"/>
  <c r="E228" i="37"/>
  <c r="G228" i="37" s="1"/>
  <c r="E229" i="37"/>
  <c r="G229" i="37" s="1"/>
  <c r="E230" i="37"/>
  <c r="G230" i="37" s="1"/>
  <c r="E231" i="37"/>
  <c r="G231" i="37" s="1"/>
  <c r="E232" i="37"/>
  <c r="G232" i="37" s="1"/>
  <c r="E233" i="37"/>
  <c r="G233" i="37" s="1"/>
  <c r="E234" i="37"/>
  <c r="G234" i="37" s="1"/>
  <c r="E235" i="37"/>
  <c r="G235" i="37" s="1"/>
  <c r="E236" i="37"/>
  <c r="G236" i="37" s="1"/>
  <c r="E237" i="37"/>
  <c r="G237" i="37" s="1"/>
  <c r="E238" i="37"/>
  <c r="G238" i="37" s="1"/>
  <c r="E239" i="37"/>
  <c r="G239" i="37" s="1"/>
  <c r="E240" i="37"/>
  <c r="G240" i="37" s="1"/>
  <c r="E241" i="37"/>
  <c r="G241" i="37" s="1"/>
  <c r="E242" i="37"/>
  <c r="G242" i="37" s="1"/>
  <c r="E243" i="37"/>
  <c r="G243" i="37" s="1"/>
  <c r="E244" i="37"/>
  <c r="G244" i="37" s="1"/>
  <c r="E245" i="37"/>
  <c r="G245" i="37" s="1"/>
  <c r="E246" i="37"/>
  <c r="G246" i="37" s="1"/>
  <c r="E247" i="37"/>
  <c r="G247" i="37" s="1"/>
  <c r="E248" i="37"/>
  <c r="G248" i="37" s="1"/>
  <c r="E249" i="37"/>
  <c r="G249" i="37" s="1"/>
  <c r="E250" i="37"/>
  <c r="G250" i="37" s="1"/>
  <c r="E251" i="37"/>
  <c r="G251" i="37" s="1"/>
  <c r="E252" i="37"/>
  <c r="G252" i="37" s="1"/>
  <c r="E253" i="37"/>
  <c r="G253" i="37" s="1"/>
  <c r="E254" i="37"/>
  <c r="G254" i="37" s="1"/>
  <c r="E255" i="37"/>
  <c r="G255" i="37" s="1"/>
  <c r="E256" i="37"/>
  <c r="G256" i="37" s="1"/>
  <c r="E257" i="37"/>
  <c r="G257" i="37" s="1"/>
  <c r="E258" i="37"/>
  <c r="G258" i="37" s="1"/>
  <c r="E259" i="37"/>
  <c r="G259" i="37" s="1"/>
  <c r="E260" i="37"/>
  <c r="G260" i="37" s="1"/>
  <c r="E261" i="37"/>
  <c r="G261" i="37" s="1"/>
  <c r="E262" i="37"/>
  <c r="G262" i="37" s="1"/>
  <c r="E263" i="37"/>
  <c r="G263" i="37" s="1"/>
  <c r="E264" i="37"/>
  <c r="G264" i="37" s="1"/>
  <c r="E265" i="37"/>
  <c r="G265" i="37" s="1"/>
  <c r="E266" i="37"/>
  <c r="G266" i="37" s="1"/>
  <c r="E267" i="37"/>
  <c r="G267" i="37" s="1"/>
  <c r="E268" i="37"/>
  <c r="G268" i="37" s="1"/>
  <c r="E269" i="37"/>
  <c r="G269" i="37" s="1"/>
  <c r="E270" i="37"/>
  <c r="G270" i="37" s="1"/>
  <c r="E271" i="37"/>
  <c r="G271" i="37" s="1"/>
  <c r="E272" i="37"/>
  <c r="G272" i="37" s="1"/>
  <c r="E273" i="37"/>
  <c r="G273" i="37" s="1"/>
  <c r="E274" i="37"/>
  <c r="G274" i="37" s="1"/>
  <c r="E275" i="37"/>
  <c r="G275" i="37" s="1"/>
  <c r="E276" i="37"/>
  <c r="G276" i="37" s="1"/>
  <c r="E277" i="37"/>
  <c r="G277" i="37" s="1"/>
  <c r="E278" i="37"/>
  <c r="G278" i="37" s="1"/>
  <c r="E279" i="37"/>
  <c r="G279" i="37" s="1"/>
  <c r="E280" i="37"/>
  <c r="G280" i="37" s="1"/>
  <c r="E281" i="37"/>
  <c r="G281" i="37" s="1"/>
  <c r="E282" i="37"/>
  <c r="G282" i="37" s="1"/>
  <c r="E283" i="37"/>
  <c r="G283" i="37" s="1"/>
  <c r="E284" i="37"/>
  <c r="G284" i="37" s="1"/>
  <c r="E285" i="37"/>
  <c r="G285" i="37" s="1"/>
  <c r="E286" i="37"/>
  <c r="G286" i="37" s="1"/>
  <c r="E287" i="37"/>
  <c r="G287" i="37" s="1"/>
  <c r="E288" i="37"/>
  <c r="G288" i="37" s="1"/>
  <c r="E289" i="37"/>
  <c r="G289" i="37" s="1"/>
  <c r="E290" i="37"/>
  <c r="G290" i="37" s="1"/>
  <c r="E291" i="37"/>
  <c r="G291" i="37" s="1"/>
  <c r="E292" i="37"/>
  <c r="G292" i="37" s="1"/>
  <c r="E293" i="37"/>
  <c r="G293" i="37" s="1"/>
  <c r="E294" i="37"/>
  <c r="G294" i="37" s="1"/>
  <c r="E295" i="37"/>
  <c r="G295" i="37" s="1"/>
  <c r="E296" i="37"/>
  <c r="G296" i="37" s="1"/>
  <c r="E297" i="37"/>
  <c r="G297" i="37" s="1"/>
  <c r="E298" i="37"/>
  <c r="G298" i="37" s="1"/>
  <c r="E299" i="37"/>
  <c r="G299" i="37" s="1"/>
  <c r="E300" i="37"/>
  <c r="G300" i="37" s="1"/>
  <c r="E301" i="37"/>
  <c r="G301" i="37" s="1"/>
  <c r="E302" i="37"/>
  <c r="G302" i="37" s="1"/>
  <c r="E303" i="37"/>
  <c r="G303" i="37" s="1"/>
  <c r="E304" i="37"/>
  <c r="G304" i="37" s="1"/>
  <c r="E305" i="37"/>
  <c r="G305" i="37" s="1"/>
  <c r="E306" i="37"/>
  <c r="G306" i="37" s="1"/>
  <c r="E307" i="37"/>
  <c r="G307" i="37" s="1"/>
  <c r="E308" i="37"/>
  <c r="G308" i="37" s="1"/>
  <c r="E309" i="37"/>
  <c r="G309" i="37" s="1"/>
  <c r="E310" i="37"/>
  <c r="G310" i="37" s="1"/>
  <c r="E311" i="37"/>
  <c r="G311" i="37" s="1"/>
  <c r="E312" i="37"/>
  <c r="G312" i="37" s="1"/>
  <c r="E313" i="37"/>
  <c r="G313" i="37" s="1"/>
  <c r="E314" i="37"/>
  <c r="G314" i="37" s="1"/>
  <c r="E315" i="37"/>
  <c r="G315" i="37" s="1"/>
  <c r="E316" i="37"/>
  <c r="G316" i="37" s="1"/>
  <c r="E317" i="37"/>
  <c r="G317" i="37" s="1"/>
  <c r="E318" i="37"/>
  <c r="G318" i="37" s="1"/>
  <c r="E319" i="37"/>
  <c r="G319" i="37" s="1"/>
  <c r="E320" i="37"/>
  <c r="G320" i="37" s="1"/>
  <c r="E4" i="37"/>
  <c r="G4" i="37" s="1"/>
  <c r="D5" i="37"/>
  <c r="D6" i="37"/>
  <c r="D7" i="37"/>
  <c r="D8" i="37"/>
  <c r="D9" i="37"/>
  <c r="D10" i="37"/>
  <c r="D11" i="37"/>
  <c r="D12" i="37"/>
  <c r="D13" i="37"/>
  <c r="D14" i="37"/>
  <c r="D15" i="37"/>
  <c r="D16" i="37"/>
  <c r="D17" i="37"/>
  <c r="D18" i="37"/>
  <c r="D19" i="37"/>
  <c r="D20" i="37"/>
  <c r="D21" i="37"/>
  <c r="D22" i="37"/>
  <c r="D23" i="37"/>
  <c r="D24" i="37"/>
  <c r="D25" i="37"/>
  <c r="D26" i="37"/>
  <c r="D27" i="37"/>
  <c r="D28" i="37"/>
  <c r="D29" i="37"/>
  <c r="D30" i="37"/>
  <c r="D31" i="37"/>
  <c r="D32" i="37"/>
  <c r="D33" i="37"/>
  <c r="D34" i="37"/>
  <c r="D35" i="37"/>
  <c r="D36" i="37"/>
  <c r="D37" i="37"/>
  <c r="D38" i="37"/>
  <c r="D39" i="37"/>
  <c r="D40" i="37"/>
  <c r="D41" i="37"/>
  <c r="D42" i="37"/>
  <c r="D43" i="37"/>
  <c r="D44" i="37"/>
  <c r="D45" i="37"/>
  <c r="D46" i="37"/>
  <c r="D47" i="37"/>
  <c r="D48" i="37"/>
  <c r="D49" i="37"/>
  <c r="D50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128" i="37"/>
  <c r="D129" i="37"/>
  <c r="D130" i="37"/>
  <c r="D131" i="37"/>
  <c r="D132" i="37"/>
  <c r="D133" i="37"/>
  <c r="D134" i="37"/>
  <c r="D135" i="37"/>
  <c r="D136" i="37"/>
  <c r="D137" i="37"/>
  <c r="D138" i="37"/>
  <c r="D139" i="37"/>
  <c r="D140" i="37"/>
  <c r="D141" i="37"/>
  <c r="D142" i="37"/>
  <c r="D143" i="37"/>
  <c r="D144" i="37"/>
  <c r="D145" i="37"/>
  <c r="D146" i="37"/>
  <c r="D147" i="37"/>
  <c r="D148" i="37"/>
  <c r="D149" i="37"/>
  <c r="D150" i="37"/>
  <c r="D151" i="37"/>
  <c r="D152" i="37"/>
  <c r="D153" i="37"/>
  <c r="D154" i="37"/>
  <c r="D155" i="37"/>
  <c r="D156" i="37"/>
  <c r="D157" i="37"/>
  <c r="D158" i="37"/>
  <c r="D159" i="37"/>
  <c r="D160" i="37"/>
  <c r="D161" i="37"/>
  <c r="D162" i="37"/>
  <c r="D163" i="37"/>
  <c r="D164" i="37"/>
  <c r="D165" i="37"/>
  <c r="D166" i="37"/>
  <c r="D167" i="37"/>
  <c r="D168" i="37"/>
  <c r="D169" i="37"/>
  <c r="D170" i="37"/>
  <c r="D171" i="37"/>
  <c r="D172" i="37"/>
  <c r="D173" i="37"/>
  <c r="D174" i="37"/>
  <c r="D175" i="37"/>
  <c r="D176" i="37"/>
  <c r="D177" i="37"/>
  <c r="D178" i="37"/>
  <c r="D179" i="37"/>
  <c r="D180" i="37"/>
  <c r="D181" i="37"/>
  <c r="D182" i="37"/>
  <c r="D183" i="37"/>
  <c r="D184" i="37"/>
  <c r="D185" i="37"/>
  <c r="D186" i="37"/>
  <c r="D187" i="37"/>
  <c r="D188" i="37"/>
  <c r="D189" i="37"/>
  <c r="D190" i="37"/>
  <c r="D191" i="37"/>
  <c r="D192" i="37"/>
  <c r="D193" i="37"/>
  <c r="D194" i="37"/>
  <c r="D195" i="37"/>
  <c r="D196" i="37"/>
  <c r="D197" i="37"/>
  <c r="D198" i="37"/>
  <c r="D199" i="37"/>
  <c r="D200" i="37"/>
  <c r="D201" i="37"/>
  <c r="D202" i="37"/>
  <c r="D203" i="37"/>
  <c r="D204" i="37"/>
  <c r="D205" i="37"/>
  <c r="D206" i="37"/>
  <c r="D207" i="37"/>
  <c r="D208" i="37"/>
  <c r="D209" i="37"/>
  <c r="D210" i="37"/>
  <c r="D211" i="37"/>
  <c r="D212" i="37"/>
  <c r="D213" i="37"/>
  <c r="D214" i="37"/>
  <c r="D215" i="37"/>
  <c r="D216" i="37"/>
  <c r="D217" i="37"/>
  <c r="D218" i="37"/>
  <c r="D219" i="37"/>
  <c r="D220" i="37"/>
  <c r="D221" i="37"/>
  <c r="D222" i="37"/>
  <c r="D223" i="37"/>
  <c r="D224" i="37"/>
  <c r="D225" i="37"/>
  <c r="D226" i="37"/>
  <c r="D227" i="37"/>
  <c r="D228" i="37"/>
  <c r="D229" i="37"/>
  <c r="D230" i="37"/>
  <c r="D231" i="37"/>
  <c r="D232" i="37"/>
  <c r="D233" i="37"/>
  <c r="D234" i="37"/>
  <c r="D235" i="37"/>
  <c r="D236" i="37"/>
  <c r="D237" i="37"/>
  <c r="D238" i="37"/>
  <c r="D239" i="37"/>
  <c r="D240" i="37"/>
  <c r="D241" i="37"/>
  <c r="D242" i="37"/>
  <c r="D243" i="37"/>
  <c r="D244" i="37"/>
  <c r="D245" i="37"/>
  <c r="D246" i="37"/>
  <c r="D247" i="37"/>
  <c r="D248" i="37"/>
  <c r="D249" i="37"/>
  <c r="D250" i="37"/>
  <c r="D251" i="37"/>
  <c r="D252" i="37"/>
  <c r="D253" i="37"/>
  <c r="D254" i="37"/>
  <c r="D255" i="37"/>
  <c r="D256" i="37"/>
  <c r="D257" i="37"/>
  <c r="D258" i="37"/>
  <c r="D259" i="37"/>
  <c r="D260" i="37"/>
  <c r="D261" i="37"/>
  <c r="D262" i="37"/>
  <c r="D263" i="37"/>
  <c r="D264" i="37"/>
  <c r="D265" i="37"/>
  <c r="D266" i="37"/>
  <c r="D267" i="37"/>
  <c r="D268" i="37"/>
  <c r="D269" i="37"/>
  <c r="D270" i="37"/>
  <c r="D271" i="37"/>
  <c r="D272" i="37"/>
  <c r="D273" i="37"/>
  <c r="D274" i="37"/>
  <c r="D275" i="37"/>
  <c r="D276" i="37"/>
  <c r="D277" i="37"/>
  <c r="D278" i="37"/>
  <c r="D279" i="37"/>
  <c r="D280" i="37"/>
  <c r="D281" i="37"/>
  <c r="D282" i="37"/>
  <c r="D283" i="37"/>
  <c r="D284" i="37"/>
  <c r="D285" i="37"/>
  <c r="D286" i="37"/>
  <c r="D287" i="37"/>
  <c r="D288" i="37"/>
  <c r="D289" i="37"/>
  <c r="D290" i="37"/>
  <c r="D291" i="37"/>
  <c r="D292" i="37"/>
  <c r="D293" i="37"/>
  <c r="D294" i="37"/>
  <c r="D295" i="37"/>
  <c r="D296" i="37"/>
  <c r="D297" i="37"/>
  <c r="D298" i="37"/>
  <c r="D299" i="37"/>
  <c r="D300" i="37"/>
  <c r="D301" i="37"/>
  <c r="D302" i="37"/>
  <c r="D303" i="37"/>
  <c r="D304" i="37"/>
  <c r="D305" i="37"/>
  <c r="D306" i="37"/>
  <c r="D307" i="37"/>
  <c r="D308" i="37"/>
  <c r="D309" i="37"/>
  <c r="D310" i="37"/>
  <c r="D311" i="37"/>
  <c r="D312" i="37"/>
  <c r="D313" i="37"/>
  <c r="D314" i="37"/>
  <c r="D315" i="37"/>
  <c r="D316" i="37"/>
  <c r="D317" i="37"/>
  <c r="D318" i="37"/>
  <c r="D319" i="37"/>
  <c r="D320" i="37"/>
  <c r="D4" i="37"/>
  <c r="Y1" i="36" a="1"/>
  <c r="Y1" i="36" s="1"/>
  <c r="F5" i="36"/>
  <c r="F6" i="36"/>
  <c r="H6" i="36" s="1"/>
  <c r="I6" i="36" s="1"/>
  <c r="J6" i="36" s="1"/>
  <c r="F7" i="36"/>
  <c r="F8" i="36"/>
  <c r="F9" i="36"/>
  <c r="F10" i="36"/>
  <c r="F11" i="36"/>
  <c r="F12" i="36"/>
  <c r="F13" i="36"/>
  <c r="F14" i="36"/>
  <c r="F15" i="36"/>
  <c r="H15" i="36" s="1"/>
  <c r="I15" i="36" s="1"/>
  <c r="F16" i="36"/>
  <c r="F17" i="36"/>
  <c r="F18" i="36"/>
  <c r="F19" i="36"/>
  <c r="F20" i="36"/>
  <c r="F21" i="36"/>
  <c r="F22" i="36"/>
  <c r="F23" i="36"/>
  <c r="F24" i="36"/>
  <c r="F25" i="36"/>
  <c r="F26" i="36"/>
  <c r="F27" i="36"/>
  <c r="F28" i="36"/>
  <c r="F29" i="36"/>
  <c r="F30" i="36"/>
  <c r="F31" i="36"/>
  <c r="F32" i="36"/>
  <c r="F33" i="36"/>
  <c r="F34" i="36"/>
  <c r="F35" i="36"/>
  <c r="F36" i="36"/>
  <c r="F37" i="36"/>
  <c r="F38" i="36"/>
  <c r="F39" i="36"/>
  <c r="F40" i="36"/>
  <c r="F41" i="36"/>
  <c r="F42" i="36"/>
  <c r="F43" i="36"/>
  <c r="F44" i="36"/>
  <c r="F45" i="36"/>
  <c r="F46" i="36"/>
  <c r="F47" i="36"/>
  <c r="F48" i="36"/>
  <c r="F49" i="36"/>
  <c r="F50" i="36"/>
  <c r="F51" i="36"/>
  <c r="F52" i="36"/>
  <c r="F53" i="36"/>
  <c r="F54" i="36"/>
  <c r="F55" i="36"/>
  <c r="F56" i="36"/>
  <c r="F57" i="36"/>
  <c r="F58" i="36"/>
  <c r="F59" i="36"/>
  <c r="F60" i="36"/>
  <c r="F61" i="36"/>
  <c r="F62" i="36"/>
  <c r="F63" i="36"/>
  <c r="F64" i="36"/>
  <c r="F65" i="36"/>
  <c r="F66" i="36"/>
  <c r="F67" i="36"/>
  <c r="F68" i="36"/>
  <c r="F69" i="36"/>
  <c r="F70" i="36"/>
  <c r="F71" i="36"/>
  <c r="F72" i="36"/>
  <c r="F73" i="36"/>
  <c r="F74" i="36"/>
  <c r="F75" i="36"/>
  <c r="F76" i="36"/>
  <c r="F77" i="36"/>
  <c r="F78" i="36"/>
  <c r="F79" i="36"/>
  <c r="F80" i="36"/>
  <c r="F81" i="36"/>
  <c r="F82" i="36"/>
  <c r="F83" i="36"/>
  <c r="F84" i="36"/>
  <c r="F85" i="36"/>
  <c r="F86" i="36"/>
  <c r="F87" i="36"/>
  <c r="F88" i="36"/>
  <c r="F89" i="36"/>
  <c r="F90" i="36"/>
  <c r="F91" i="36"/>
  <c r="F92" i="36"/>
  <c r="F93" i="36"/>
  <c r="F94" i="36"/>
  <c r="F95" i="36"/>
  <c r="F96" i="36"/>
  <c r="F97" i="36"/>
  <c r="F98" i="36"/>
  <c r="F99" i="36"/>
  <c r="F100" i="36"/>
  <c r="F101" i="36"/>
  <c r="F102" i="36"/>
  <c r="F103" i="36"/>
  <c r="F104" i="36"/>
  <c r="F105" i="36"/>
  <c r="F106" i="36"/>
  <c r="F107" i="36"/>
  <c r="F108" i="36"/>
  <c r="F109" i="36"/>
  <c r="F110" i="36"/>
  <c r="F111" i="36"/>
  <c r="F112" i="36"/>
  <c r="F113" i="36"/>
  <c r="F114" i="36"/>
  <c r="F115" i="36"/>
  <c r="F116" i="36"/>
  <c r="F117" i="36"/>
  <c r="F118" i="36"/>
  <c r="F119" i="36"/>
  <c r="F120" i="36"/>
  <c r="F121" i="36"/>
  <c r="F122" i="36"/>
  <c r="F123" i="36"/>
  <c r="F124" i="36"/>
  <c r="F125" i="36"/>
  <c r="F126" i="36"/>
  <c r="F127" i="36"/>
  <c r="H127" i="36" s="1"/>
  <c r="F128" i="36"/>
  <c r="F129" i="36"/>
  <c r="F130" i="36"/>
  <c r="F131" i="36"/>
  <c r="F132" i="36"/>
  <c r="F133" i="36"/>
  <c r="F134" i="36"/>
  <c r="F135" i="36"/>
  <c r="F136" i="36"/>
  <c r="F137" i="36"/>
  <c r="F138" i="36"/>
  <c r="F139" i="36"/>
  <c r="F140" i="36"/>
  <c r="F141" i="36"/>
  <c r="F142" i="36"/>
  <c r="F143" i="36"/>
  <c r="F144" i="36"/>
  <c r="F145" i="36"/>
  <c r="F146" i="36"/>
  <c r="F147" i="36"/>
  <c r="F148" i="36"/>
  <c r="F149" i="36"/>
  <c r="F150" i="36"/>
  <c r="F151" i="36"/>
  <c r="F152" i="36"/>
  <c r="F153" i="36"/>
  <c r="F154" i="36"/>
  <c r="F155" i="36"/>
  <c r="F156" i="36"/>
  <c r="H156" i="36" s="1"/>
  <c r="F157" i="36"/>
  <c r="F158" i="36"/>
  <c r="F159" i="36"/>
  <c r="F160" i="36"/>
  <c r="F161" i="36"/>
  <c r="F162" i="36"/>
  <c r="F163" i="36"/>
  <c r="F164" i="36"/>
  <c r="F165" i="36"/>
  <c r="F166" i="36"/>
  <c r="F167" i="36"/>
  <c r="F168" i="36"/>
  <c r="F169" i="36"/>
  <c r="F170" i="36"/>
  <c r="H170" i="36" s="1"/>
  <c r="I170" i="36" s="1"/>
  <c r="F171" i="36"/>
  <c r="F172" i="36"/>
  <c r="F173" i="36"/>
  <c r="F174" i="36"/>
  <c r="F175" i="36"/>
  <c r="F176" i="36"/>
  <c r="F177" i="36"/>
  <c r="F178" i="36"/>
  <c r="F179" i="36"/>
  <c r="F180" i="36"/>
  <c r="F181" i="36"/>
  <c r="F182" i="36"/>
  <c r="F183" i="36"/>
  <c r="F184" i="36"/>
  <c r="F185" i="36"/>
  <c r="F186" i="36"/>
  <c r="F187" i="36"/>
  <c r="F188" i="36"/>
  <c r="F189" i="36"/>
  <c r="F190" i="36"/>
  <c r="F191" i="36"/>
  <c r="F192" i="36"/>
  <c r="F193" i="36"/>
  <c r="F194" i="36"/>
  <c r="F195" i="36"/>
  <c r="F196" i="36"/>
  <c r="F197" i="36"/>
  <c r="F198" i="36"/>
  <c r="F199" i="36"/>
  <c r="F200" i="36"/>
  <c r="F201" i="36"/>
  <c r="F202" i="36"/>
  <c r="F203" i="36"/>
  <c r="F204" i="36"/>
  <c r="F205" i="36"/>
  <c r="F206" i="36"/>
  <c r="F207" i="36"/>
  <c r="F208" i="36"/>
  <c r="F209" i="36"/>
  <c r="F210" i="36"/>
  <c r="H210" i="36" s="1"/>
  <c r="I210" i="36" s="1"/>
  <c r="F211" i="36"/>
  <c r="F212" i="36"/>
  <c r="F213" i="36"/>
  <c r="F214" i="36"/>
  <c r="F215" i="36"/>
  <c r="F216" i="36"/>
  <c r="F217" i="36"/>
  <c r="F218" i="36"/>
  <c r="F219" i="36"/>
  <c r="F220" i="36"/>
  <c r="F221" i="36"/>
  <c r="F222" i="36"/>
  <c r="F223" i="36"/>
  <c r="F224" i="36"/>
  <c r="F225" i="36"/>
  <c r="F226" i="36"/>
  <c r="F227" i="36"/>
  <c r="F228" i="36"/>
  <c r="F229" i="36"/>
  <c r="F230" i="36"/>
  <c r="F231" i="36"/>
  <c r="F232" i="36"/>
  <c r="F233" i="36"/>
  <c r="F234" i="36"/>
  <c r="H234" i="36" s="1"/>
  <c r="I234" i="36" s="1"/>
  <c r="F235" i="36"/>
  <c r="F236" i="36"/>
  <c r="F237" i="36"/>
  <c r="F238" i="36"/>
  <c r="F239" i="36"/>
  <c r="F240" i="36"/>
  <c r="F241" i="36"/>
  <c r="F242" i="36"/>
  <c r="F243" i="36"/>
  <c r="F244" i="36"/>
  <c r="F245" i="36"/>
  <c r="F246" i="36"/>
  <c r="F247" i="36"/>
  <c r="F248" i="36"/>
  <c r="F249" i="36"/>
  <c r="F250" i="36"/>
  <c r="F251" i="36"/>
  <c r="F252" i="36"/>
  <c r="F253" i="36"/>
  <c r="F254" i="36"/>
  <c r="F255" i="36"/>
  <c r="F256" i="36"/>
  <c r="F257" i="36"/>
  <c r="H257" i="36" s="1"/>
  <c r="F258" i="36"/>
  <c r="F259" i="36"/>
  <c r="H259" i="36" s="1"/>
  <c r="I259" i="36" s="1"/>
  <c r="F260" i="36"/>
  <c r="F261" i="36"/>
  <c r="H261" i="36" s="1"/>
  <c r="F262" i="36"/>
  <c r="F263" i="36"/>
  <c r="F264" i="36"/>
  <c r="F265" i="36"/>
  <c r="F266" i="36"/>
  <c r="F267" i="36"/>
  <c r="F268" i="36"/>
  <c r="F269" i="36"/>
  <c r="F270" i="36"/>
  <c r="F271" i="36"/>
  <c r="F272" i="36"/>
  <c r="F273" i="36"/>
  <c r="F274" i="36"/>
  <c r="F275" i="36"/>
  <c r="F276" i="36"/>
  <c r="F277" i="36"/>
  <c r="F278" i="36"/>
  <c r="F279" i="36"/>
  <c r="F280" i="36"/>
  <c r="F281" i="36"/>
  <c r="F282" i="36"/>
  <c r="F283" i="36"/>
  <c r="F284" i="36"/>
  <c r="F285" i="36"/>
  <c r="F286" i="36"/>
  <c r="F287" i="36"/>
  <c r="F288" i="36"/>
  <c r="F289" i="36"/>
  <c r="F290" i="36"/>
  <c r="F291" i="36"/>
  <c r="F292" i="36"/>
  <c r="F293" i="36"/>
  <c r="F294" i="36"/>
  <c r="F295" i="36"/>
  <c r="F296" i="36"/>
  <c r="F297" i="36"/>
  <c r="H297" i="36" s="1"/>
  <c r="I297" i="36" s="1"/>
  <c r="F298" i="36"/>
  <c r="F299" i="36"/>
  <c r="F300" i="36"/>
  <c r="F301" i="36"/>
  <c r="F302" i="36"/>
  <c r="F303" i="36"/>
  <c r="F304" i="36"/>
  <c r="F305" i="36"/>
  <c r="F306" i="36"/>
  <c r="F307" i="36"/>
  <c r="F308" i="36"/>
  <c r="F309" i="36"/>
  <c r="F310" i="36"/>
  <c r="F311" i="36"/>
  <c r="F312" i="36"/>
  <c r="F313" i="36"/>
  <c r="F314" i="36"/>
  <c r="F315" i="36"/>
  <c r="F316" i="36"/>
  <c r="F317" i="36"/>
  <c r="F318" i="36"/>
  <c r="F319" i="36"/>
  <c r="F320" i="36"/>
  <c r="H320" i="36" s="1"/>
  <c r="I320" i="36" s="1"/>
  <c r="F4" i="36"/>
  <c r="D5" i="36"/>
  <c r="D6" i="36"/>
  <c r="D7" i="36"/>
  <c r="D8" i="36"/>
  <c r="D9" i="36"/>
  <c r="D10" i="36"/>
  <c r="D11" i="36"/>
  <c r="D12" i="36"/>
  <c r="D13" i="36"/>
  <c r="D14" i="36"/>
  <c r="D15" i="36"/>
  <c r="D16" i="36"/>
  <c r="D17" i="36"/>
  <c r="D18" i="36"/>
  <c r="D19" i="36"/>
  <c r="D20" i="36"/>
  <c r="D21" i="36"/>
  <c r="D22" i="36"/>
  <c r="D23" i="36"/>
  <c r="D24" i="36"/>
  <c r="D25" i="36"/>
  <c r="D26" i="36"/>
  <c r="D27" i="36"/>
  <c r="D28" i="36"/>
  <c r="D29" i="36"/>
  <c r="D30" i="36"/>
  <c r="D31" i="36"/>
  <c r="D32" i="36"/>
  <c r="D33" i="36"/>
  <c r="D34" i="36"/>
  <c r="D35" i="36"/>
  <c r="D36" i="36"/>
  <c r="D37" i="36"/>
  <c r="D38" i="36"/>
  <c r="D39" i="36"/>
  <c r="D40" i="36"/>
  <c r="D41" i="36"/>
  <c r="D42" i="36"/>
  <c r="D43" i="36"/>
  <c r="D44" i="36"/>
  <c r="D45" i="36"/>
  <c r="D46" i="36"/>
  <c r="D47" i="36"/>
  <c r="D48" i="36"/>
  <c r="D49" i="36"/>
  <c r="D50" i="36"/>
  <c r="D51" i="36"/>
  <c r="D52" i="36"/>
  <c r="D53" i="36"/>
  <c r="D54" i="36"/>
  <c r="D55" i="36"/>
  <c r="D56" i="36"/>
  <c r="D57" i="36"/>
  <c r="D58" i="36"/>
  <c r="D59" i="36"/>
  <c r="D60" i="36"/>
  <c r="D61" i="36"/>
  <c r="D62" i="36"/>
  <c r="D63" i="36"/>
  <c r="D64" i="36"/>
  <c r="D65" i="36"/>
  <c r="D66" i="36"/>
  <c r="D67" i="36"/>
  <c r="D68" i="36"/>
  <c r="D69" i="36"/>
  <c r="D70" i="36"/>
  <c r="D71" i="36"/>
  <c r="D72" i="36"/>
  <c r="D73" i="36"/>
  <c r="D74" i="36"/>
  <c r="D75" i="36"/>
  <c r="D76" i="36"/>
  <c r="D77" i="36"/>
  <c r="D78" i="36"/>
  <c r="D79" i="36"/>
  <c r="D80" i="36"/>
  <c r="D81" i="36"/>
  <c r="D82" i="36"/>
  <c r="D83" i="36"/>
  <c r="D84" i="36"/>
  <c r="D85" i="36"/>
  <c r="D86" i="36"/>
  <c r="D87" i="36"/>
  <c r="D88" i="36"/>
  <c r="D89" i="36"/>
  <c r="D90" i="36"/>
  <c r="D91" i="36"/>
  <c r="D92" i="36"/>
  <c r="D93" i="36"/>
  <c r="D94" i="36"/>
  <c r="D95" i="36"/>
  <c r="D96" i="36"/>
  <c r="D97" i="36"/>
  <c r="D98" i="36"/>
  <c r="D99" i="36"/>
  <c r="D100" i="36"/>
  <c r="D101" i="36"/>
  <c r="D102" i="36"/>
  <c r="D103" i="36"/>
  <c r="D104" i="36"/>
  <c r="D105" i="36"/>
  <c r="D106" i="36"/>
  <c r="D107" i="36"/>
  <c r="D108" i="36"/>
  <c r="D109" i="36"/>
  <c r="D110" i="36"/>
  <c r="D111" i="36"/>
  <c r="D112" i="36"/>
  <c r="D113" i="36"/>
  <c r="D114" i="36"/>
  <c r="D115" i="36"/>
  <c r="D116" i="36"/>
  <c r="D117" i="36"/>
  <c r="D118" i="36"/>
  <c r="D119" i="36"/>
  <c r="D120" i="36"/>
  <c r="D121" i="36"/>
  <c r="D122" i="36"/>
  <c r="D123" i="36"/>
  <c r="D124" i="36"/>
  <c r="D125" i="36"/>
  <c r="D126" i="36"/>
  <c r="D127" i="36"/>
  <c r="D128" i="36"/>
  <c r="D129" i="36"/>
  <c r="D130" i="36"/>
  <c r="D131" i="36"/>
  <c r="D132" i="36"/>
  <c r="D133" i="36"/>
  <c r="D134" i="36"/>
  <c r="D135" i="36"/>
  <c r="D136" i="36"/>
  <c r="D137" i="36"/>
  <c r="D138" i="36"/>
  <c r="D139" i="36"/>
  <c r="D140" i="36"/>
  <c r="D141" i="36"/>
  <c r="D142" i="36"/>
  <c r="D143" i="36"/>
  <c r="D144" i="36"/>
  <c r="D145" i="36"/>
  <c r="D146" i="36"/>
  <c r="D147" i="36"/>
  <c r="D148" i="36"/>
  <c r="D149" i="36"/>
  <c r="D150" i="36"/>
  <c r="D151" i="36"/>
  <c r="D152" i="36"/>
  <c r="D153" i="36"/>
  <c r="D154" i="36"/>
  <c r="D155" i="36"/>
  <c r="D156" i="36"/>
  <c r="D157" i="36"/>
  <c r="D158" i="36"/>
  <c r="D159" i="36"/>
  <c r="D160" i="36"/>
  <c r="D161" i="36"/>
  <c r="D162" i="36"/>
  <c r="D163" i="36"/>
  <c r="D164" i="36"/>
  <c r="D165" i="36"/>
  <c r="D166" i="36"/>
  <c r="D167" i="36"/>
  <c r="D168" i="36"/>
  <c r="D169" i="36"/>
  <c r="D170" i="36"/>
  <c r="D171" i="36"/>
  <c r="D172" i="36"/>
  <c r="D173" i="36"/>
  <c r="D174" i="36"/>
  <c r="D175" i="36"/>
  <c r="D176" i="36"/>
  <c r="D177" i="36"/>
  <c r="D178" i="36"/>
  <c r="D179" i="36"/>
  <c r="D180" i="36"/>
  <c r="D181" i="36"/>
  <c r="D182" i="36"/>
  <c r="D183" i="36"/>
  <c r="D184" i="36"/>
  <c r="D185" i="36"/>
  <c r="D186" i="36"/>
  <c r="D187" i="36"/>
  <c r="D188" i="36"/>
  <c r="D189" i="36"/>
  <c r="D190" i="36"/>
  <c r="D191" i="36"/>
  <c r="D192" i="36"/>
  <c r="D193" i="36"/>
  <c r="D194" i="36"/>
  <c r="D195" i="36"/>
  <c r="D196" i="36"/>
  <c r="D197" i="36"/>
  <c r="D198" i="36"/>
  <c r="D199" i="36"/>
  <c r="D200" i="36"/>
  <c r="D201" i="36"/>
  <c r="D202" i="36"/>
  <c r="D203" i="36"/>
  <c r="D204" i="36"/>
  <c r="D205" i="36"/>
  <c r="D206" i="36"/>
  <c r="D207" i="36"/>
  <c r="D208" i="36"/>
  <c r="D209" i="36"/>
  <c r="D210" i="36"/>
  <c r="D211" i="36"/>
  <c r="D212" i="36"/>
  <c r="D213" i="36"/>
  <c r="D214" i="36"/>
  <c r="D215" i="36"/>
  <c r="D216" i="36"/>
  <c r="D217" i="36"/>
  <c r="D218" i="36"/>
  <c r="D219" i="36"/>
  <c r="D220" i="36"/>
  <c r="D221" i="36"/>
  <c r="D222" i="36"/>
  <c r="D223" i="36"/>
  <c r="D224" i="36"/>
  <c r="D225" i="36"/>
  <c r="D226" i="36"/>
  <c r="D227" i="36"/>
  <c r="D228" i="36"/>
  <c r="D229" i="36"/>
  <c r="D230" i="36"/>
  <c r="D231" i="36"/>
  <c r="D232" i="36"/>
  <c r="D233" i="36"/>
  <c r="D234" i="36"/>
  <c r="D235" i="36"/>
  <c r="D236" i="36"/>
  <c r="D237" i="36"/>
  <c r="D238" i="36"/>
  <c r="D239" i="36"/>
  <c r="D240" i="36"/>
  <c r="D241" i="36"/>
  <c r="D242" i="36"/>
  <c r="D243" i="36"/>
  <c r="D244" i="36"/>
  <c r="D245" i="36"/>
  <c r="D246" i="36"/>
  <c r="D247" i="36"/>
  <c r="D248" i="36"/>
  <c r="D249" i="36"/>
  <c r="D250" i="36"/>
  <c r="D251" i="36"/>
  <c r="D252" i="36"/>
  <c r="D253" i="36"/>
  <c r="D254" i="36"/>
  <c r="D255" i="36"/>
  <c r="D256" i="36"/>
  <c r="D257" i="36"/>
  <c r="D258" i="36"/>
  <c r="D259" i="36"/>
  <c r="D260" i="36"/>
  <c r="D261" i="36"/>
  <c r="D262" i="36"/>
  <c r="D263" i="36"/>
  <c r="D264" i="36"/>
  <c r="D265" i="36"/>
  <c r="D266" i="36"/>
  <c r="D267" i="36"/>
  <c r="D268" i="36"/>
  <c r="D269" i="36"/>
  <c r="D270" i="36"/>
  <c r="D271" i="36"/>
  <c r="D272" i="36"/>
  <c r="D273" i="36"/>
  <c r="D274" i="36"/>
  <c r="D275" i="36"/>
  <c r="D276" i="36"/>
  <c r="D277" i="36"/>
  <c r="D278" i="36"/>
  <c r="D279" i="36"/>
  <c r="D280" i="36"/>
  <c r="D281" i="36"/>
  <c r="D282" i="36"/>
  <c r="D283" i="36"/>
  <c r="D284" i="36"/>
  <c r="D285" i="36"/>
  <c r="D286" i="36"/>
  <c r="D287" i="36"/>
  <c r="D288" i="36"/>
  <c r="D289" i="36"/>
  <c r="D290" i="36"/>
  <c r="D291" i="36"/>
  <c r="D292" i="36"/>
  <c r="D293" i="36"/>
  <c r="D294" i="36"/>
  <c r="D295" i="36"/>
  <c r="D296" i="36"/>
  <c r="D297" i="36"/>
  <c r="D298" i="36"/>
  <c r="D299" i="36"/>
  <c r="D300" i="36"/>
  <c r="D301" i="36"/>
  <c r="D302" i="36"/>
  <c r="D303" i="36"/>
  <c r="D304" i="36"/>
  <c r="D305" i="36"/>
  <c r="D306" i="36"/>
  <c r="D307" i="36"/>
  <c r="D308" i="36"/>
  <c r="D309" i="36"/>
  <c r="D310" i="36"/>
  <c r="D311" i="36"/>
  <c r="D312" i="36"/>
  <c r="D313" i="36"/>
  <c r="D314" i="36"/>
  <c r="D315" i="36"/>
  <c r="D316" i="36"/>
  <c r="D317" i="36"/>
  <c r="D318" i="36"/>
  <c r="D319" i="36"/>
  <c r="D320" i="36"/>
  <c r="D4" i="36"/>
  <c r="H297" i="39"/>
  <c r="H257" i="39"/>
  <c r="I257" i="39" s="1"/>
  <c r="H145" i="39"/>
  <c r="I145" i="39" s="1"/>
  <c r="H25" i="39"/>
  <c r="I25" i="39" s="1"/>
  <c r="J25" i="39" s="1"/>
  <c r="H258" i="38"/>
  <c r="I258" i="38" s="1"/>
  <c r="H234" i="38"/>
  <c r="I234" i="38" s="1"/>
  <c r="J234" i="38" s="1"/>
  <c r="H210" i="38"/>
  <c r="H170" i="38"/>
  <c r="H122" i="38"/>
  <c r="H108" i="38"/>
  <c r="I108" i="38" s="1"/>
  <c r="B1" i="36"/>
  <c r="C1" i="36" s="1"/>
  <c r="D1" i="36" s="1"/>
  <c r="E1" i="36" s="1"/>
  <c r="F1" i="36" s="1"/>
  <c r="G1" i="36" s="1"/>
  <c r="H1" i="36" s="1"/>
  <c r="I1" i="36" s="1"/>
  <c r="J1" i="36" s="1"/>
  <c r="K1" i="36" s="1"/>
  <c r="L1" i="36" s="1"/>
  <c r="M1" i="36" s="1"/>
  <c r="N1" i="36" s="1"/>
  <c r="O1" i="36" s="1"/>
  <c r="P1" i="36" s="1"/>
  <c r="Q1" i="36" s="1"/>
  <c r="R1" i="36" s="1"/>
  <c r="S1" i="36" s="1"/>
  <c r="T1" i="36" s="1"/>
  <c r="U1" i="36" s="1"/>
  <c r="V1" i="36" s="1"/>
  <c r="W1" i="36" s="1"/>
  <c r="X1" i="36" s="1"/>
  <c r="H208" i="36" l="1"/>
  <c r="I208" i="36" s="1"/>
  <c r="J208" i="36" s="1"/>
  <c r="H208" i="39"/>
  <c r="I208" i="39" s="1"/>
  <c r="H320" i="37"/>
  <c r="I320" i="37" s="1"/>
  <c r="H312" i="37"/>
  <c r="H304" i="37"/>
  <c r="H288" i="37"/>
  <c r="H272" i="37"/>
  <c r="I272" i="37" s="1"/>
  <c r="H264" i="37"/>
  <c r="I264" i="37" s="1"/>
  <c r="J264" i="37" s="1"/>
  <c r="H248" i="37"/>
  <c r="I248" i="37" s="1"/>
  <c r="H232" i="37"/>
  <c r="H216" i="37"/>
  <c r="I216" i="37" s="1"/>
  <c r="J216" i="37" s="1"/>
  <c r="H200" i="37"/>
  <c r="H192" i="37"/>
  <c r="H184" i="37"/>
  <c r="I184" i="37" s="1"/>
  <c r="H176" i="37"/>
  <c r="I176" i="37" s="1"/>
  <c r="H160" i="37"/>
  <c r="I160" i="37" s="1"/>
  <c r="J160" i="37" s="1"/>
  <c r="H152" i="37"/>
  <c r="I152" i="37" s="1"/>
  <c r="J152" i="37" s="1"/>
  <c r="H136" i="37"/>
  <c r="H112" i="37"/>
  <c r="I112" i="37" s="1"/>
  <c r="J112" i="37" s="1"/>
  <c r="H104" i="37"/>
  <c r="I104" i="37" s="1"/>
  <c r="J104" i="37" s="1"/>
  <c r="H88" i="37"/>
  <c r="H80" i="37"/>
  <c r="H72" i="37"/>
  <c r="I72" i="37" s="1"/>
  <c r="H64" i="37"/>
  <c r="I64" i="37" s="1"/>
  <c r="J64" i="37" s="1"/>
  <c r="H56" i="37"/>
  <c r="I56" i="37" s="1"/>
  <c r="J56" i="37" s="1"/>
  <c r="H48" i="37"/>
  <c r="H40" i="37"/>
  <c r="I40" i="37" s="1"/>
  <c r="H32" i="37"/>
  <c r="H24" i="37"/>
  <c r="H315" i="37"/>
  <c r="I315" i="37" s="1"/>
  <c r="J315" i="37" s="1"/>
  <c r="H307" i="37"/>
  <c r="I307" i="37" s="1"/>
  <c r="J307" i="37" s="1"/>
  <c r="H299" i="37"/>
  <c r="I299" i="37" s="1"/>
  <c r="J299" i="37" s="1"/>
  <c r="H291" i="37"/>
  <c r="I291" i="37" s="1"/>
  <c r="H283" i="37"/>
  <c r="H267" i="37"/>
  <c r="I267" i="37" s="1"/>
  <c r="J267" i="37" s="1"/>
  <c r="H251" i="37"/>
  <c r="H235" i="37"/>
  <c r="H227" i="37"/>
  <c r="I227" i="37" s="1"/>
  <c r="H219" i="37"/>
  <c r="I219" i="37" s="1"/>
  <c r="H211" i="37"/>
  <c r="I211" i="37" s="1"/>
  <c r="J211" i="37" s="1"/>
  <c r="H203" i="37"/>
  <c r="H195" i="37"/>
  <c r="H187" i="37"/>
  <c r="H163" i="37"/>
  <c r="H155" i="37"/>
  <c r="H147" i="37"/>
  <c r="H139" i="37"/>
  <c r="I139" i="37" s="1"/>
  <c r="H131" i="37"/>
  <c r="H115" i="37"/>
  <c r="I115" i="37" s="1"/>
  <c r="H107" i="37"/>
  <c r="H99" i="37"/>
  <c r="H91" i="37"/>
  <c r="H67" i="37"/>
  <c r="H59" i="37"/>
  <c r="H35" i="37"/>
  <c r="H19" i="37"/>
  <c r="I19" i="37" s="1"/>
  <c r="J19" i="37" s="1"/>
  <c r="H298" i="37"/>
  <c r="I298" i="37" s="1"/>
  <c r="H290" i="37"/>
  <c r="H282" i="37"/>
  <c r="I282" i="37" s="1"/>
  <c r="J282" i="37" s="1"/>
  <c r="H274" i="37"/>
  <c r="H266" i="37"/>
  <c r="H258" i="37"/>
  <c r="I258" i="37" s="1"/>
  <c r="J258" i="37" s="1"/>
  <c r="H234" i="37"/>
  <c r="H218" i="37"/>
  <c r="I218" i="37" s="1"/>
  <c r="H210" i="37"/>
  <c r="I210" i="37" s="1"/>
  <c r="H202" i="37"/>
  <c r="H194" i="37"/>
  <c r="I194" i="37" s="1"/>
  <c r="H178" i="37"/>
  <c r="I178" i="37" s="1"/>
  <c r="H170" i="37"/>
  <c r="H162" i="37"/>
  <c r="H154" i="37"/>
  <c r="H138" i="37"/>
  <c r="I138" i="37" s="1"/>
  <c r="H130" i="37"/>
  <c r="I130" i="37" s="1"/>
  <c r="H122" i="37"/>
  <c r="H114" i="37"/>
  <c r="I114" i="37" s="1"/>
  <c r="H106" i="37"/>
  <c r="I106" i="37" s="1"/>
  <c r="H98" i="37"/>
  <c r="H90" i="37"/>
  <c r="I90" i="37" s="1"/>
  <c r="H82" i="37"/>
  <c r="H74" i="37"/>
  <c r="I74" i="37" s="1"/>
  <c r="J74" i="37" s="1"/>
  <c r="H66" i="37"/>
  <c r="I66" i="37" s="1"/>
  <c r="J66" i="37" s="1"/>
  <c r="H42" i="37"/>
  <c r="H26" i="37"/>
  <c r="I26" i="37" s="1"/>
  <c r="H18" i="37"/>
  <c r="I18" i="37" s="1"/>
  <c r="H10" i="37"/>
  <c r="H4" i="37"/>
  <c r="I4" i="37" s="1"/>
  <c r="H313" i="37"/>
  <c r="H297" i="37"/>
  <c r="I297" i="37" s="1"/>
  <c r="H265" i="37"/>
  <c r="I265" i="37" s="1"/>
  <c r="H241" i="37"/>
  <c r="H233" i="37"/>
  <c r="I233" i="37" s="1"/>
  <c r="H217" i="37"/>
  <c r="H201" i="37"/>
  <c r="H185" i="37"/>
  <c r="I185" i="37" s="1"/>
  <c r="H177" i="37"/>
  <c r="I177" i="37" s="1"/>
  <c r="J177" i="37" s="1"/>
  <c r="H169" i="37"/>
  <c r="I169" i="37" s="1"/>
  <c r="J169" i="37" s="1"/>
  <c r="H161" i="37"/>
  <c r="I161" i="37" s="1"/>
  <c r="J161" i="37" s="1"/>
  <c r="H153" i="37"/>
  <c r="H137" i="37"/>
  <c r="I137" i="37" s="1"/>
  <c r="H129" i="37"/>
  <c r="I129" i="37" s="1"/>
  <c r="H121" i="37"/>
  <c r="H113" i="37"/>
  <c r="I113" i="37" s="1"/>
  <c r="H105" i="37"/>
  <c r="H89" i="37"/>
  <c r="I89" i="37" s="1"/>
  <c r="J89" i="37" s="1"/>
  <c r="H81" i="37"/>
  <c r="I81" i="37" s="1"/>
  <c r="H73" i="37"/>
  <c r="H65" i="37"/>
  <c r="I65" i="37" s="1"/>
  <c r="H57" i="37"/>
  <c r="H49" i="37"/>
  <c r="H41" i="37"/>
  <c r="I41" i="37" s="1"/>
  <c r="H17" i="37"/>
  <c r="I17" i="37" s="1"/>
  <c r="H319" i="37"/>
  <c r="I319" i="37" s="1"/>
  <c r="J319" i="37" s="1"/>
  <c r="H311" i="37"/>
  <c r="I311" i="37" s="1"/>
  <c r="J311" i="37" s="1"/>
  <c r="H295" i="37"/>
  <c r="H287" i="37"/>
  <c r="I287" i="37" s="1"/>
  <c r="H279" i="37"/>
  <c r="H271" i="37"/>
  <c r="H255" i="37"/>
  <c r="H247" i="37"/>
  <c r="I247" i="37" s="1"/>
  <c r="J247" i="37" s="1"/>
  <c r="H239" i="37"/>
  <c r="H215" i="37"/>
  <c r="H199" i="37"/>
  <c r="H191" i="37"/>
  <c r="H183" i="37"/>
  <c r="I183" i="37" s="1"/>
  <c r="H167" i="37"/>
  <c r="H151" i="37"/>
  <c r="I151" i="37" s="1"/>
  <c r="J151" i="37" s="1"/>
  <c r="H119" i="37"/>
  <c r="H103" i="37"/>
  <c r="H95" i="37"/>
  <c r="I95" i="37" s="1"/>
  <c r="H87" i="37"/>
  <c r="H71" i="37"/>
  <c r="H55" i="37"/>
  <c r="H47" i="37"/>
  <c r="H39" i="37"/>
  <c r="I39" i="37" s="1"/>
  <c r="H31" i="37"/>
  <c r="I31" i="37" s="1"/>
  <c r="H23" i="37"/>
  <c r="I23" i="37" s="1"/>
  <c r="J23" i="37" s="1"/>
  <c r="H318" i="37"/>
  <c r="I318" i="37" s="1"/>
  <c r="H310" i="37"/>
  <c r="H294" i="37"/>
  <c r="H278" i="37"/>
  <c r="H270" i="37"/>
  <c r="H262" i="37"/>
  <c r="I262" i="37" s="1"/>
  <c r="J262" i="37" s="1"/>
  <c r="H254" i="37"/>
  <c r="H238" i="37"/>
  <c r="H230" i="37"/>
  <c r="H214" i="37"/>
  <c r="H206" i="37"/>
  <c r="H182" i="37"/>
  <c r="H166" i="37"/>
  <c r="H150" i="37"/>
  <c r="I150" i="37" s="1"/>
  <c r="J150" i="37" s="1"/>
  <c r="H142" i="37"/>
  <c r="H134" i="37"/>
  <c r="H110" i="37"/>
  <c r="I110" i="37" s="1"/>
  <c r="H102" i="37"/>
  <c r="H94" i="37"/>
  <c r="I94" i="37" s="1"/>
  <c r="H62" i="37"/>
  <c r="I62" i="37" s="1"/>
  <c r="J62" i="37" s="1"/>
  <c r="H54" i="37"/>
  <c r="I54" i="37" s="1"/>
  <c r="H46" i="37"/>
  <c r="I46" i="37" s="1"/>
  <c r="H38" i="37"/>
  <c r="I38" i="37" s="1"/>
  <c r="H22" i="37"/>
  <c r="H317" i="37"/>
  <c r="H309" i="37"/>
  <c r="H293" i="37"/>
  <c r="H285" i="37"/>
  <c r="H269" i="37"/>
  <c r="H261" i="37"/>
  <c r="I261" i="37" s="1"/>
  <c r="H253" i="37"/>
  <c r="I253" i="37" s="1"/>
  <c r="J253" i="37" s="1"/>
  <c r="H237" i="37"/>
  <c r="H229" i="37"/>
  <c r="H221" i="37"/>
  <c r="H213" i="37"/>
  <c r="H205" i="37"/>
  <c r="I205" i="37" s="1"/>
  <c r="H189" i="37"/>
  <c r="H157" i="37"/>
  <c r="I157" i="37" s="1"/>
  <c r="J157" i="37" s="1"/>
  <c r="H133" i="37"/>
  <c r="H117" i="37"/>
  <c r="H85" i="37"/>
  <c r="H77" i="37"/>
  <c r="H61" i="37"/>
  <c r="H53" i="37"/>
  <c r="H29" i="37"/>
  <c r="H21" i="37"/>
  <c r="I21" i="37" s="1"/>
  <c r="H300" i="37"/>
  <c r="H292" i="37"/>
  <c r="I292" i="37" s="1"/>
  <c r="J292" i="37" s="1"/>
  <c r="H276" i="37"/>
  <c r="I276" i="37" s="1"/>
  <c r="H252" i="37"/>
  <c r="H228" i="37"/>
  <c r="H220" i="37"/>
  <c r="H212" i="37"/>
  <c r="I212" i="37" s="1"/>
  <c r="H204" i="37"/>
  <c r="I204" i="37" s="1"/>
  <c r="J204" i="37" s="1"/>
  <c r="H188" i="37"/>
  <c r="H180" i="37"/>
  <c r="I180" i="37" s="1"/>
  <c r="H172" i="37"/>
  <c r="H164" i="37"/>
  <c r="H148" i="37"/>
  <c r="H140" i="37"/>
  <c r="H132" i="37"/>
  <c r="H116" i="37"/>
  <c r="I116" i="37" s="1"/>
  <c r="H108" i="37"/>
  <c r="I108" i="37" s="1"/>
  <c r="J108" i="37" s="1"/>
  <c r="H100" i="37"/>
  <c r="H92" i="37"/>
  <c r="H84" i="37"/>
  <c r="H76" i="37"/>
  <c r="H60" i="37"/>
  <c r="I60" i="37" s="1"/>
  <c r="J60" i="37" s="1"/>
  <c r="H52" i="37"/>
  <c r="H44" i="37"/>
  <c r="I44" i="37" s="1"/>
  <c r="H36" i="37"/>
  <c r="I36" i="37" s="1"/>
  <c r="H28" i="37"/>
  <c r="I28" i="37" s="1"/>
  <c r="J28" i="37" s="1"/>
  <c r="H20" i="37"/>
  <c r="H246" i="39"/>
  <c r="I246" i="39" s="1"/>
  <c r="J246" i="39" s="1"/>
  <c r="H246" i="38"/>
  <c r="I246" i="38" s="1"/>
  <c r="J246" i="38" s="1"/>
  <c r="I43" i="37"/>
  <c r="I179" i="37"/>
  <c r="J179" i="37" s="1"/>
  <c r="I171" i="37"/>
  <c r="H17" i="39"/>
  <c r="I17" i="39" s="1"/>
  <c r="H271" i="39"/>
  <c r="I271" i="39" s="1"/>
  <c r="H166" i="39"/>
  <c r="I166" i="39" s="1"/>
  <c r="I181" i="37"/>
  <c r="J181" i="37" s="1"/>
  <c r="I173" i="37"/>
  <c r="J173" i="37" s="1"/>
  <c r="I165" i="37"/>
  <c r="J165" i="37" s="1"/>
  <c r="I149" i="37"/>
  <c r="I141" i="37"/>
  <c r="I109" i="37"/>
  <c r="I101" i="37"/>
  <c r="I93" i="37"/>
  <c r="I45" i="37"/>
  <c r="I37" i="37"/>
  <c r="J37" i="37" s="1"/>
  <c r="I13" i="37"/>
  <c r="J13" i="37" s="1"/>
  <c r="I111" i="37"/>
  <c r="I79" i="37"/>
  <c r="J79" i="37" s="1"/>
  <c r="I63" i="37"/>
  <c r="J63" i="37" s="1"/>
  <c r="I15" i="37"/>
  <c r="J15" i="37" s="1"/>
  <c r="I7" i="37"/>
  <c r="H318" i="39"/>
  <c r="I318" i="39" s="1"/>
  <c r="J318" i="39" s="1"/>
  <c r="H262" i="39"/>
  <c r="I262" i="39" s="1"/>
  <c r="J262" i="39" s="1"/>
  <c r="H230" i="39"/>
  <c r="I230" i="39" s="1"/>
  <c r="J230" i="39" s="1"/>
  <c r="H54" i="39"/>
  <c r="I54" i="39" s="1"/>
  <c r="J54" i="39" s="1"/>
  <c r="H286" i="39"/>
  <c r="I286" i="39" s="1"/>
  <c r="J286" i="39" s="1"/>
  <c r="H158" i="39"/>
  <c r="I158" i="39" s="1"/>
  <c r="H94" i="39"/>
  <c r="I94" i="39" s="1"/>
  <c r="J94" i="39" s="1"/>
  <c r="H56" i="39"/>
  <c r="I56" i="39" s="1"/>
  <c r="J56" i="39" s="1"/>
  <c r="I301" i="37"/>
  <c r="I277" i="37"/>
  <c r="I245" i="37"/>
  <c r="J245" i="37" s="1"/>
  <c r="I33" i="37"/>
  <c r="I25" i="37"/>
  <c r="J25" i="37" s="1"/>
  <c r="I9" i="37"/>
  <c r="J9" i="37" s="1"/>
  <c r="I263" i="37"/>
  <c r="J263" i="37" s="1"/>
  <c r="I255" i="37"/>
  <c r="J255" i="37" s="1"/>
  <c r="I231" i="37"/>
  <c r="I223" i="37"/>
  <c r="I207" i="37"/>
  <c r="I175" i="37"/>
  <c r="I159" i="37"/>
  <c r="I143" i="37"/>
  <c r="I127" i="37"/>
  <c r="H293" i="38"/>
  <c r="I293" i="38" s="1"/>
  <c r="H285" i="38"/>
  <c r="I285" i="38" s="1"/>
  <c r="J285" i="38" s="1"/>
  <c r="H269" i="38"/>
  <c r="I269" i="38" s="1"/>
  <c r="J269" i="38" s="1"/>
  <c r="H205" i="38"/>
  <c r="I205" i="38" s="1"/>
  <c r="J205" i="38" s="1"/>
  <c r="H165" i="38"/>
  <c r="I165" i="38" s="1"/>
  <c r="J165" i="38" s="1"/>
  <c r="H141" i="38"/>
  <c r="I141" i="38" s="1"/>
  <c r="J141" i="38" s="1"/>
  <c r="H101" i="38"/>
  <c r="I101" i="38" s="1"/>
  <c r="J101" i="38" s="1"/>
  <c r="H69" i="38"/>
  <c r="I69" i="38" s="1"/>
  <c r="J69" i="38" s="1"/>
  <c r="H106" i="38"/>
  <c r="I106" i="38" s="1"/>
  <c r="J106" i="38" s="1"/>
  <c r="H142" i="39"/>
  <c r="I142" i="39" s="1"/>
  <c r="J142" i="39" s="1"/>
  <c r="H110" i="39"/>
  <c r="I110" i="39" s="1"/>
  <c r="H78" i="39"/>
  <c r="I78" i="39" s="1"/>
  <c r="J78" i="39" s="1"/>
  <c r="H47" i="38"/>
  <c r="I47" i="38" s="1"/>
  <c r="I302" i="37"/>
  <c r="J302" i="37" s="1"/>
  <c r="I286" i="37"/>
  <c r="J286" i="37" s="1"/>
  <c r="I246" i="37"/>
  <c r="I222" i="37"/>
  <c r="I198" i="37"/>
  <c r="I190" i="37"/>
  <c r="I174" i="37"/>
  <c r="I158" i="37"/>
  <c r="I126" i="37"/>
  <c r="J126" i="37" s="1"/>
  <c r="I118" i="37"/>
  <c r="I86" i="37"/>
  <c r="J86" i="37" s="1"/>
  <c r="I78" i="37"/>
  <c r="I70" i="37"/>
  <c r="J70" i="37" s="1"/>
  <c r="I30" i="37"/>
  <c r="I14" i="37"/>
  <c r="I284" i="37"/>
  <c r="I268" i="37"/>
  <c r="I260" i="37"/>
  <c r="J260" i="37" s="1"/>
  <c r="I244" i="37"/>
  <c r="I236" i="37"/>
  <c r="I196" i="37"/>
  <c r="I156" i="37"/>
  <c r="J156" i="37" s="1"/>
  <c r="I124" i="37"/>
  <c r="I68" i="37"/>
  <c r="J68" i="37" s="1"/>
  <c r="I12" i="37"/>
  <c r="J12" i="37" s="1"/>
  <c r="I250" i="37"/>
  <c r="J250" i="37" s="1"/>
  <c r="I242" i="37"/>
  <c r="I226" i="37"/>
  <c r="I186" i="37"/>
  <c r="I162" i="37"/>
  <c r="I146" i="37"/>
  <c r="I58" i="37"/>
  <c r="I50" i="37"/>
  <c r="J50" i="37" s="1"/>
  <c r="I34" i="37"/>
  <c r="I314" i="37"/>
  <c r="I306" i="37"/>
  <c r="I259" i="37"/>
  <c r="J259" i="37" s="1"/>
  <c r="I305" i="37"/>
  <c r="I289" i="37"/>
  <c r="I249" i="37"/>
  <c r="J249" i="37" s="1"/>
  <c r="I225" i="37"/>
  <c r="J225" i="37" s="1"/>
  <c r="I209" i="37"/>
  <c r="J209" i="37" s="1"/>
  <c r="I193" i="37"/>
  <c r="J193" i="37" s="1"/>
  <c r="I243" i="37"/>
  <c r="J243" i="37" s="1"/>
  <c r="I120" i="37"/>
  <c r="I96" i="37"/>
  <c r="I88" i="37"/>
  <c r="I80" i="37"/>
  <c r="J80" i="37" s="1"/>
  <c r="I32" i="37"/>
  <c r="J32" i="37" s="1"/>
  <c r="I24" i="37"/>
  <c r="J24" i="37" s="1"/>
  <c r="I16" i="37"/>
  <c r="J16" i="37" s="1"/>
  <c r="I8" i="37"/>
  <c r="J8" i="37" s="1"/>
  <c r="I275" i="37"/>
  <c r="J275" i="37" s="1"/>
  <c r="I251" i="37"/>
  <c r="I281" i="37"/>
  <c r="J281" i="37" s="1"/>
  <c r="I273" i="37"/>
  <c r="I257" i="37"/>
  <c r="J257" i="37" s="1"/>
  <c r="I217" i="37"/>
  <c r="I145" i="37"/>
  <c r="I97" i="37"/>
  <c r="I303" i="37"/>
  <c r="J303" i="37" s="1"/>
  <c r="I316" i="37"/>
  <c r="I308" i="37"/>
  <c r="H120" i="39"/>
  <c r="I120" i="39" s="1"/>
  <c r="I312" i="37"/>
  <c r="I304" i="37"/>
  <c r="I296" i="37"/>
  <c r="I288" i="37"/>
  <c r="J288" i="37" s="1"/>
  <c r="I280" i="37"/>
  <c r="I256" i="37"/>
  <c r="J256" i="37" s="1"/>
  <c r="I240" i="37"/>
  <c r="I224" i="37"/>
  <c r="I208" i="37"/>
  <c r="J208" i="37" s="1"/>
  <c r="I200" i="37"/>
  <c r="I168" i="37"/>
  <c r="J168" i="37" s="1"/>
  <c r="I144" i="37"/>
  <c r="J144" i="37" s="1"/>
  <c r="I128" i="37"/>
  <c r="J128" i="37" s="1"/>
  <c r="H161" i="38"/>
  <c r="I161" i="38" s="1"/>
  <c r="J161" i="38" s="1"/>
  <c r="H105" i="38"/>
  <c r="I105" i="38" s="1"/>
  <c r="J105" i="38" s="1"/>
  <c r="H89" i="38"/>
  <c r="I89" i="38" s="1"/>
  <c r="J89" i="38" s="1"/>
  <c r="H81" i="38"/>
  <c r="I81" i="38" s="1"/>
  <c r="J81" i="38" s="1"/>
  <c r="H224" i="39"/>
  <c r="I224" i="39" s="1"/>
  <c r="J224" i="39" s="1"/>
  <c r="H216" i="39"/>
  <c r="I216" i="39" s="1"/>
  <c r="J216" i="39" s="1"/>
  <c r="H128" i="39"/>
  <c r="I128" i="39" s="1"/>
  <c r="H96" i="39"/>
  <c r="I96" i="39" s="1"/>
  <c r="J96" i="39" s="1"/>
  <c r="H88" i="39"/>
  <c r="I88" i="39" s="1"/>
  <c r="H48" i="39"/>
  <c r="I48" i="39" s="1"/>
  <c r="J48" i="39" s="1"/>
  <c r="H32" i="39"/>
  <c r="I32" i="39" s="1"/>
  <c r="J32" i="39" s="1"/>
  <c r="H16" i="39"/>
  <c r="I16" i="39" s="1"/>
  <c r="J16" i="39" s="1"/>
  <c r="H270" i="39"/>
  <c r="I270" i="39" s="1"/>
  <c r="J270" i="39" s="1"/>
  <c r="H227" i="39"/>
  <c r="I227" i="39" s="1"/>
  <c r="J227" i="39" s="1"/>
  <c r="H195" i="39"/>
  <c r="I195" i="39" s="1"/>
  <c r="J195" i="39" s="1"/>
  <c r="H49" i="39"/>
  <c r="I49" i="39" s="1"/>
  <c r="J49" i="39" s="1"/>
  <c r="H301" i="39"/>
  <c r="I301" i="39" s="1"/>
  <c r="H293" i="39"/>
  <c r="I293" i="39" s="1"/>
  <c r="H237" i="39"/>
  <c r="I237" i="39" s="1"/>
  <c r="J237" i="39" s="1"/>
  <c r="H229" i="39"/>
  <c r="I229" i="39" s="1"/>
  <c r="H205" i="39"/>
  <c r="I205" i="39" s="1"/>
  <c r="H197" i="39"/>
  <c r="I197" i="39" s="1"/>
  <c r="H165" i="39"/>
  <c r="I165" i="39" s="1"/>
  <c r="J165" i="39" s="1"/>
  <c r="H157" i="39"/>
  <c r="I157" i="39" s="1"/>
  <c r="J157" i="39" s="1"/>
  <c r="H149" i="39"/>
  <c r="I149" i="39" s="1"/>
  <c r="H141" i="39"/>
  <c r="I141" i="39" s="1"/>
  <c r="J141" i="39" s="1"/>
  <c r="H117" i="39"/>
  <c r="I117" i="39" s="1"/>
  <c r="H85" i="39"/>
  <c r="I85" i="39" s="1"/>
  <c r="J85" i="39" s="1"/>
  <c r="H77" i="39"/>
  <c r="I77" i="39" s="1"/>
  <c r="J77" i="39" s="1"/>
  <c r="H69" i="39"/>
  <c r="I69" i="39" s="1"/>
  <c r="J69" i="39" s="1"/>
  <c r="H61" i="39"/>
  <c r="I61" i="39" s="1"/>
  <c r="J61" i="39" s="1"/>
  <c r="H53" i="39"/>
  <c r="I53" i="39" s="1"/>
  <c r="J53" i="39" s="1"/>
  <c r="H45" i="39"/>
  <c r="I45" i="39" s="1"/>
  <c r="J45" i="39" s="1"/>
  <c r="H21" i="39"/>
  <c r="I21" i="39" s="1"/>
  <c r="J21" i="39" s="1"/>
  <c r="H233" i="39"/>
  <c r="I233" i="39" s="1"/>
  <c r="J233" i="39" s="1"/>
  <c r="H201" i="39"/>
  <c r="I201" i="39" s="1"/>
  <c r="H105" i="39"/>
  <c r="I105" i="39" s="1"/>
  <c r="J105" i="39" s="1"/>
  <c r="H73" i="39"/>
  <c r="I73" i="39" s="1"/>
  <c r="J73" i="39" s="1"/>
  <c r="H46" i="39"/>
  <c r="I46" i="39" s="1"/>
  <c r="H310" i="39"/>
  <c r="I310" i="39" s="1"/>
  <c r="J310" i="39" s="1"/>
  <c r="H126" i="39"/>
  <c r="I126" i="39" s="1"/>
  <c r="J126" i="39" s="1"/>
  <c r="H209" i="39"/>
  <c r="I209" i="39" s="1"/>
  <c r="J209" i="39" s="1"/>
  <c r="H81" i="39"/>
  <c r="I81" i="39" s="1"/>
  <c r="J81" i="39" s="1"/>
  <c r="H62" i="39"/>
  <c r="I62" i="39" s="1"/>
  <c r="J62" i="39" s="1"/>
  <c r="H134" i="39"/>
  <c r="I134" i="39" s="1"/>
  <c r="J134" i="39" s="1"/>
  <c r="H102" i="39"/>
  <c r="I102" i="39" s="1"/>
  <c r="H70" i="39"/>
  <c r="I70" i="39" s="1"/>
  <c r="J70" i="39" s="1"/>
  <c r="H33" i="39"/>
  <c r="I33" i="39" s="1"/>
  <c r="H207" i="39"/>
  <c r="I207" i="39" s="1"/>
  <c r="J207" i="39" s="1"/>
  <c r="H121" i="39"/>
  <c r="I121" i="39" s="1"/>
  <c r="J121" i="39" s="1"/>
  <c r="H89" i="39"/>
  <c r="I89" i="39" s="1"/>
  <c r="J89" i="39" s="1"/>
  <c r="H302" i="39"/>
  <c r="I302" i="39" s="1"/>
  <c r="J302" i="39" s="1"/>
  <c r="H97" i="39"/>
  <c r="I97" i="39" s="1"/>
  <c r="H57" i="39"/>
  <c r="I57" i="39" s="1"/>
  <c r="J57" i="39" s="1"/>
  <c r="H30" i="39"/>
  <c r="I30" i="39" s="1"/>
  <c r="J30" i="39" s="1"/>
  <c r="H288" i="39"/>
  <c r="I288" i="39" s="1"/>
  <c r="J288" i="39" s="1"/>
  <c r="H235" i="39"/>
  <c r="I235" i="39" s="1"/>
  <c r="J235" i="39" s="1"/>
  <c r="H203" i="39"/>
  <c r="I203" i="39" s="1"/>
  <c r="J203" i="39" s="1"/>
  <c r="H118" i="39"/>
  <c r="I118" i="39" s="1"/>
  <c r="H65" i="39"/>
  <c r="I65" i="39" s="1"/>
  <c r="J65" i="39" s="1"/>
  <c r="H38" i="39"/>
  <c r="I38" i="39" s="1"/>
  <c r="H315" i="39"/>
  <c r="I315" i="39" s="1"/>
  <c r="J315" i="39" s="1"/>
  <c r="H265" i="39"/>
  <c r="I265" i="39" s="1"/>
  <c r="J265" i="39" s="1"/>
  <c r="H249" i="39"/>
  <c r="I249" i="39" s="1"/>
  <c r="J249" i="39" s="1"/>
  <c r="H217" i="39"/>
  <c r="I217" i="39" s="1"/>
  <c r="J217" i="39" s="1"/>
  <c r="H153" i="39"/>
  <c r="I153" i="39" s="1"/>
  <c r="J153" i="39" s="1"/>
  <c r="H137" i="39"/>
  <c r="I137" i="39" s="1"/>
  <c r="J137" i="39" s="1"/>
  <c r="H129" i="39"/>
  <c r="I129" i="39" s="1"/>
  <c r="J129" i="39" s="1"/>
  <c r="I197" i="37"/>
  <c r="J197" i="37" s="1"/>
  <c r="H319" i="39"/>
  <c r="I319" i="39" s="1"/>
  <c r="J319" i="39" s="1"/>
  <c r="H295" i="39"/>
  <c r="I295" i="39" s="1"/>
  <c r="J295" i="39" s="1"/>
  <c r="H199" i="39"/>
  <c r="I199" i="39" s="1"/>
  <c r="J199" i="39" s="1"/>
  <c r="H183" i="39"/>
  <c r="I183" i="39" s="1"/>
  <c r="J183" i="39" s="1"/>
  <c r="H111" i="39"/>
  <c r="I111" i="39" s="1"/>
  <c r="H103" i="39"/>
  <c r="I103" i="39" s="1"/>
  <c r="H13" i="36"/>
  <c r="I13" i="36" s="1"/>
  <c r="J13" i="36" s="1"/>
  <c r="H263" i="39"/>
  <c r="I263" i="39" s="1"/>
  <c r="H311" i="39"/>
  <c r="I311" i="39" s="1"/>
  <c r="J311" i="39" s="1"/>
  <c r="H303" i="39"/>
  <c r="I303" i="39" s="1"/>
  <c r="J303" i="39" s="1"/>
  <c r="H239" i="39"/>
  <c r="I239" i="39" s="1"/>
  <c r="J239" i="39" s="1"/>
  <c r="H223" i="39"/>
  <c r="I223" i="39" s="1"/>
  <c r="J223" i="39" s="1"/>
  <c r="H167" i="39"/>
  <c r="I167" i="39" s="1"/>
  <c r="H159" i="39"/>
  <c r="I159" i="39" s="1"/>
  <c r="H119" i="39"/>
  <c r="I119" i="39" s="1"/>
  <c r="H95" i="39"/>
  <c r="I95" i="39" s="1"/>
  <c r="H79" i="39"/>
  <c r="I79" i="39" s="1"/>
  <c r="J79" i="39" s="1"/>
  <c r="H7" i="39"/>
  <c r="I7" i="39" s="1"/>
  <c r="J7" i="39" s="1"/>
  <c r="H138" i="38"/>
  <c r="I138" i="38" s="1"/>
  <c r="J138" i="38" s="1"/>
  <c r="H183" i="38"/>
  <c r="I183" i="38" s="1"/>
  <c r="J183" i="38" s="1"/>
  <c r="H306" i="38"/>
  <c r="I306" i="38" s="1"/>
  <c r="H319" i="38"/>
  <c r="I319" i="38" s="1"/>
  <c r="J319" i="38" s="1"/>
  <c r="H298" i="38"/>
  <c r="I298" i="38" s="1"/>
  <c r="H79" i="38"/>
  <c r="I79" i="38" s="1"/>
  <c r="J79" i="38" s="1"/>
  <c r="H178" i="38"/>
  <c r="I178" i="38" s="1"/>
  <c r="J178" i="38" s="1"/>
  <c r="H314" i="38"/>
  <c r="I314" i="38" s="1"/>
  <c r="H177" i="39"/>
  <c r="I177" i="39" s="1"/>
  <c r="J177" i="39" s="1"/>
  <c r="H266" i="38"/>
  <c r="I266" i="38" s="1"/>
  <c r="J266" i="38" s="1"/>
  <c r="H114" i="38"/>
  <c r="I114" i="38" s="1"/>
  <c r="J114" i="38" s="1"/>
  <c r="H202" i="38"/>
  <c r="I202" i="38" s="1"/>
  <c r="J202" i="38" s="1"/>
  <c r="H241" i="39"/>
  <c r="I241" i="39" s="1"/>
  <c r="J241" i="39" s="1"/>
  <c r="H250" i="38"/>
  <c r="I250" i="38" s="1"/>
  <c r="H303" i="38"/>
  <c r="I303" i="38" s="1"/>
  <c r="J303" i="38" s="1"/>
  <c r="H114" i="39"/>
  <c r="I114" i="39" s="1"/>
  <c r="J114" i="39" s="1"/>
  <c r="H256" i="38"/>
  <c r="I256" i="38" s="1"/>
  <c r="J256" i="38" s="1"/>
  <c r="H311" i="38"/>
  <c r="I311" i="38" s="1"/>
  <c r="J311" i="38" s="1"/>
  <c r="H295" i="38"/>
  <c r="I295" i="38" s="1"/>
  <c r="J295" i="38" s="1"/>
  <c r="H215" i="38"/>
  <c r="I215" i="38" s="1"/>
  <c r="H207" i="38"/>
  <c r="I207" i="38" s="1"/>
  <c r="H191" i="38"/>
  <c r="I191" i="38" s="1"/>
  <c r="J191" i="38" s="1"/>
  <c r="H159" i="38"/>
  <c r="I159" i="38" s="1"/>
  <c r="H103" i="38"/>
  <c r="I103" i="38" s="1"/>
  <c r="H87" i="38"/>
  <c r="I87" i="38" s="1"/>
  <c r="J87" i="38" s="1"/>
  <c r="H71" i="38"/>
  <c r="I71" i="38" s="1"/>
  <c r="H163" i="38"/>
  <c r="I163" i="38" s="1"/>
  <c r="J163" i="38" s="1"/>
  <c r="H211" i="38"/>
  <c r="I211" i="38" s="1"/>
  <c r="H182" i="38"/>
  <c r="I182" i="38" s="1"/>
  <c r="J182" i="38" s="1"/>
  <c r="H67" i="38"/>
  <c r="I67" i="38" s="1"/>
  <c r="J67" i="38" s="1"/>
  <c r="H299" i="38"/>
  <c r="I299" i="38" s="1"/>
  <c r="J299" i="38" s="1"/>
  <c r="H109" i="36"/>
  <c r="I109" i="36" s="1"/>
  <c r="J109" i="36" s="1"/>
  <c r="H301" i="36"/>
  <c r="I301" i="36" s="1"/>
  <c r="J301" i="36" s="1"/>
  <c r="H99" i="38"/>
  <c r="I99" i="38" s="1"/>
  <c r="H195" i="38"/>
  <c r="I195" i="38" s="1"/>
  <c r="J195" i="38" s="1"/>
  <c r="H275" i="38"/>
  <c r="I275" i="38" s="1"/>
  <c r="H294" i="38"/>
  <c r="I294" i="38" s="1"/>
  <c r="H270" i="38"/>
  <c r="I270" i="38" s="1"/>
  <c r="J270" i="38" s="1"/>
  <c r="H262" i="38"/>
  <c r="I262" i="38" s="1"/>
  <c r="J262" i="38" s="1"/>
  <c r="H78" i="38"/>
  <c r="I78" i="38" s="1"/>
  <c r="J78" i="38" s="1"/>
  <c r="H134" i="38"/>
  <c r="I134" i="38" s="1"/>
  <c r="J134" i="38" s="1"/>
  <c r="H181" i="36"/>
  <c r="I181" i="36" s="1"/>
  <c r="J181" i="36" s="1"/>
  <c r="H27" i="38"/>
  <c r="I27" i="38" s="1"/>
  <c r="H70" i="38"/>
  <c r="I70" i="38" s="1"/>
  <c r="H315" i="38"/>
  <c r="I315" i="38" s="1"/>
  <c r="J315" i="38" s="1"/>
  <c r="H277" i="39"/>
  <c r="I277" i="39" s="1"/>
  <c r="J277" i="39" s="1"/>
  <c r="H197" i="36"/>
  <c r="I197" i="36" s="1"/>
  <c r="J197" i="36" s="1"/>
  <c r="H237" i="36"/>
  <c r="I237" i="36" s="1"/>
  <c r="J237" i="36" s="1"/>
  <c r="H317" i="36"/>
  <c r="I317" i="36" s="1"/>
  <c r="J317" i="36" s="1"/>
  <c r="H29" i="36"/>
  <c r="I29" i="36" s="1"/>
  <c r="H102" i="38"/>
  <c r="I102" i="38" s="1"/>
  <c r="H110" i="38"/>
  <c r="I110" i="38" s="1"/>
  <c r="J110" i="38" s="1"/>
  <c r="H187" i="38"/>
  <c r="I187" i="38" s="1"/>
  <c r="J187" i="38" s="1"/>
  <c r="H5" i="36"/>
  <c r="I5" i="36" s="1"/>
  <c r="J5" i="36" s="1"/>
  <c r="H141" i="36"/>
  <c r="I141" i="36" s="1"/>
  <c r="H229" i="36"/>
  <c r="I229" i="36" s="1"/>
  <c r="J229" i="36" s="1"/>
  <c r="H101" i="39"/>
  <c r="I101" i="39" s="1"/>
  <c r="H190" i="38"/>
  <c r="I190" i="38" s="1"/>
  <c r="J190" i="38" s="1"/>
  <c r="H26" i="39"/>
  <c r="I26" i="39" s="1"/>
  <c r="H107" i="38"/>
  <c r="I107" i="38" s="1"/>
  <c r="H238" i="38"/>
  <c r="I238" i="38" s="1"/>
  <c r="J238" i="38" s="1"/>
  <c r="H21" i="36"/>
  <c r="I21" i="36" s="1"/>
  <c r="J21" i="36" s="1"/>
  <c r="H157" i="36"/>
  <c r="I157" i="36" s="1"/>
  <c r="H94" i="38"/>
  <c r="I94" i="38" s="1"/>
  <c r="J94" i="38" s="1"/>
  <c r="H307" i="38"/>
  <c r="I307" i="38" s="1"/>
  <c r="J307" i="38" s="1"/>
  <c r="H253" i="39"/>
  <c r="I253" i="39" s="1"/>
  <c r="J253" i="39" s="1"/>
  <c r="H189" i="36"/>
  <c r="I189" i="36" s="1"/>
  <c r="J189" i="36" s="1"/>
  <c r="H205" i="36"/>
  <c r="I205" i="36" s="1"/>
  <c r="J205" i="36" s="1"/>
  <c r="H269" i="36"/>
  <c r="I269" i="36" s="1"/>
  <c r="H43" i="38"/>
  <c r="I43" i="38" s="1"/>
  <c r="H75" i="38"/>
  <c r="I75" i="38" s="1"/>
  <c r="J75" i="38" s="1"/>
  <c r="H86" i="38"/>
  <c r="I86" i="38" s="1"/>
  <c r="J86" i="38" s="1"/>
  <c r="H171" i="38"/>
  <c r="I171" i="38" s="1"/>
  <c r="J171" i="38" s="1"/>
  <c r="H283" i="38"/>
  <c r="I283" i="38" s="1"/>
  <c r="J283" i="38" s="1"/>
  <c r="H181" i="39"/>
  <c r="I181" i="39" s="1"/>
  <c r="J181" i="39" s="1"/>
  <c r="H265" i="36"/>
  <c r="I265" i="36" s="1"/>
  <c r="H293" i="36"/>
  <c r="I293" i="36" s="1"/>
  <c r="H73" i="38"/>
  <c r="I73" i="38" s="1"/>
  <c r="J73" i="38" s="1"/>
  <c r="H93" i="38"/>
  <c r="I93" i="38" s="1"/>
  <c r="J93" i="38" s="1"/>
  <c r="H129" i="38"/>
  <c r="I129" i="38" s="1"/>
  <c r="J129" i="38" s="1"/>
  <c r="H169" i="38"/>
  <c r="I169" i="38" s="1"/>
  <c r="J169" i="38" s="1"/>
  <c r="H216" i="38"/>
  <c r="I216" i="38" s="1"/>
  <c r="J216" i="38" s="1"/>
  <c r="H225" i="38"/>
  <c r="I225" i="38" s="1"/>
  <c r="J225" i="38" s="1"/>
  <c r="H233" i="38"/>
  <c r="I233" i="38" s="1"/>
  <c r="J233" i="38" s="1"/>
  <c r="H277" i="38"/>
  <c r="I277" i="38" s="1"/>
  <c r="J277" i="38" s="1"/>
  <c r="H248" i="38"/>
  <c r="I248" i="38" s="1"/>
  <c r="J248" i="38" s="1"/>
  <c r="H200" i="38"/>
  <c r="I200" i="38" s="1"/>
  <c r="J200" i="38" s="1"/>
  <c r="H160" i="38"/>
  <c r="I160" i="38" s="1"/>
  <c r="J160" i="38" s="1"/>
  <c r="H152" i="38"/>
  <c r="I152" i="38" s="1"/>
  <c r="J152" i="38" s="1"/>
  <c r="H144" i="38"/>
  <c r="I144" i="38" s="1"/>
  <c r="H136" i="38"/>
  <c r="I136" i="38" s="1"/>
  <c r="H112" i="38"/>
  <c r="I112" i="38" s="1"/>
  <c r="J112" i="38" s="1"/>
  <c r="H64" i="38"/>
  <c r="I64" i="38" s="1"/>
  <c r="J64" i="38" s="1"/>
  <c r="H56" i="38"/>
  <c r="I56" i="38" s="1"/>
  <c r="J56" i="38" s="1"/>
  <c r="H48" i="38"/>
  <c r="I48" i="38" s="1"/>
  <c r="J48" i="38" s="1"/>
  <c r="H40" i="38"/>
  <c r="I40" i="38" s="1"/>
  <c r="J40" i="38" s="1"/>
  <c r="H32" i="38"/>
  <c r="I32" i="38" s="1"/>
  <c r="J32" i="38" s="1"/>
  <c r="H8" i="38"/>
  <c r="I8" i="38" s="1"/>
  <c r="J8" i="38" s="1"/>
  <c r="H32" i="36"/>
  <c r="I32" i="36" s="1"/>
  <c r="H89" i="36"/>
  <c r="I89" i="36" s="1"/>
  <c r="J89" i="36" s="1"/>
  <c r="H104" i="36"/>
  <c r="I104" i="36" s="1"/>
  <c r="H85" i="38"/>
  <c r="I85" i="38" s="1"/>
  <c r="J85" i="38" s="1"/>
  <c r="H104" i="38"/>
  <c r="I104" i="38" s="1"/>
  <c r="J104" i="38" s="1"/>
  <c r="H189" i="38"/>
  <c r="I189" i="38" s="1"/>
  <c r="J189" i="38" s="1"/>
  <c r="H209" i="38"/>
  <c r="I209" i="38" s="1"/>
  <c r="J209" i="38" s="1"/>
  <c r="H217" i="38"/>
  <c r="I217" i="38" s="1"/>
  <c r="J217" i="38" s="1"/>
  <c r="H241" i="38"/>
  <c r="I241" i="38" s="1"/>
  <c r="J241" i="38" s="1"/>
  <c r="H185" i="36"/>
  <c r="I185" i="36" s="1"/>
  <c r="J185" i="36" s="1"/>
  <c r="H169" i="36"/>
  <c r="I169" i="36" s="1"/>
  <c r="J169" i="36" s="1"/>
  <c r="H145" i="36"/>
  <c r="I145" i="36" s="1"/>
  <c r="H65" i="36"/>
  <c r="I65" i="36" s="1"/>
  <c r="H33" i="36"/>
  <c r="I33" i="36" s="1"/>
  <c r="H9" i="36"/>
  <c r="I9" i="36" s="1"/>
  <c r="J9" i="36" s="1"/>
  <c r="H289" i="36"/>
  <c r="I289" i="36" s="1"/>
  <c r="J289" i="36" s="1"/>
  <c r="H241" i="36"/>
  <c r="I241" i="36" s="1"/>
  <c r="J241" i="36" s="1"/>
  <c r="H201" i="36"/>
  <c r="I201" i="36" s="1"/>
  <c r="J201" i="36" s="1"/>
  <c r="H177" i="36"/>
  <c r="I177" i="36" s="1"/>
  <c r="J177" i="36" s="1"/>
  <c r="H161" i="36"/>
  <c r="I161" i="36" s="1"/>
  <c r="H137" i="36"/>
  <c r="I137" i="36" s="1"/>
  <c r="H73" i="36"/>
  <c r="I73" i="36" s="1"/>
  <c r="J73" i="36" s="1"/>
  <c r="H25" i="36"/>
  <c r="I25" i="36" s="1"/>
  <c r="J25" i="36" s="1"/>
  <c r="H17" i="36"/>
  <c r="I17" i="36" s="1"/>
  <c r="J17" i="36" s="1"/>
  <c r="H64" i="36"/>
  <c r="I64" i="36" s="1"/>
  <c r="J64" i="36" s="1"/>
  <c r="H106" i="36"/>
  <c r="I106" i="36" s="1"/>
  <c r="J106" i="36" s="1"/>
  <c r="H120" i="36"/>
  <c r="I120" i="36" s="1"/>
  <c r="H217" i="36"/>
  <c r="I217" i="36" s="1"/>
  <c r="J217" i="36" s="1"/>
  <c r="H16" i="38"/>
  <c r="I16" i="38" s="1"/>
  <c r="J16" i="38" s="1"/>
  <c r="H24" i="38"/>
  <c r="I24" i="38" s="1"/>
  <c r="J24" i="38" s="1"/>
  <c r="H97" i="38"/>
  <c r="I97" i="38" s="1"/>
  <c r="J97" i="38" s="1"/>
  <c r="H215" i="39"/>
  <c r="I215" i="39" s="1"/>
  <c r="J215" i="39" s="1"/>
  <c r="H232" i="39"/>
  <c r="I232" i="39" s="1"/>
  <c r="H279" i="39"/>
  <c r="I279" i="39" s="1"/>
  <c r="J279" i="39" s="1"/>
  <c r="H130" i="36"/>
  <c r="I130" i="36" s="1"/>
  <c r="H193" i="36"/>
  <c r="I193" i="36" s="1"/>
  <c r="J193" i="36" s="1"/>
  <c r="H26" i="36"/>
  <c r="I26" i="36" s="1"/>
  <c r="J26" i="36" s="1"/>
  <c r="H82" i="36"/>
  <c r="I82" i="36" s="1"/>
  <c r="H117" i="38"/>
  <c r="I117" i="38" s="1"/>
  <c r="J117" i="38" s="1"/>
  <c r="H153" i="38"/>
  <c r="I153" i="38" s="1"/>
  <c r="J153" i="38" s="1"/>
  <c r="H221" i="38"/>
  <c r="I221" i="38" s="1"/>
  <c r="J221" i="38" s="1"/>
  <c r="H229" i="38"/>
  <c r="I229" i="38" s="1"/>
  <c r="J229" i="38" s="1"/>
  <c r="H237" i="38"/>
  <c r="I237" i="38" s="1"/>
  <c r="J237" i="38" s="1"/>
  <c r="H253" i="38"/>
  <c r="I253" i="38" s="1"/>
  <c r="H296" i="39"/>
  <c r="I296" i="39" s="1"/>
  <c r="H112" i="36"/>
  <c r="I112" i="36" s="1"/>
  <c r="H154" i="36"/>
  <c r="I154" i="36" s="1"/>
  <c r="J154" i="36" s="1"/>
  <c r="H168" i="36"/>
  <c r="I168" i="36" s="1"/>
  <c r="J168" i="36" s="1"/>
  <c r="H4" i="38"/>
  <c r="I4" i="38" s="1"/>
  <c r="H121" i="38"/>
  <c r="I121" i="38" s="1"/>
  <c r="J121" i="38" s="1"/>
  <c r="H137" i="38"/>
  <c r="I137" i="38" s="1"/>
  <c r="J137" i="38" s="1"/>
  <c r="H224" i="38"/>
  <c r="I224" i="38" s="1"/>
  <c r="H265" i="38"/>
  <c r="I265" i="38" s="1"/>
  <c r="J265" i="38" s="1"/>
  <c r="I69" i="37"/>
  <c r="I5" i="37"/>
  <c r="I163" i="37"/>
  <c r="I147" i="37"/>
  <c r="J147" i="37" s="1"/>
  <c r="I91" i="37"/>
  <c r="J91" i="37" s="1"/>
  <c r="I75" i="37"/>
  <c r="J75" i="37" s="1"/>
  <c r="I59" i="37"/>
  <c r="J59" i="37" s="1"/>
  <c r="I51" i="37"/>
  <c r="I27" i="37"/>
  <c r="I11" i="37"/>
  <c r="J11" i="37" s="1"/>
  <c r="I135" i="37"/>
  <c r="J135" i="37" s="1"/>
  <c r="I71" i="37"/>
  <c r="J71" i="37" s="1"/>
  <c r="H134" i="36"/>
  <c r="I134" i="36" s="1"/>
  <c r="H174" i="36"/>
  <c r="I174" i="36" s="1"/>
  <c r="J174" i="36" s="1"/>
  <c r="H211" i="36"/>
  <c r="I211" i="36" s="1"/>
  <c r="J211" i="36" s="1"/>
  <c r="H118" i="36"/>
  <c r="I118" i="36" s="1"/>
  <c r="J118" i="36" s="1"/>
  <c r="H102" i="36"/>
  <c r="I102" i="36" s="1"/>
  <c r="H302" i="36"/>
  <c r="I302" i="36" s="1"/>
  <c r="J302" i="36" s="1"/>
  <c r="H298" i="39"/>
  <c r="I298" i="39" s="1"/>
  <c r="J298" i="39" s="1"/>
  <c r="H98" i="39"/>
  <c r="I98" i="39" s="1"/>
  <c r="J98" i="39" s="1"/>
  <c r="H34" i="39"/>
  <c r="I34" i="39" s="1"/>
  <c r="J34" i="39" s="1"/>
  <c r="H246" i="36"/>
  <c r="I246" i="36" s="1"/>
  <c r="J246" i="36" s="1"/>
  <c r="H22" i="36"/>
  <c r="I22" i="36" s="1"/>
  <c r="J22" i="36" s="1"/>
  <c r="H14" i="36"/>
  <c r="I14" i="36" s="1"/>
  <c r="J14" i="36" s="1"/>
  <c r="H94" i="36"/>
  <c r="I94" i="36" s="1"/>
  <c r="H230" i="36"/>
  <c r="I230" i="36" s="1"/>
  <c r="J230" i="36" s="1"/>
  <c r="H238" i="36"/>
  <c r="I238" i="36" s="1"/>
  <c r="J238" i="36" s="1"/>
  <c r="H86" i="36"/>
  <c r="I86" i="36" s="1"/>
  <c r="H182" i="36"/>
  <c r="I182" i="36" s="1"/>
  <c r="J182" i="36" s="1"/>
  <c r="H286" i="36"/>
  <c r="I286" i="36" s="1"/>
  <c r="H313" i="36"/>
  <c r="I313" i="36" s="1"/>
  <c r="J313" i="36" s="1"/>
  <c r="H304" i="36"/>
  <c r="I304" i="36" s="1"/>
  <c r="J304" i="36" s="1"/>
  <c r="H280" i="36"/>
  <c r="I280" i="36" s="1"/>
  <c r="J280" i="36" s="1"/>
  <c r="H296" i="36"/>
  <c r="I296" i="36" s="1"/>
  <c r="J296" i="36" s="1"/>
  <c r="D3" i="37"/>
  <c r="H196" i="39"/>
  <c r="I196" i="39" s="1"/>
  <c r="J196" i="39" s="1"/>
  <c r="H312" i="36"/>
  <c r="I312" i="36" s="1"/>
  <c r="J312" i="36" s="1"/>
  <c r="H299" i="39"/>
  <c r="I299" i="39" s="1"/>
  <c r="J299" i="39" s="1"/>
  <c r="H291" i="39"/>
  <c r="I291" i="39" s="1"/>
  <c r="H283" i="39"/>
  <c r="I283" i="39" s="1"/>
  <c r="J283" i="39" s="1"/>
  <c r="H219" i="39"/>
  <c r="I219" i="39" s="1"/>
  <c r="J219" i="39" s="1"/>
  <c r="H211" i="39"/>
  <c r="I211" i="39" s="1"/>
  <c r="J211" i="39" s="1"/>
  <c r="H187" i="39"/>
  <c r="I187" i="39" s="1"/>
  <c r="J187" i="39" s="1"/>
  <c r="H139" i="39"/>
  <c r="I139" i="39" s="1"/>
  <c r="H131" i="39"/>
  <c r="I131" i="39" s="1"/>
  <c r="H83" i="39"/>
  <c r="I83" i="39" s="1"/>
  <c r="H19" i="39"/>
  <c r="I19" i="39" s="1"/>
  <c r="J19" i="39" s="1"/>
  <c r="H292" i="39"/>
  <c r="I292" i="39" s="1"/>
  <c r="H244" i="39"/>
  <c r="I244" i="39" s="1"/>
  <c r="J244" i="39" s="1"/>
  <c r="H180" i="39"/>
  <c r="I180" i="39" s="1"/>
  <c r="H164" i="39"/>
  <c r="I164" i="39" s="1"/>
  <c r="H148" i="39"/>
  <c r="I148" i="39" s="1"/>
  <c r="H60" i="39"/>
  <c r="I60" i="39" s="1"/>
  <c r="J60" i="39" s="1"/>
  <c r="H155" i="39"/>
  <c r="I155" i="39" s="1"/>
  <c r="J155" i="39" s="1"/>
  <c r="H163" i="39"/>
  <c r="I163" i="39" s="1"/>
  <c r="J163" i="39" s="1"/>
  <c r="H171" i="39"/>
  <c r="I171" i="39" s="1"/>
  <c r="H307" i="39"/>
  <c r="I307" i="39" s="1"/>
  <c r="J307" i="39" s="1"/>
  <c r="H314" i="39"/>
  <c r="I314" i="39" s="1"/>
  <c r="J314" i="39" s="1"/>
  <c r="H107" i="39"/>
  <c r="I107" i="39" s="1"/>
  <c r="H147" i="39"/>
  <c r="I147" i="39" s="1"/>
  <c r="J147" i="39" s="1"/>
  <c r="H123" i="39"/>
  <c r="I123" i="39" s="1"/>
  <c r="H204" i="39"/>
  <c r="I204" i="39" s="1"/>
  <c r="J204" i="39" s="1"/>
  <c r="H236" i="39"/>
  <c r="I236" i="39" s="1"/>
  <c r="H66" i="39"/>
  <c r="I66" i="39" s="1"/>
  <c r="J66" i="39" s="1"/>
  <c r="H50" i="39"/>
  <c r="I50" i="39" s="1"/>
  <c r="J50" i="39" s="1"/>
  <c r="H92" i="39"/>
  <c r="I92" i="39" s="1"/>
  <c r="H42" i="39"/>
  <c r="I42" i="39" s="1"/>
  <c r="J42" i="39" s="1"/>
  <c r="H172" i="39"/>
  <c r="I172" i="39" s="1"/>
  <c r="H282" i="39"/>
  <c r="I282" i="39" s="1"/>
  <c r="H252" i="38"/>
  <c r="I252" i="38" s="1"/>
  <c r="J252" i="38" s="1"/>
  <c r="H220" i="38"/>
  <c r="I220" i="38" s="1"/>
  <c r="J220" i="38" s="1"/>
  <c r="H36" i="38"/>
  <c r="I36" i="38" s="1"/>
  <c r="J36" i="38" s="1"/>
  <c r="H52" i="38"/>
  <c r="I52" i="38" s="1"/>
  <c r="J52" i="38" s="1"/>
  <c r="H28" i="38"/>
  <c r="I28" i="38" s="1"/>
  <c r="J28" i="38" s="1"/>
  <c r="H276" i="38"/>
  <c r="I276" i="38" s="1"/>
  <c r="J276" i="38" s="1"/>
  <c r="F3" i="37" a="1"/>
  <c r="F3" i="37" s="1"/>
  <c r="H75" i="36"/>
  <c r="I75" i="36" s="1"/>
  <c r="J75" i="36" s="1"/>
  <c r="H282" i="36"/>
  <c r="I282" i="36" s="1"/>
  <c r="H281" i="36"/>
  <c r="I281" i="36" s="1"/>
  <c r="H198" i="36"/>
  <c r="I198" i="36" s="1"/>
  <c r="J198" i="36" s="1"/>
  <c r="H305" i="36"/>
  <c r="I305" i="36" s="1"/>
  <c r="J305" i="36" s="1"/>
  <c r="H287" i="36"/>
  <c r="I287" i="36" s="1"/>
  <c r="H247" i="36"/>
  <c r="I247" i="36" s="1"/>
  <c r="J247" i="36" s="1"/>
  <c r="H151" i="36"/>
  <c r="I151" i="36" s="1"/>
  <c r="H111" i="36"/>
  <c r="I111" i="36" s="1"/>
  <c r="J111" i="36" s="1"/>
  <c r="H79" i="36"/>
  <c r="I79" i="36" s="1"/>
  <c r="J79" i="36" s="1"/>
  <c r="H71" i="36"/>
  <c r="I71" i="36" s="1"/>
  <c r="J71" i="36" s="1"/>
  <c r="H7" i="36"/>
  <c r="I7" i="36" s="1"/>
  <c r="J7" i="36" s="1"/>
  <c r="H222" i="36"/>
  <c r="I222" i="36" s="1"/>
  <c r="J222" i="36" s="1"/>
  <c r="H136" i="36"/>
  <c r="I136" i="36" s="1"/>
  <c r="J136" i="36" s="1"/>
  <c r="H316" i="36"/>
  <c r="I316" i="36" s="1"/>
  <c r="J316" i="36" s="1"/>
  <c r="H124" i="36"/>
  <c r="I124" i="36" s="1"/>
  <c r="H167" i="36"/>
  <c r="I167" i="36" s="1"/>
  <c r="H231" i="36"/>
  <c r="I231" i="36" s="1"/>
  <c r="J231" i="36" s="1"/>
  <c r="H47" i="36"/>
  <c r="I47" i="36" s="1"/>
  <c r="J47" i="36" s="1"/>
  <c r="H239" i="36"/>
  <c r="I239" i="36" s="1"/>
  <c r="J239" i="36" s="1"/>
  <c r="H263" i="36"/>
  <c r="I263" i="36" s="1"/>
  <c r="J263" i="36" s="1"/>
  <c r="H271" i="36"/>
  <c r="I271" i="36" s="1"/>
  <c r="J271" i="36" s="1"/>
  <c r="H159" i="36"/>
  <c r="I159" i="36" s="1"/>
  <c r="J159" i="36" s="1"/>
  <c r="H298" i="36"/>
  <c r="I298" i="36" s="1"/>
  <c r="H274" i="36"/>
  <c r="I274" i="36" s="1"/>
  <c r="H250" i="36"/>
  <c r="I250" i="36" s="1"/>
  <c r="J250" i="36" s="1"/>
  <c r="H242" i="36"/>
  <c r="I242" i="36" s="1"/>
  <c r="J242" i="36" s="1"/>
  <c r="H186" i="36"/>
  <c r="I186" i="36" s="1"/>
  <c r="J186" i="36" s="1"/>
  <c r="H138" i="36"/>
  <c r="I138" i="36" s="1"/>
  <c r="J138" i="36" s="1"/>
  <c r="H98" i="36"/>
  <c r="I98" i="36" s="1"/>
  <c r="H90" i="36"/>
  <c r="I90" i="36" s="1"/>
  <c r="J90" i="36" s="1"/>
  <c r="H42" i="36"/>
  <c r="I42" i="36" s="1"/>
  <c r="J42" i="36" s="1"/>
  <c r="H34" i="36"/>
  <c r="I34" i="36" s="1"/>
  <c r="J34" i="36" s="1"/>
  <c r="H18" i="36"/>
  <c r="I18" i="36" s="1"/>
  <c r="J18" i="36" s="1"/>
  <c r="H10" i="36"/>
  <c r="I10" i="36" s="1"/>
  <c r="J10" i="36" s="1"/>
  <c r="H103" i="36"/>
  <c r="I103" i="36" s="1"/>
  <c r="H223" i="36"/>
  <c r="I223" i="36" s="1"/>
  <c r="J223" i="36" s="1"/>
  <c r="H119" i="36"/>
  <c r="I119" i="36" s="1"/>
  <c r="H143" i="36"/>
  <c r="I143" i="36" s="1"/>
  <c r="H215" i="36"/>
  <c r="I215" i="36" s="1"/>
  <c r="J215" i="36" s="1"/>
  <c r="H55" i="36"/>
  <c r="I55" i="36" s="1"/>
  <c r="J55" i="36" s="1"/>
  <c r="H255" i="36"/>
  <c r="I255" i="36" s="1"/>
  <c r="J255" i="36" s="1"/>
  <c r="H264" i="36"/>
  <c r="I264" i="36" s="1"/>
  <c r="J264" i="36" s="1"/>
  <c r="H23" i="36"/>
  <c r="I23" i="36" s="1"/>
  <c r="J23" i="36" s="1"/>
  <c r="H158" i="36"/>
  <c r="I158" i="36" s="1"/>
  <c r="J158" i="36" s="1"/>
  <c r="I261" i="36"/>
  <c r="J261" i="36" s="1"/>
  <c r="H284" i="36"/>
  <c r="I284" i="36" s="1"/>
  <c r="J284" i="36" s="1"/>
  <c r="H28" i="36"/>
  <c r="I28" i="36" s="1"/>
  <c r="H267" i="36"/>
  <c r="I267" i="36" s="1"/>
  <c r="J267" i="36" s="1"/>
  <c r="H251" i="36"/>
  <c r="I251" i="36" s="1"/>
  <c r="J251" i="36" s="1"/>
  <c r="H227" i="36"/>
  <c r="I227" i="36" s="1"/>
  <c r="H203" i="36"/>
  <c r="I203" i="36" s="1"/>
  <c r="J203" i="36" s="1"/>
  <c r="H155" i="36"/>
  <c r="I155" i="36" s="1"/>
  <c r="J155" i="36" s="1"/>
  <c r="H147" i="36"/>
  <c r="I147" i="36" s="1"/>
  <c r="J147" i="36" s="1"/>
  <c r="H131" i="36"/>
  <c r="I131" i="36" s="1"/>
  <c r="H115" i="36"/>
  <c r="I115" i="36" s="1"/>
  <c r="J115" i="36" s="1"/>
  <c r="H99" i="36"/>
  <c r="I99" i="36" s="1"/>
  <c r="J99" i="36" s="1"/>
  <c r="H83" i="36"/>
  <c r="I83" i="36" s="1"/>
  <c r="J83" i="36" s="1"/>
  <c r="H67" i="36"/>
  <c r="I67" i="36" s="1"/>
  <c r="J67" i="36" s="1"/>
  <c r="H43" i="36"/>
  <c r="I43" i="36" s="1"/>
  <c r="J43" i="36" s="1"/>
  <c r="H35" i="36"/>
  <c r="I35" i="36" s="1"/>
  <c r="J35" i="36" s="1"/>
  <c r="H27" i="36"/>
  <c r="I27" i="36" s="1"/>
  <c r="J27" i="36" s="1"/>
  <c r="H11" i="36"/>
  <c r="I11" i="36" s="1"/>
  <c r="J11" i="36" s="1"/>
  <c r="H69" i="36"/>
  <c r="I69" i="36" s="1"/>
  <c r="J69" i="36" s="1"/>
  <c r="H194" i="36"/>
  <c r="I194" i="36" s="1"/>
  <c r="J194" i="36" s="1"/>
  <c r="H77" i="36"/>
  <c r="I77" i="36" s="1"/>
  <c r="J77" i="36" s="1"/>
  <c r="H233" i="36"/>
  <c r="I233" i="36" s="1"/>
  <c r="J233" i="36" s="1"/>
  <c r="H51" i="36"/>
  <c r="I51" i="36" s="1"/>
  <c r="J51" i="36" s="1"/>
  <c r="H148" i="36"/>
  <c r="I148" i="36" s="1"/>
  <c r="J148" i="36" s="1"/>
  <c r="H59" i="36"/>
  <c r="I59" i="36" s="1"/>
  <c r="J59" i="36" s="1"/>
  <c r="H235" i="36"/>
  <c r="I235" i="36" s="1"/>
  <c r="H300" i="36"/>
  <c r="I300" i="36" s="1"/>
  <c r="J300" i="36" s="1"/>
  <c r="H308" i="36"/>
  <c r="I308" i="36" s="1"/>
  <c r="J308" i="36" s="1"/>
  <c r="H260" i="36"/>
  <c r="I260" i="36" s="1"/>
  <c r="J260" i="36" s="1"/>
  <c r="H123" i="36"/>
  <c r="I123" i="36" s="1"/>
  <c r="H275" i="36"/>
  <c r="I275" i="36" s="1"/>
  <c r="I257" i="36"/>
  <c r="J257" i="36" s="1"/>
  <c r="H281" i="38"/>
  <c r="I281" i="38" s="1"/>
  <c r="J281" i="38" s="1"/>
  <c r="H242" i="38"/>
  <c r="I242" i="38" s="1"/>
  <c r="J242" i="38" s="1"/>
  <c r="H12" i="38"/>
  <c r="I12" i="38" s="1"/>
  <c r="J12" i="38" s="1"/>
  <c r="H116" i="38"/>
  <c r="I116" i="38" s="1"/>
  <c r="I122" i="38"/>
  <c r="J122" i="38" s="1"/>
  <c r="H140" i="38"/>
  <c r="I140" i="38" s="1"/>
  <c r="H260" i="38"/>
  <c r="I260" i="38" s="1"/>
  <c r="J260" i="38" s="1"/>
  <c r="H148" i="38"/>
  <c r="I148" i="38" s="1"/>
  <c r="J148" i="38" s="1"/>
  <c r="H228" i="38"/>
  <c r="I228" i="38" s="1"/>
  <c r="J228" i="38" s="1"/>
  <c r="H204" i="38"/>
  <c r="I204" i="38" s="1"/>
  <c r="J204" i="38" s="1"/>
  <c r="H194" i="38"/>
  <c r="I194" i="38" s="1"/>
  <c r="J194" i="38" s="1"/>
  <c r="H236" i="38"/>
  <c r="I236" i="38" s="1"/>
  <c r="J236" i="38" s="1"/>
  <c r="H268" i="38"/>
  <c r="I268" i="38" s="1"/>
  <c r="J268" i="38" s="1"/>
  <c r="H20" i="38"/>
  <c r="I20" i="38" s="1"/>
  <c r="J20" i="38" s="1"/>
  <c r="H44" i="38"/>
  <c r="I44" i="38" s="1"/>
  <c r="J44" i="38" s="1"/>
  <c r="H60" i="38"/>
  <c r="I60" i="38" s="1"/>
  <c r="J60" i="38" s="1"/>
  <c r="H74" i="38"/>
  <c r="I74" i="38" s="1"/>
  <c r="J74" i="38" s="1"/>
  <c r="H124" i="38"/>
  <c r="I124" i="38" s="1"/>
  <c r="H218" i="38"/>
  <c r="I218" i="38" s="1"/>
  <c r="J218" i="38" s="1"/>
  <c r="J11" i="39"/>
  <c r="J15" i="39"/>
  <c r="H4" i="39"/>
  <c r="D3" i="39"/>
  <c r="H22" i="39"/>
  <c r="I22" i="39" s="1"/>
  <c r="H80" i="39"/>
  <c r="I80" i="39" s="1"/>
  <c r="H8" i="39"/>
  <c r="I8" i="39" s="1"/>
  <c r="H10" i="39"/>
  <c r="I10" i="39" s="1"/>
  <c r="H12" i="39"/>
  <c r="I12" i="39" s="1"/>
  <c r="H14" i="39"/>
  <c r="I14" i="39" s="1"/>
  <c r="H99" i="39"/>
  <c r="I99" i="39" s="1"/>
  <c r="H106" i="39"/>
  <c r="I106" i="39" s="1"/>
  <c r="H116" i="39"/>
  <c r="I116" i="39" s="1"/>
  <c r="H5" i="39"/>
  <c r="I5" i="39" s="1"/>
  <c r="F3" i="39" a="1"/>
  <c r="F3" i="39" s="1"/>
  <c r="H28" i="39"/>
  <c r="I28" i="39" s="1"/>
  <c r="H41" i="39"/>
  <c r="I41" i="39" s="1"/>
  <c r="H23" i="39"/>
  <c r="I23" i="39" s="1"/>
  <c r="H6" i="39"/>
  <c r="I6" i="39" s="1"/>
  <c r="H24" i="39"/>
  <c r="I24" i="39" s="1"/>
  <c r="H27" i="39"/>
  <c r="I27" i="39" s="1"/>
  <c r="H64" i="39"/>
  <c r="I64" i="39" s="1"/>
  <c r="J122" i="39"/>
  <c r="H9" i="39"/>
  <c r="I9" i="39" s="1"/>
  <c r="H13" i="39"/>
  <c r="I13" i="39" s="1"/>
  <c r="H20" i="39"/>
  <c r="I20" i="39" s="1"/>
  <c r="H29" i="39"/>
  <c r="I29" i="39" s="1"/>
  <c r="H36" i="39"/>
  <c r="I36" i="39" s="1"/>
  <c r="H68" i="39"/>
  <c r="I68" i="39" s="1"/>
  <c r="H31" i="39"/>
  <c r="I31" i="39" s="1"/>
  <c r="H18" i="39"/>
  <c r="I18" i="39" s="1"/>
  <c r="H40" i="39"/>
  <c r="I40" i="39" s="1"/>
  <c r="J58" i="39"/>
  <c r="H72" i="39"/>
  <c r="I72" i="39" s="1"/>
  <c r="H104" i="39"/>
  <c r="I104" i="39" s="1"/>
  <c r="H113" i="39"/>
  <c r="I113" i="39" s="1"/>
  <c r="H76" i="39"/>
  <c r="I76" i="39" s="1"/>
  <c r="H37" i="39"/>
  <c r="I37" i="39" s="1"/>
  <c r="H44" i="39"/>
  <c r="I44" i="39" s="1"/>
  <c r="H52" i="39"/>
  <c r="I52" i="39" s="1"/>
  <c r="H74" i="39"/>
  <c r="I74" i="39" s="1"/>
  <c r="H108" i="39"/>
  <c r="I108" i="39" s="1"/>
  <c r="H135" i="39"/>
  <c r="I135" i="39" s="1"/>
  <c r="H35" i="39"/>
  <c r="I35" i="39" s="1"/>
  <c r="H39" i="39"/>
  <c r="I39" i="39" s="1"/>
  <c r="H43" i="39"/>
  <c r="I43" i="39" s="1"/>
  <c r="H47" i="39"/>
  <c r="I47" i="39" s="1"/>
  <c r="H51" i="39"/>
  <c r="I51" i="39" s="1"/>
  <c r="H55" i="39"/>
  <c r="I55" i="39" s="1"/>
  <c r="H59" i="39"/>
  <c r="I59" i="39" s="1"/>
  <c r="H63" i="39"/>
  <c r="I63" i="39" s="1"/>
  <c r="H67" i="39"/>
  <c r="I67" i="39" s="1"/>
  <c r="H71" i="39"/>
  <c r="I71" i="39" s="1"/>
  <c r="H75" i="39"/>
  <c r="I75" i="39" s="1"/>
  <c r="H84" i="39"/>
  <c r="I84" i="39" s="1"/>
  <c r="H100" i="39"/>
  <c r="I100" i="39" s="1"/>
  <c r="H86" i="39"/>
  <c r="I86" i="39" s="1"/>
  <c r="H93" i="39"/>
  <c r="I93" i="39" s="1"/>
  <c r="I109" i="39"/>
  <c r="J125" i="39"/>
  <c r="H87" i="39"/>
  <c r="I87" i="39" s="1"/>
  <c r="H82" i="39"/>
  <c r="I82" i="39" s="1"/>
  <c r="H90" i="39"/>
  <c r="I90" i="39" s="1"/>
  <c r="H91" i="39"/>
  <c r="I91" i="39" s="1"/>
  <c r="H115" i="39"/>
  <c r="I115" i="39" s="1"/>
  <c r="H130" i="39"/>
  <c r="I130" i="39" s="1"/>
  <c r="H132" i="39"/>
  <c r="I132" i="39" s="1"/>
  <c r="H124" i="39"/>
  <c r="I124" i="39" s="1"/>
  <c r="I127" i="39"/>
  <c r="H144" i="39"/>
  <c r="I144" i="39" s="1"/>
  <c r="H179" i="39"/>
  <c r="I179" i="39" s="1"/>
  <c r="H112" i="39"/>
  <c r="I112" i="39" s="1"/>
  <c r="H136" i="39"/>
  <c r="I136" i="39" s="1"/>
  <c r="H143" i="39"/>
  <c r="I143" i="39" s="1"/>
  <c r="J173" i="39"/>
  <c r="H138" i="39"/>
  <c r="I138" i="39" s="1"/>
  <c r="H160" i="39"/>
  <c r="I160" i="39" s="1"/>
  <c r="H161" i="39"/>
  <c r="I161" i="39" s="1"/>
  <c r="H170" i="39"/>
  <c r="I170" i="39" s="1"/>
  <c r="H175" i="39"/>
  <c r="I175" i="39" s="1"/>
  <c r="H176" i="39"/>
  <c r="I176" i="39" s="1"/>
  <c r="J145" i="39"/>
  <c r="H169" i="39"/>
  <c r="I169" i="39" s="1"/>
  <c r="H191" i="39"/>
  <c r="I191" i="39" s="1"/>
  <c r="H140" i="39"/>
  <c r="I140" i="39" s="1"/>
  <c r="H150" i="39"/>
  <c r="I150" i="39" s="1"/>
  <c r="H151" i="39"/>
  <c r="I151" i="39" s="1"/>
  <c r="H152" i="39"/>
  <c r="I152" i="39" s="1"/>
  <c r="H184" i="39"/>
  <c r="I184" i="39" s="1"/>
  <c r="H214" i="39"/>
  <c r="I214" i="39" s="1"/>
  <c r="J234" i="39"/>
  <c r="H202" i="39"/>
  <c r="I202" i="39" s="1"/>
  <c r="H210" i="39"/>
  <c r="I210" i="39" s="1"/>
  <c r="H190" i="39"/>
  <c r="I190" i="39" s="1"/>
  <c r="H182" i="39"/>
  <c r="I182" i="39" s="1"/>
  <c r="H260" i="39"/>
  <c r="I260" i="39" s="1"/>
  <c r="H168" i="39"/>
  <c r="I168" i="39" s="1"/>
  <c r="H188" i="39"/>
  <c r="I188" i="39" s="1"/>
  <c r="H189" i="39"/>
  <c r="I189" i="39" s="1"/>
  <c r="H146" i="39"/>
  <c r="I146" i="39" s="1"/>
  <c r="H154" i="39"/>
  <c r="I154" i="39" s="1"/>
  <c r="I156" i="39"/>
  <c r="H162" i="39"/>
  <c r="I162" i="39" s="1"/>
  <c r="H174" i="39"/>
  <c r="I174" i="39" s="1"/>
  <c r="J208" i="39"/>
  <c r="H220" i="39"/>
  <c r="I220" i="39" s="1"/>
  <c r="H221" i="39"/>
  <c r="I221" i="39" s="1"/>
  <c r="H225" i="39"/>
  <c r="I225" i="39" s="1"/>
  <c r="H255" i="39"/>
  <c r="I255" i="39" s="1"/>
  <c r="H192" i="39"/>
  <c r="I192" i="39" s="1"/>
  <c r="H206" i="39"/>
  <c r="I206" i="39" s="1"/>
  <c r="H218" i="39"/>
  <c r="I218" i="39" s="1"/>
  <c r="H238" i="39"/>
  <c r="I238" i="39" s="1"/>
  <c r="H273" i="39"/>
  <c r="I273" i="39" s="1"/>
  <c r="H287" i="39"/>
  <c r="I287" i="39" s="1"/>
  <c r="H178" i="39"/>
  <c r="I178" i="39" s="1"/>
  <c r="H185" i="39"/>
  <c r="I185" i="39" s="1"/>
  <c r="H193" i="39"/>
  <c r="I193" i="39" s="1"/>
  <c r="H200" i="39"/>
  <c r="I200" i="39" s="1"/>
  <c r="H222" i="39"/>
  <c r="I222" i="39" s="1"/>
  <c r="H285" i="39"/>
  <c r="I285" i="39" s="1"/>
  <c r="H186" i="39"/>
  <c r="I186" i="39" s="1"/>
  <c r="H194" i="39"/>
  <c r="I194" i="39" s="1"/>
  <c r="H198" i="39"/>
  <c r="I198" i="39" s="1"/>
  <c r="H212" i="39"/>
  <c r="I212" i="39" s="1"/>
  <c r="H213" i="39"/>
  <c r="I213" i="39" s="1"/>
  <c r="H226" i="39"/>
  <c r="I226" i="39" s="1"/>
  <c r="H300" i="39"/>
  <c r="I300" i="39" s="1"/>
  <c r="H243" i="39"/>
  <c r="I243" i="39" s="1"/>
  <c r="J261" i="39"/>
  <c r="J257" i="39"/>
  <c r="J258" i="39"/>
  <c r="H294" i="39"/>
  <c r="I294" i="39" s="1"/>
  <c r="H240" i="39"/>
  <c r="I240" i="39" s="1"/>
  <c r="H274" i="39"/>
  <c r="I274" i="39" s="1"/>
  <c r="H231" i="39"/>
  <c r="I231" i="39" s="1"/>
  <c r="H242" i="39"/>
  <c r="I242" i="39" s="1"/>
  <c r="H247" i="39"/>
  <c r="I247" i="39" s="1"/>
  <c r="H228" i="39"/>
  <c r="I228" i="39" s="1"/>
  <c r="H250" i="39"/>
  <c r="I250" i="39" s="1"/>
  <c r="H252" i="39"/>
  <c r="I252" i="39" s="1"/>
  <c r="H278" i="39"/>
  <c r="I278" i="39" s="1"/>
  <c r="H281" i="39"/>
  <c r="I281" i="39" s="1"/>
  <c r="H269" i="39"/>
  <c r="I269" i="39" s="1"/>
  <c r="H280" i="39"/>
  <c r="I280" i="39" s="1"/>
  <c r="H251" i="39"/>
  <c r="I251" i="39" s="1"/>
  <c r="H259" i="39"/>
  <c r="I259" i="39" s="1"/>
  <c r="H266" i="39"/>
  <c r="I266" i="39" s="1"/>
  <c r="H267" i="39"/>
  <c r="I267" i="39" s="1"/>
  <c r="H306" i="39"/>
  <c r="I306" i="39" s="1"/>
  <c r="J245" i="39"/>
  <c r="H248" i="39"/>
  <c r="I248" i="39" s="1"/>
  <c r="H254" i="39"/>
  <c r="I254" i="39" s="1"/>
  <c r="H256" i="39"/>
  <c r="I256" i="39" s="1"/>
  <c r="H268" i="39"/>
  <c r="I268" i="39" s="1"/>
  <c r="H289" i="39"/>
  <c r="I289" i="39" s="1"/>
  <c r="H309" i="39"/>
  <c r="I309" i="39" s="1"/>
  <c r="H275" i="39"/>
  <c r="I275" i="39" s="1"/>
  <c r="H276" i="39"/>
  <c r="I276" i="39" s="1"/>
  <c r="H264" i="39"/>
  <c r="I264" i="39" s="1"/>
  <c r="H272" i="39"/>
  <c r="I272" i="39" s="1"/>
  <c r="H284" i="39"/>
  <c r="I284" i="39" s="1"/>
  <c r="H290" i="39"/>
  <c r="I290" i="39" s="1"/>
  <c r="H313" i="39"/>
  <c r="I313" i="39" s="1"/>
  <c r="I297" i="39"/>
  <c r="H305" i="39"/>
  <c r="I305" i="39" s="1"/>
  <c r="H317" i="39"/>
  <c r="I317" i="39" s="1"/>
  <c r="H304" i="39"/>
  <c r="I304" i="39" s="1"/>
  <c r="H308" i="39"/>
  <c r="I308" i="39" s="1"/>
  <c r="H312" i="39"/>
  <c r="I312" i="39" s="1"/>
  <c r="H316" i="39"/>
  <c r="I316" i="39" s="1"/>
  <c r="H320" i="39"/>
  <c r="I320" i="39" s="1"/>
  <c r="H22" i="38"/>
  <c r="I22" i="38" s="1"/>
  <c r="H54" i="38"/>
  <c r="I54" i="38" s="1"/>
  <c r="H26" i="38"/>
  <c r="I26" i="38" s="1"/>
  <c r="H58" i="38"/>
  <c r="I58" i="38" s="1"/>
  <c r="H127" i="38"/>
  <c r="I127" i="38" s="1"/>
  <c r="J133" i="38"/>
  <c r="H62" i="38"/>
  <c r="I62" i="38" s="1"/>
  <c r="H23" i="38"/>
  <c r="I23" i="38" s="1"/>
  <c r="H34" i="38"/>
  <c r="I34" i="38" s="1"/>
  <c r="H55" i="38"/>
  <c r="I55" i="38" s="1"/>
  <c r="H177" i="38"/>
  <c r="I177" i="38" s="1"/>
  <c r="H19" i="38"/>
  <c r="I19" i="38" s="1"/>
  <c r="F3" i="38" a="1"/>
  <c r="F3" i="38" s="1"/>
  <c r="H6" i="38"/>
  <c r="I6" i="38" s="1"/>
  <c r="H38" i="38"/>
  <c r="I38" i="38" s="1"/>
  <c r="H59" i="38"/>
  <c r="I59" i="38" s="1"/>
  <c r="H128" i="38"/>
  <c r="I128" i="38" s="1"/>
  <c r="H132" i="38"/>
  <c r="I132" i="38" s="1"/>
  <c r="H51" i="38"/>
  <c r="I51" i="38" s="1"/>
  <c r="D3" i="38"/>
  <c r="H10" i="38"/>
  <c r="I10" i="38" s="1"/>
  <c r="H31" i="38"/>
  <c r="I31" i="38" s="1"/>
  <c r="H42" i="38"/>
  <c r="I42" i="38" s="1"/>
  <c r="H63" i="38"/>
  <c r="I63" i="38" s="1"/>
  <c r="H113" i="38"/>
  <c r="I113" i="38" s="1"/>
  <c r="H30" i="38"/>
  <c r="I30" i="38" s="1"/>
  <c r="I11" i="38"/>
  <c r="H14" i="38"/>
  <c r="I14" i="38" s="1"/>
  <c r="H35" i="38"/>
  <c r="I35" i="38" s="1"/>
  <c r="H46" i="38"/>
  <c r="I46" i="38" s="1"/>
  <c r="H66" i="38"/>
  <c r="I66" i="38" s="1"/>
  <c r="H118" i="38"/>
  <c r="I118" i="38" s="1"/>
  <c r="H7" i="38"/>
  <c r="I7" i="38" s="1"/>
  <c r="I15" i="38"/>
  <c r="H18" i="38"/>
  <c r="I18" i="38" s="1"/>
  <c r="H39" i="38"/>
  <c r="I39" i="38" s="1"/>
  <c r="H50" i="38"/>
  <c r="I50" i="38" s="1"/>
  <c r="H72" i="38"/>
  <c r="I72" i="38" s="1"/>
  <c r="H135" i="38"/>
  <c r="I135" i="38" s="1"/>
  <c r="H82" i="38"/>
  <c r="I82" i="38" s="1"/>
  <c r="H83" i="38"/>
  <c r="I83" i="38" s="1"/>
  <c r="H98" i="38"/>
  <c r="I98" i="38" s="1"/>
  <c r="H76" i="38"/>
  <c r="I76" i="38" s="1"/>
  <c r="H77" i="38"/>
  <c r="I77" i="38" s="1"/>
  <c r="H80" i="38"/>
  <c r="I80" i="38" s="1"/>
  <c r="H90" i="38"/>
  <c r="I90" i="38" s="1"/>
  <c r="H91" i="38"/>
  <c r="I91" i="38" s="1"/>
  <c r="H139" i="38"/>
  <c r="I139" i="38" s="1"/>
  <c r="H166" i="38"/>
  <c r="I166" i="38" s="1"/>
  <c r="H68" i="38"/>
  <c r="I68" i="38" s="1"/>
  <c r="H84" i="38"/>
  <c r="I84" i="38" s="1"/>
  <c r="H95" i="38"/>
  <c r="I95" i="38" s="1"/>
  <c r="H109" i="38"/>
  <c r="I109" i="38" s="1"/>
  <c r="H126" i="38"/>
  <c r="I126" i="38" s="1"/>
  <c r="H130" i="38"/>
  <c r="I130" i="38" s="1"/>
  <c r="H157" i="38"/>
  <c r="I157" i="38" s="1"/>
  <c r="H88" i="38"/>
  <c r="I88" i="38" s="1"/>
  <c r="H100" i="38"/>
  <c r="I100" i="38" s="1"/>
  <c r="H120" i="38"/>
  <c r="I120" i="38" s="1"/>
  <c r="J125" i="38"/>
  <c r="H5" i="38"/>
  <c r="H9" i="38"/>
  <c r="I9" i="38" s="1"/>
  <c r="H13" i="38"/>
  <c r="I13" i="38" s="1"/>
  <c r="H17" i="38"/>
  <c r="I17" i="38" s="1"/>
  <c r="H21" i="38"/>
  <c r="I21" i="38" s="1"/>
  <c r="H25" i="38"/>
  <c r="I25" i="38" s="1"/>
  <c r="H29" i="38"/>
  <c r="I29" i="38" s="1"/>
  <c r="H33" i="38"/>
  <c r="I33" i="38" s="1"/>
  <c r="H37" i="38"/>
  <c r="I37" i="38" s="1"/>
  <c r="H41" i="38"/>
  <c r="I41" i="38" s="1"/>
  <c r="H45" i="38"/>
  <c r="I45" i="38" s="1"/>
  <c r="H49" i="38"/>
  <c r="I49" i="38" s="1"/>
  <c r="H53" i="38"/>
  <c r="I53" i="38" s="1"/>
  <c r="H57" i="38"/>
  <c r="I57" i="38" s="1"/>
  <c r="H61" i="38"/>
  <c r="I61" i="38" s="1"/>
  <c r="H65" i="38"/>
  <c r="I65" i="38" s="1"/>
  <c r="H92" i="38"/>
  <c r="I92" i="38" s="1"/>
  <c r="J108" i="38"/>
  <c r="H96" i="38"/>
  <c r="I96" i="38" s="1"/>
  <c r="H111" i="38"/>
  <c r="I111" i="38" s="1"/>
  <c r="H119" i="38"/>
  <c r="I119" i="38" s="1"/>
  <c r="H151" i="38"/>
  <c r="I151" i="38" s="1"/>
  <c r="H146" i="38"/>
  <c r="I146" i="38" s="1"/>
  <c r="H142" i="38"/>
  <c r="I142" i="38" s="1"/>
  <c r="H147" i="38"/>
  <c r="I147" i="38" s="1"/>
  <c r="I170" i="38"/>
  <c r="H181" i="38"/>
  <c r="I181" i="38" s="1"/>
  <c r="H143" i="38"/>
  <c r="I143" i="38" s="1"/>
  <c r="H149" i="38"/>
  <c r="I149" i="38" s="1"/>
  <c r="H174" i="38"/>
  <c r="I174" i="38" s="1"/>
  <c r="H212" i="38"/>
  <c r="I212" i="38" s="1"/>
  <c r="H131" i="38"/>
  <c r="I131" i="38" s="1"/>
  <c r="H180" i="38"/>
  <c r="I180" i="38" s="1"/>
  <c r="H201" i="38"/>
  <c r="I201" i="38" s="1"/>
  <c r="H115" i="38"/>
  <c r="I115" i="38" s="1"/>
  <c r="H123" i="38"/>
  <c r="I123" i="38" s="1"/>
  <c r="H155" i="38"/>
  <c r="I155" i="38" s="1"/>
  <c r="J173" i="38"/>
  <c r="H188" i="38"/>
  <c r="I188" i="38" s="1"/>
  <c r="H179" i="38"/>
  <c r="I179" i="38" s="1"/>
  <c r="H184" i="38"/>
  <c r="I184" i="38" s="1"/>
  <c r="H162" i="38"/>
  <c r="I162" i="38" s="1"/>
  <c r="H247" i="38"/>
  <c r="I247" i="38" s="1"/>
  <c r="H267" i="38"/>
  <c r="I267" i="38" s="1"/>
  <c r="H158" i="38"/>
  <c r="I158" i="38" s="1"/>
  <c r="H164" i="38"/>
  <c r="I164" i="38" s="1"/>
  <c r="H176" i="38"/>
  <c r="I176" i="38" s="1"/>
  <c r="H197" i="38"/>
  <c r="I197" i="38" s="1"/>
  <c r="J245" i="38"/>
  <c r="H154" i="38"/>
  <c r="I154" i="38" s="1"/>
  <c r="H172" i="38"/>
  <c r="I172" i="38" s="1"/>
  <c r="H175" i="38"/>
  <c r="I175" i="38" s="1"/>
  <c r="H186" i="38"/>
  <c r="I186" i="38" s="1"/>
  <c r="H150" i="38"/>
  <c r="I150" i="38" s="1"/>
  <c r="H167" i="38"/>
  <c r="I167" i="38" s="1"/>
  <c r="H203" i="38"/>
  <c r="I203" i="38" s="1"/>
  <c r="H244" i="38"/>
  <c r="I244" i="38" s="1"/>
  <c r="H168" i="38"/>
  <c r="I168" i="38" s="1"/>
  <c r="H193" i="38"/>
  <c r="I193" i="38" s="1"/>
  <c r="H199" i="38"/>
  <c r="I199" i="38" s="1"/>
  <c r="H230" i="38"/>
  <c r="I230" i="38" s="1"/>
  <c r="J240" i="38"/>
  <c r="I210" i="38"/>
  <c r="H196" i="38"/>
  <c r="I196" i="38" s="1"/>
  <c r="H232" i="38"/>
  <c r="I232" i="38" s="1"/>
  <c r="J258" i="38"/>
  <c r="H185" i="38"/>
  <c r="I185" i="38" s="1"/>
  <c r="H297" i="38"/>
  <c r="I297" i="38" s="1"/>
  <c r="H192" i="38"/>
  <c r="I192" i="38" s="1"/>
  <c r="H198" i="38"/>
  <c r="I198" i="38" s="1"/>
  <c r="H227" i="38"/>
  <c r="I227" i="38" s="1"/>
  <c r="H239" i="38"/>
  <c r="I239" i="38" s="1"/>
  <c r="H249" i="38"/>
  <c r="I249" i="38" s="1"/>
  <c r="H312" i="38"/>
  <c r="I312" i="38" s="1"/>
  <c r="H254" i="38"/>
  <c r="I254" i="38" s="1"/>
  <c r="H208" i="38"/>
  <c r="I208" i="38" s="1"/>
  <c r="H213" i="38"/>
  <c r="I213" i="38" s="1"/>
  <c r="H223" i="38"/>
  <c r="I223" i="38" s="1"/>
  <c r="H279" i="38"/>
  <c r="I279" i="38" s="1"/>
  <c r="H219" i="38"/>
  <c r="I219" i="38" s="1"/>
  <c r="H235" i="38"/>
  <c r="I235" i="38" s="1"/>
  <c r="H251" i="38"/>
  <c r="I251" i="38" s="1"/>
  <c r="H214" i="38"/>
  <c r="I214" i="38" s="1"/>
  <c r="H272" i="38"/>
  <c r="I272" i="38" s="1"/>
  <c r="H206" i="38"/>
  <c r="I206" i="38" s="1"/>
  <c r="H222" i="38"/>
  <c r="I222" i="38" s="1"/>
  <c r="H231" i="38"/>
  <c r="I231" i="38" s="1"/>
  <c r="H243" i="38"/>
  <c r="I243" i="38" s="1"/>
  <c r="H263" i="38"/>
  <c r="I263" i="38" s="1"/>
  <c r="H259" i="38"/>
  <c r="I259" i="38" s="1"/>
  <c r="H264" i="38"/>
  <c r="I264" i="38" s="1"/>
  <c r="H226" i="38"/>
  <c r="I226" i="38" s="1"/>
  <c r="I257" i="38"/>
  <c r="H261" i="38"/>
  <c r="I261" i="38" s="1"/>
  <c r="H274" i="38"/>
  <c r="I274" i="38" s="1"/>
  <c r="H255" i="38"/>
  <c r="I255" i="38" s="1"/>
  <c r="H271" i="38"/>
  <c r="I271" i="38" s="1"/>
  <c r="H286" i="38"/>
  <c r="I286" i="38" s="1"/>
  <c r="H287" i="38"/>
  <c r="I287" i="38" s="1"/>
  <c r="H288" i="38"/>
  <c r="I288" i="38" s="1"/>
  <c r="H291" i="38"/>
  <c r="I291" i="38" s="1"/>
  <c r="H302" i="38"/>
  <c r="I302" i="38" s="1"/>
  <c r="H320" i="38"/>
  <c r="I320" i="38" s="1"/>
  <c r="H292" i="38"/>
  <c r="I292" i="38" s="1"/>
  <c r="H308" i="38"/>
  <c r="I308" i="38" s="1"/>
  <c r="H282" i="38"/>
  <c r="I282" i="38" s="1"/>
  <c r="H290" i="38"/>
  <c r="I290" i="38" s="1"/>
  <c r="H310" i="38"/>
  <c r="I310" i="38" s="1"/>
  <c r="H316" i="38"/>
  <c r="I316" i="38" s="1"/>
  <c r="H278" i="38"/>
  <c r="I278" i="38" s="1"/>
  <c r="H296" i="38"/>
  <c r="I296" i="38" s="1"/>
  <c r="H305" i="38"/>
  <c r="I305" i="38" s="1"/>
  <c r="H280" i="38"/>
  <c r="I280" i="38" s="1"/>
  <c r="H304" i="38"/>
  <c r="I304" i="38" s="1"/>
  <c r="H318" i="38"/>
  <c r="I318" i="38" s="1"/>
  <c r="H284" i="38"/>
  <c r="I284" i="38" s="1"/>
  <c r="H289" i="38"/>
  <c r="I289" i="38" s="1"/>
  <c r="H300" i="38"/>
  <c r="I300" i="38" s="1"/>
  <c r="H313" i="38"/>
  <c r="I313" i="38" s="1"/>
  <c r="H301" i="38"/>
  <c r="I301" i="38" s="1"/>
  <c r="H309" i="38"/>
  <c r="I309" i="38" s="1"/>
  <c r="H317" i="38"/>
  <c r="I317" i="38" s="1"/>
  <c r="I83" i="37"/>
  <c r="I125" i="37"/>
  <c r="I123" i="37"/>
  <c r="I192" i="37"/>
  <c r="I187" i="37"/>
  <c r="I294" i="37"/>
  <c r="I317" i="37"/>
  <c r="H4" i="36"/>
  <c r="H74" i="36"/>
  <c r="I74" i="36" s="1"/>
  <c r="H8" i="36"/>
  <c r="I8" i="36" s="1"/>
  <c r="J15" i="36"/>
  <c r="H37" i="36"/>
  <c r="I37" i="36" s="1"/>
  <c r="H39" i="36"/>
  <c r="I39" i="36" s="1"/>
  <c r="H19" i="36"/>
  <c r="I19" i="36" s="1"/>
  <c r="D3" i="36"/>
  <c r="H30" i="36"/>
  <c r="I30" i="36" s="1"/>
  <c r="F3" i="36" a="1"/>
  <c r="F3" i="36" s="1"/>
  <c r="H36" i="36"/>
  <c r="I36" i="36" s="1"/>
  <c r="H58" i="36"/>
  <c r="I58" i="36" s="1"/>
  <c r="H54" i="36"/>
  <c r="I54" i="36" s="1"/>
  <c r="H12" i="36"/>
  <c r="I12" i="36" s="1"/>
  <c r="H16" i="36"/>
  <c r="I16" i="36" s="1"/>
  <c r="H20" i="36"/>
  <c r="I20" i="36" s="1"/>
  <c r="H24" i="36"/>
  <c r="I24" i="36" s="1"/>
  <c r="H38" i="36"/>
  <c r="I38" i="36" s="1"/>
  <c r="H41" i="36"/>
  <c r="I41" i="36" s="1"/>
  <c r="H50" i="36"/>
  <c r="I50" i="36" s="1"/>
  <c r="H70" i="36"/>
  <c r="I70" i="36" s="1"/>
  <c r="H31" i="36"/>
  <c r="I31" i="36" s="1"/>
  <c r="H95" i="36"/>
  <c r="I95" i="36" s="1"/>
  <c r="H88" i="36"/>
  <c r="I88" i="36" s="1"/>
  <c r="H46" i="36"/>
  <c r="I46" i="36" s="1"/>
  <c r="H61" i="36"/>
  <c r="I61" i="36" s="1"/>
  <c r="H63" i="36"/>
  <c r="I63" i="36" s="1"/>
  <c r="H81" i="36"/>
  <c r="I81" i="36" s="1"/>
  <c r="H160" i="36"/>
  <c r="I160" i="36" s="1"/>
  <c r="H76" i="36"/>
  <c r="I76" i="36" s="1"/>
  <c r="H80" i="36"/>
  <c r="I80" i="36" s="1"/>
  <c r="H87" i="36"/>
  <c r="I87" i="36" s="1"/>
  <c r="H105" i="36"/>
  <c r="I105" i="36" s="1"/>
  <c r="H107" i="36"/>
  <c r="I107" i="36" s="1"/>
  <c r="H121" i="36"/>
  <c r="I121" i="36" s="1"/>
  <c r="H45" i="36"/>
  <c r="I45" i="36" s="1"/>
  <c r="H49" i="36"/>
  <c r="I49" i="36" s="1"/>
  <c r="H53" i="36"/>
  <c r="I53" i="36" s="1"/>
  <c r="H57" i="36"/>
  <c r="I57" i="36" s="1"/>
  <c r="H68" i="36"/>
  <c r="I68" i="36" s="1"/>
  <c r="H85" i="36"/>
  <c r="I85" i="36" s="1"/>
  <c r="H66" i="36"/>
  <c r="I66" i="36" s="1"/>
  <c r="H91" i="36"/>
  <c r="I91" i="36" s="1"/>
  <c r="H93" i="36"/>
  <c r="I93" i="36" s="1"/>
  <c r="H97" i="36"/>
  <c r="I97" i="36" s="1"/>
  <c r="H101" i="36"/>
  <c r="I101" i="36" s="1"/>
  <c r="H113" i="36"/>
  <c r="I113" i="36" s="1"/>
  <c r="H116" i="36"/>
  <c r="I116" i="36" s="1"/>
  <c r="H129" i="36"/>
  <c r="I129" i="36" s="1"/>
  <c r="H40" i="36"/>
  <c r="I40" i="36" s="1"/>
  <c r="H44" i="36"/>
  <c r="I44" i="36" s="1"/>
  <c r="H48" i="36"/>
  <c r="I48" i="36" s="1"/>
  <c r="H52" i="36"/>
  <c r="I52" i="36" s="1"/>
  <c r="H56" i="36"/>
  <c r="I56" i="36" s="1"/>
  <c r="H60" i="36"/>
  <c r="I60" i="36" s="1"/>
  <c r="H72" i="36"/>
  <c r="I72" i="36" s="1"/>
  <c r="H114" i="36"/>
  <c r="I114" i="36" s="1"/>
  <c r="H128" i="36"/>
  <c r="I128" i="36" s="1"/>
  <c r="H132" i="36"/>
  <c r="I132" i="36" s="1"/>
  <c r="H62" i="36"/>
  <c r="I62" i="36" s="1"/>
  <c r="H78" i="36"/>
  <c r="I78" i="36" s="1"/>
  <c r="H84" i="36"/>
  <c r="I84" i="36" s="1"/>
  <c r="I127" i="36"/>
  <c r="H150" i="36"/>
  <c r="I150" i="36" s="1"/>
  <c r="H92" i="36"/>
  <c r="I92" i="36" s="1"/>
  <c r="H96" i="36"/>
  <c r="I96" i="36" s="1"/>
  <c r="H100" i="36"/>
  <c r="I100" i="36" s="1"/>
  <c r="H110" i="36"/>
  <c r="I110" i="36" s="1"/>
  <c r="H117" i="36"/>
  <c r="I117" i="36" s="1"/>
  <c r="H122" i="36"/>
  <c r="I122" i="36" s="1"/>
  <c r="H139" i="36"/>
  <c r="I139" i="36" s="1"/>
  <c r="H140" i="36"/>
  <c r="I140" i="36" s="1"/>
  <c r="H108" i="36"/>
  <c r="I108" i="36" s="1"/>
  <c r="H125" i="36"/>
  <c r="I125" i="36" s="1"/>
  <c r="H126" i="36"/>
  <c r="I126" i="36" s="1"/>
  <c r="H133" i="36"/>
  <c r="I133" i="36" s="1"/>
  <c r="H135" i="36"/>
  <c r="I135" i="36" s="1"/>
  <c r="H153" i="36"/>
  <c r="I153" i="36" s="1"/>
  <c r="H142" i="36"/>
  <c r="I142" i="36" s="1"/>
  <c r="H144" i="36"/>
  <c r="I144" i="36" s="1"/>
  <c r="H146" i="36"/>
  <c r="I146" i="36" s="1"/>
  <c r="H165" i="36"/>
  <c r="I165" i="36" s="1"/>
  <c r="H172" i="36"/>
  <c r="I172" i="36" s="1"/>
  <c r="H190" i="36"/>
  <c r="I190" i="36" s="1"/>
  <c r="H196" i="36"/>
  <c r="I196" i="36" s="1"/>
  <c r="H218" i="36"/>
  <c r="I218" i="36" s="1"/>
  <c r="H152" i="36"/>
  <c r="I152" i="36" s="1"/>
  <c r="H163" i="36"/>
  <c r="I163" i="36" s="1"/>
  <c r="H149" i="36"/>
  <c r="I149" i="36" s="1"/>
  <c r="H180" i="36"/>
  <c r="I180" i="36" s="1"/>
  <c r="H187" i="36"/>
  <c r="I187" i="36" s="1"/>
  <c r="J210" i="36"/>
  <c r="H225" i="36"/>
  <c r="I225" i="36" s="1"/>
  <c r="H213" i="36"/>
  <c r="I213" i="36" s="1"/>
  <c r="H164" i="36"/>
  <c r="I164" i="36" s="1"/>
  <c r="J170" i="36"/>
  <c r="H173" i="36"/>
  <c r="I173" i="36" s="1"/>
  <c r="H192" i="36"/>
  <c r="I192" i="36" s="1"/>
  <c r="H199" i="36"/>
  <c r="I199" i="36" s="1"/>
  <c r="H209" i="36"/>
  <c r="I209" i="36" s="1"/>
  <c r="I156" i="36"/>
  <c r="H162" i="36"/>
  <c r="I162" i="36" s="1"/>
  <c r="H166" i="36"/>
  <c r="I166" i="36" s="1"/>
  <c r="H171" i="36"/>
  <c r="I171" i="36" s="1"/>
  <c r="H212" i="36"/>
  <c r="I212" i="36" s="1"/>
  <c r="H202" i="36"/>
  <c r="I202" i="36" s="1"/>
  <c r="H204" i="36"/>
  <c r="I204" i="36" s="1"/>
  <c r="H226" i="36"/>
  <c r="I226" i="36" s="1"/>
  <c r="H176" i="36"/>
  <c r="I176" i="36" s="1"/>
  <c r="H184" i="36"/>
  <c r="I184" i="36" s="1"/>
  <c r="H191" i="36"/>
  <c r="I191" i="36" s="1"/>
  <c r="H224" i="36"/>
  <c r="I224" i="36" s="1"/>
  <c r="H206" i="36"/>
  <c r="I206" i="36" s="1"/>
  <c r="H178" i="36"/>
  <c r="I178" i="36" s="1"/>
  <c r="H188" i="36"/>
  <c r="I188" i="36" s="1"/>
  <c r="H195" i="36"/>
  <c r="I195" i="36" s="1"/>
  <c r="H219" i="36"/>
  <c r="I219" i="36" s="1"/>
  <c r="H200" i="36"/>
  <c r="I200" i="36" s="1"/>
  <c r="H207" i="36"/>
  <c r="I207" i="36" s="1"/>
  <c r="H232" i="36"/>
  <c r="I232" i="36" s="1"/>
  <c r="H253" i="36"/>
  <c r="I253" i="36" s="1"/>
  <c r="H220" i="36"/>
  <c r="I220" i="36" s="1"/>
  <c r="J259" i="36"/>
  <c r="H262" i="36"/>
  <c r="I262" i="36" s="1"/>
  <c r="H228" i="36"/>
  <c r="I228" i="36" s="1"/>
  <c r="J234" i="36"/>
  <c r="H244" i="36"/>
  <c r="I244" i="36" s="1"/>
  <c r="H175" i="36"/>
  <c r="I175" i="36" s="1"/>
  <c r="H179" i="36"/>
  <c r="I179" i="36" s="1"/>
  <c r="H183" i="36"/>
  <c r="I183" i="36" s="1"/>
  <c r="H214" i="36"/>
  <c r="I214" i="36" s="1"/>
  <c r="H245" i="36"/>
  <c r="I245" i="36" s="1"/>
  <c r="H216" i="36"/>
  <c r="I216" i="36" s="1"/>
  <c r="H221" i="36"/>
  <c r="I221" i="36" s="1"/>
  <c r="H236" i="36"/>
  <c r="I236" i="36" s="1"/>
  <c r="H249" i="36"/>
  <c r="I249" i="36" s="1"/>
  <c r="H243" i="36"/>
  <c r="I243" i="36" s="1"/>
  <c r="H240" i="36"/>
  <c r="I240" i="36" s="1"/>
  <c r="H291" i="36"/>
  <c r="I291" i="36" s="1"/>
  <c r="H248" i="36"/>
  <c r="I248" i="36" s="1"/>
  <c r="H252" i="36"/>
  <c r="I252" i="36" s="1"/>
  <c r="H258" i="36"/>
  <c r="I258" i="36" s="1"/>
  <c r="H279" i="36"/>
  <c r="I279" i="36" s="1"/>
  <c r="H254" i="36"/>
  <c r="I254" i="36" s="1"/>
  <c r="H268" i="36"/>
  <c r="I268" i="36" s="1"/>
  <c r="H256" i="36"/>
  <c r="I256" i="36" s="1"/>
  <c r="H272" i="36"/>
  <c r="I272" i="36" s="1"/>
  <c r="H277" i="36"/>
  <c r="I277" i="36" s="1"/>
  <c r="H278" i="36"/>
  <c r="I278" i="36" s="1"/>
  <c r="H266" i="36"/>
  <c r="I266" i="36" s="1"/>
  <c r="H273" i="36"/>
  <c r="I273" i="36" s="1"/>
  <c r="J297" i="36"/>
  <c r="H270" i="36"/>
  <c r="I270" i="36" s="1"/>
  <c r="H292" i="36"/>
  <c r="I292" i="36" s="1"/>
  <c r="H290" i="36"/>
  <c r="I290" i="36" s="1"/>
  <c r="H285" i="36"/>
  <c r="I285" i="36" s="1"/>
  <c r="H294" i="36"/>
  <c r="I294" i="36" s="1"/>
  <c r="H295" i="36"/>
  <c r="I295" i="36" s="1"/>
  <c r="H276" i="36"/>
  <c r="I276" i="36" s="1"/>
  <c r="H283" i="36"/>
  <c r="I283" i="36" s="1"/>
  <c r="H299" i="36"/>
  <c r="I299" i="36" s="1"/>
  <c r="H303" i="36"/>
  <c r="I303" i="36" s="1"/>
  <c r="J320" i="36"/>
  <c r="H288" i="36"/>
  <c r="I288" i="36" s="1"/>
  <c r="H309" i="36"/>
  <c r="I309" i="36" s="1"/>
  <c r="H307" i="36"/>
  <c r="I307" i="36" s="1"/>
  <c r="H311" i="36"/>
  <c r="I311" i="36" s="1"/>
  <c r="H315" i="36"/>
  <c r="I315" i="36" s="1"/>
  <c r="H319" i="36"/>
  <c r="I319" i="36" s="1"/>
  <c r="H306" i="36"/>
  <c r="I306" i="36" s="1"/>
  <c r="H310" i="36"/>
  <c r="I310" i="36" s="1"/>
  <c r="H314" i="36"/>
  <c r="I314" i="36" s="1"/>
  <c r="H318" i="36"/>
  <c r="I318" i="36" s="1"/>
  <c r="I252" i="37" l="1"/>
  <c r="J252" i="37" s="1"/>
  <c r="I309" i="37"/>
  <c r="I214" i="37"/>
  <c r="I87" i="37"/>
  <c r="I73" i="37"/>
  <c r="I42" i="37"/>
  <c r="J42" i="37" s="1"/>
  <c r="I232" i="37"/>
  <c r="J232" i="37" s="1"/>
  <c r="I20" i="37"/>
  <c r="J20" i="37" s="1"/>
  <c r="I92" i="37"/>
  <c r="J92" i="37" s="1"/>
  <c r="I172" i="37"/>
  <c r="J172" i="37" s="1"/>
  <c r="I85" i="37"/>
  <c r="I229" i="37"/>
  <c r="J229" i="37" s="1"/>
  <c r="I230" i="37"/>
  <c r="I215" i="37"/>
  <c r="I203" i="37"/>
  <c r="J203" i="37" s="1"/>
  <c r="I136" i="37"/>
  <c r="J136" i="37" s="1"/>
  <c r="I100" i="37"/>
  <c r="J100" i="37" s="1"/>
  <c r="I117" i="37"/>
  <c r="I237" i="37"/>
  <c r="J237" i="37" s="1"/>
  <c r="I22" i="37"/>
  <c r="I134" i="37"/>
  <c r="J134" i="37" s="1"/>
  <c r="I238" i="37"/>
  <c r="I103" i="37"/>
  <c r="J103" i="37" s="1"/>
  <c r="I239" i="37"/>
  <c r="J239" i="37" s="1"/>
  <c r="I131" i="37"/>
  <c r="J131" i="37" s="1"/>
  <c r="I84" i="37"/>
  <c r="I221" i="37"/>
  <c r="I310" i="37"/>
  <c r="J310" i="37" s="1"/>
  <c r="I295" i="37"/>
  <c r="J295" i="37" s="1"/>
  <c r="I241" i="37"/>
  <c r="I202" i="37"/>
  <c r="J202" i="37" s="1"/>
  <c r="I290" i="37"/>
  <c r="J290" i="37" s="1"/>
  <c r="I283" i="37"/>
  <c r="J283" i="37" s="1"/>
  <c r="I164" i="37"/>
  <c r="I77" i="37"/>
  <c r="J77" i="37" s="1"/>
  <c r="I102" i="37"/>
  <c r="J102" i="37" s="1"/>
  <c r="I199" i="37"/>
  <c r="I153" i="37"/>
  <c r="I122" i="37"/>
  <c r="I48" i="37"/>
  <c r="J48" i="37" s="1"/>
  <c r="I300" i="37"/>
  <c r="J300" i="37" s="1"/>
  <c r="I154" i="37"/>
  <c r="I234" i="37"/>
  <c r="I188" i="37"/>
  <c r="J188" i="37" s="1"/>
  <c r="I142" i="37"/>
  <c r="J142" i="37" s="1"/>
  <c r="I254" i="37"/>
  <c r="J254" i="37" s="1"/>
  <c r="I35" i="37"/>
  <c r="J35" i="37" s="1"/>
  <c r="I82" i="37"/>
  <c r="J82" i="37" s="1"/>
  <c r="I52" i="37"/>
  <c r="J52" i="37" s="1"/>
  <c r="I132" i="37"/>
  <c r="J132" i="37" s="1"/>
  <c r="I29" i="37"/>
  <c r="I189" i="37"/>
  <c r="J189" i="37" s="1"/>
  <c r="I269" i="37"/>
  <c r="I166" i="37"/>
  <c r="I270" i="37"/>
  <c r="J270" i="37" s="1"/>
  <c r="I47" i="37"/>
  <c r="J47" i="37" s="1"/>
  <c r="I167" i="37"/>
  <c r="I271" i="37"/>
  <c r="J271" i="37" s="1"/>
  <c r="I49" i="37"/>
  <c r="J49" i="37" s="1"/>
  <c r="I121" i="37"/>
  <c r="I201" i="37"/>
  <c r="I10" i="37"/>
  <c r="I98" i="37"/>
  <c r="J98" i="37" s="1"/>
  <c r="I170" i="37"/>
  <c r="J170" i="37" s="1"/>
  <c r="I266" i="37"/>
  <c r="J266" i="37" s="1"/>
  <c r="I67" i="37"/>
  <c r="J67" i="37" s="1"/>
  <c r="I155" i="37"/>
  <c r="J155" i="37" s="1"/>
  <c r="I235" i="37"/>
  <c r="J235" i="37" s="1"/>
  <c r="I195" i="37"/>
  <c r="J195" i="37" s="1"/>
  <c r="I313" i="37"/>
  <c r="I105" i="37"/>
  <c r="J105" i="37" s="1"/>
  <c r="I119" i="37"/>
  <c r="J119" i="37" s="1"/>
  <c r="I133" i="37"/>
  <c r="J133" i="37" s="1"/>
  <c r="I140" i="37"/>
  <c r="J140" i="37" s="1"/>
  <c r="I220" i="37"/>
  <c r="J220" i="37" s="1"/>
  <c r="I53" i="37"/>
  <c r="I285" i="37"/>
  <c r="I182" i="37"/>
  <c r="J182" i="37" s="1"/>
  <c r="I278" i="37"/>
  <c r="J278" i="37" s="1"/>
  <c r="I55" i="37"/>
  <c r="J55" i="37" s="1"/>
  <c r="I279" i="37"/>
  <c r="J279" i="37" s="1"/>
  <c r="I57" i="37"/>
  <c r="I274" i="37"/>
  <c r="J274" i="37" s="1"/>
  <c r="I107" i="37"/>
  <c r="J107" i="37" s="1"/>
  <c r="I76" i="37"/>
  <c r="J76" i="37" s="1"/>
  <c r="I148" i="37"/>
  <c r="J148" i="37" s="1"/>
  <c r="I228" i="37"/>
  <c r="J228" i="37" s="1"/>
  <c r="I61" i="37"/>
  <c r="J61" i="37" s="1"/>
  <c r="I213" i="37"/>
  <c r="J213" i="37" s="1"/>
  <c r="I293" i="37"/>
  <c r="J293" i="37" s="1"/>
  <c r="I206" i="37"/>
  <c r="I191" i="37"/>
  <c r="I99" i="37"/>
  <c r="J7" i="37"/>
  <c r="J5" i="37"/>
  <c r="J192" i="39"/>
  <c r="J104" i="39"/>
  <c r="J304" i="39"/>
  <c r="J240" i="39"/>
  <c r="J162" i="39"/>
  <c r="J214" i="39"/>
  <c r="J112" i="39"/>
  <c r="J124" i="39"/>
  <c r="J87" i="39"/>
  <c r="J22" i="39"/>
  <c r="J266" i="39"/>
  <c r="J294" i="39"/>
  <c r="J300" i="39"/>
  <c r="J154" i="39"/>
  <c r="J184" i="39"/>
  <c r="J55" i="39"/>
  <c r="J135" i="39"/>
  <c r="J287" i="39"/>
  <c r="J151" i="39"/>
  <c r="J41" i="39"/>
  <c r="J268" i="39"/>
  <c r="J273" i="39"/>
  <c r="J210" i="39"/>
  <c r="J140" i="39"/>
  <c r="J91" i="39"/>
  <c r="J59" i="39"/>
  <c r="J305" i="39"/>
  <c r="J281" i="39"/>
  <c r="J247" i="39"/>
  <c r="J200" i="39"/>
  <c r="J143" i="39"/>
  <c r="J179" i="39"/>
  <c r="J274" i="39"/>
  <c r="J35" i="39"/>
  <c r="J259" i="39"/>
  <c r="J193" i="39"/>
  <c r="J218" i="39"/>
  <c r="J191" i="39"/>
  <c r="J170" i="39"/>
  <c r="J27" i="39"/>
  <c r="J116" i="39"/>
  <c r="J10" i="39"/>
  <c r="J308" i="39"/>
  <c r="J228" i="39"/>
  <c r="J67" i="39"/>
  <c r="J6" i="39"/>
  <c r="J251" i="39"/>
  <c r="J185" i="39"/>
  <c r="J206" i="39"/>
  <c r="J169" i="39"/>
  <c r="J144" i="39"/>
  <c r="J75" i="39"/>
  <c r="J43" i="39"/>
  <c r="J20" i="39"/>
  <c r="J106" i="39"/>
  <c r="J312" i="39"/>
  <c r="J306" i="39"/>
  <c r="J178" i="39"/>
  <c r="J136" i="39"/>
  <c r="J39" i="39"/>
  <c r="J13" i="39"/>
  <c r="J80" i="39"/>
  <c r="J317" i="39"/>
  <c r="J301" i="39"/>
  <c r="J271" i="39"/>
  <c r="J309" i="39"/>
  <c r="J267" i="39"/>
  <c r="J278" i="39"/>
  <c r="J236" i="39"/>
  <c r="J212" i="39"/>
  <c r="J238" i="39"/>
  <c r="J194" i="39"/>
  <c r="J205" i="39"/>
  <c r="J148" i="39"/>
  <c r="J260" i="39"/>
  <c r="J189" i="39"/>
  <c r="J190" i="39"/>
  <c r="J176" i="39"/>
  <c r="J188" i="39"/>
  <c r="J128" i="39"/>
  <c r="J82" i="39"/>
  <c r="J92" i="39"/>
  <c r="J108" i="39"/>
  <c r="J44" i="39"/>
  <c r="J117" i="39"/>
  <c r="J47" i="39"/>
  <c r="J9" i="39"/>
  <c r="J17" i="39"/>
  <c r="J5" i="39"/>
  <c r="J297" i="39"/>
  <c r="J175" i="39"/>
  <c r="J115" i="39"/>
  <c r="J103" i="39"/>
  <c r="J86" i="39"/>
  <c r="J84" i="39"/>
  <c r="J37" i="39"/>
  <c r="J113" i="39"/>
  <c r="J31" i="39"/>
  <c r="J51" i="39"/>
  <c r="J313" i="39"/>
  <c r="J320" i="39"/>
  <c r="J198" i="39"/>
  <c r="J202" i="39"/>
  <c r="J171" i="39"/>
  <c r="J132" i="39"/>
  <c r="J102" i="39"/>
  <c r="J72" i="39"/>
  <c r="J316" i="39"/>
  <c r="J290" i="39"/>
  <c r="J291" i="39"/>
  <c r="J250" i="39"/>
  <c r="J232" i="39"/>
  <c r="J243" i="39"/>
  <c r="J186" i="39"/>
  <c r="J225" i="39"/>
  <c r="J166" i="39"/>
  <c r="J174" i="39"/>
  <c r="J197" i="39"/>
  <c r="J130" i="39"/>
  <c r="J161" i="39"/>
  <c r="J100" i="39"/>
  <c r="J26" i="39"/>
  <c r="J63" i="39"/>
  <c r="J24" i="39"/>
  <c r="J296" i="39"/>
  <c r="J242" i="39"/>
  <c r="J172" i="39"/>
  <c r="J182" i="39"/>
  <c r="J159" i="39"/>
  <c r="J95" i="39"/>
  <c r="J293" i="39"/>
  <c r="J276" i="39"/>
  <c r="J282" i="39"/>
  <c r="J280" i="39"/>
  <c r="J269" i="39"/>
  <c r="J231" i="39"/>
  <c r="J229" i="39"/>
  <c r="J201" i="39"/>
  <c r="J164" i="39"/>
  <c r="J180" i="39"/>
  <c r="J107" i="39"/>
  <c r="J120" i="39"/>
  <c r="J97" i="39"/>
  <c r="J119" i="39"/>
  <c r="J68" i="39"/>
  <c r="J46" i="39"/>
  <c r="J12" i="39"/>
  <c r="J289" i="39"/>
  <c r="J168" i="39"/>
  <c r="J123" i="39"/>
  <c r="J275" i="39"/>
  <c r="J256" i="39"/>
  <c r="J255" i="39"/>
  <c r="J131" i="39"/>
  <c r="J101" i="39"/>
  <c r="J118" i="39"/>
  <c r="J74" i="39"/>
  <c r="J40" i="39"/>
  <c r="J38" i="39"/>
  <c r="I4" i="39"/>
  <c r="H3" i="39" a="1"/>
  <c r="H3" i="39" s="1"/>
  <c r="J252" i="39"/>
  <c r="J152" i="39"/>
  <c r="J127" i="39"/>
  <c r="J33" i="39"/>
  <c r="J18" i="39"/>
  <c r="J28" i="39"/>
  <c r="J14" i="39"/>
  <c r="J284" i="39"/>
  <c r="J264" i="39"/>
  <c r="J254" i="39"/>
  <c r="J226" i="39"/>
  <c r="J285" i="39"/>
  <c r="J222" i="39"/>
  <c r="J221" i="39"/>
  <c r="J156" i="39"/>
  <c r="J167" i="39"/>
  <c r="J146" i="39"/>
  <c r="J139" i="39"/>
  <c r="J150" i="39"/>
  <c r="J160" i="39"/>
  <c r="J111" i="39"/>
  <c r="J109" i="39"/>
  <c r="J110" i="39"/>
  <c r="J71" i="39"/>
  <c r="J76" i="39"/>
  <c r="J36" i="39"/>
  <c r="J64" i="39"/>
  <c r="J29" i="39"/>
  <c r="J292" i="39"/>
  <c r="J138" i="39"/>
  <c r="J23" i="39"/>
  <c r="J99" i="39"/>
  <c r="J272" i="39"/>
  <c r="J263" i="39"/>
  <c r="J248" i="39"/>
  <c r="J213" i="39"/>
  <c r="J220" i="39"/>
  <c r="J158" i="39"/>
  <c r="J149" i="39"/>
  <c r="J90" i="39"/>
  <c r="J88" i="39"/>
  <c r="J93" i="39"/>
  <c r="J52" i="39"/>
  <c r="J83" i="39"/>
  <c r="J8" i="39"/>
  <c r="J55" i="38"/>
  <c r="J29" i="38"/>
  <c r="J318" i="38"/>
  <c r="J251" i="38"/>
  <c r="J186" i="38"/>
  <c r="J120" i="38"/>
  <c r="J312" i="38"/>
  <c r="J13" i="38"/>
  <c r="J290" i="38"/>
  <c r="J314" i="38"/>
  <c r="J287" i="38"/>
  <c r="J227" i="38"/>
  <c r="J175" i="38"/>
  <c r="J92" i="38"/>
  <c r="J9" i="38"/>
  <c r="J90" i="38"/>
  <c r="J21" i="38"/>
  <c r="J19" i="38"/>
  <c r="J176" i="38"/>
  <c r="J206" i="38"/>
  <c r="J119" i="38"/>
  <c r="J300" i="38"/>
  <c r="J244" i="38"/>
  <c r="J111" i="38"/>
  <c r="J23" i="38"/>
  <c r="J304" i="38"/>
  <c r="J282" i="38"/>
  <c r="J286" i="38"/>
  <c r="J201" i="38"/>
  <c r="J174" i="38"/>
  <c r="J68" i="38"/>
  <c r="J37" i="38"/>
  <c r="H3" i="38" a="1"/>
  <c r="H3" i="38" s="1"/>
  <c r="I5" i="38"/>
  <c r="I3" i="38" s="1" a="1"/>
  <c r="I3" i="38" s="1"/>
  <c r="J88" i="38"/>
  <c r="J39" i="38"/>
  <c r="J14" i="38"/>
  <c r="J45" i="38"/>
  <c r="J288" i="38"/>
  <c r="J123" i="38"/>
  <c r="J83" i="38"/>
  <c r="J309" i="38"/>
  <c r="J280" i="38"/>
  <c r="J316" i="38"/>
  <c r="J302" i="38"/>
  <c r="J219" i="38"/>
  <c r="J185" i="38"/>
  <c r="J155" i="38"/>
  <c r="J96" i="38"/>
  <c r="J157" i="38"/>
  <c r="J80" i="38"/>
  <c r="J72" i="38"/>
  <c r="J66" i="38"/>
  <c r="J51" i="38"/>
  <c r="J259" i="38"/>
  <c r="J247" i="38"/>
  <c r="J272" i="38"/>
  <c r="J164" i="38"/>
  <c r="J103" i="38"/>
  <c r="J301" i="38"/>
  <c r="J308" i="38"/>
  <c r="J271" i="38"/>
  <c r="J264" i="38"/>
  <c r="J231" i="38"/>
  <c r="J279" i="38"/>
  <c r="J239" i="38"/>
  <c r="J149" i="38"/>
  <c r="J146" i="38"/>
  <c r="J61" i="38"/>
  <c r="J84" i="38"/>
  <c r="J166" i="38"/>
  <c r="J18" i="38"/>
  <c r="J63" i="38"/>
  <c r="J177" i="38"/>
  <c r="J127" i="38"/>
  <c r="J313" i="38"/>
  <c r="J49" i="38"/>
  <c r="J7" i="38"/>
  <c r="J306" i="38"/>
  <c r="J226" i="38"/>
  <c r="J188" i="38"/>
  <c r="J100" i="38"/>
  <c r="J50" i="38"/>
  <c r="J305" i="38"/>
  <c r="J255" i="38"/>
  <c r="J214" i="38"/>
  <c r="J208" i="38"/>
  <c r="J198" i="38"/>
  <c r="J199" i="38"/>
  <c r="J25" i="38"/>
  <c r="J42" i="38"/>
  <c r="J58" i="38"/>
  <c r="J26" i="38"/>
  <c r="J263" i="38"/>
  <c r="J192" i="38"/>
  <c r="J193" i="38"/>
  <c r="J197" i="38"/>
  <c r="J115" i="38"/>
  <c r="J180" i="38"/>
  <c r="J131" i="38"/>
  <c r="J212" i="38"/>
  <c r="J143" i="38"/>
  <c r="J147" i="38"/>
  <c r="J107" i="38"/>
  <c r="J53" i="38"/>
  <c r="J109" i="38"/>
  <c r="J57" i="38"/>
  <c r="J31" i="38"/>
  <c r="J128" i="38"/>
  <c r="J6" i="38"/>
  <c r="J22" i="38"/>
  <c r="J30" i="38"/>
  <c r="J113" i="38"/>
  <c r="J10" i="38"/>
  <c r="J70" i="38"/>
  <c r="J62" i="38"/>
  <c r="J77" i="38"/>
  <c r="J54" i="38"/>
  <c r="J250" i="38"/>
  <c r="J215" i="38"/>
  <c r="J254" i="38"/>
  <c r="J230" i="38"/>
  <c r="J168" i="38"/>
  <c r="J124" i="38"/>
  <c r="J142" i="38"/>
  <c r="J136" i="38"/>
  <c r="J98" i="38"/>
  <c r="J15" i="38"/>
  <c r="J27" i="38"/>
  <c r="J292" i="38"/>
  <c r="J253" i="38"/>
  <c r="J172" i="38"/>
  <c r="J116" i="38"/>
  <c r="J140" i="38"/>
  <c r="J102" i="38"/>
  <c r="J82" i="38"/>
  <c r="J47" i="38"/>
  <c r="J65" i="38"/>
  <c r="J59" i="38"/>
  <c r="J41" i="38"/>
  <c r="J33" i="38"/>
  <c r="J294" i="38"/>
  <c r="J224" i="38"/>
  <c r="J293" i="38"/>
  <c r="J298" i="38"/>
  <c r="J274" i="38"/>
  <c r="J222" i="38"/>
  <c r="J275" i="38"/>
  <c r="J162" i="38"/>
  <c r="J158" i="38"/>
  <c r="J159" i="38"/>
  <c r="J130" i="38"/>
  <c r="J317" i="38"/>
  <c r="J296" i="38"/>
  <c r="J310" i="38"/>
  <c r="J291" i="38"/>
  <c r="J261" i="38"/>
  <c r="J243" i="38"/>
  <c r="J223" i="38"/>
  <c r="J297" i="38"/>
  <c r="J232" i="38"/>
  <c r="J207" i="38"/>
  <c r="J203" i="38"/>
  <c r="J154" i="38"/>
  <c r="J99" i="38"/>
  <c r="J151" i="38"/>
  <c r="J139" i="38"/>
  <c r="J76" i="38"/>
  <c r="J135" i="38"/>
  <c r="J11" i="38"/>
  <c r="J132" i="38"/>
  <c r="J38" i="38"/>
  <c r="J289" i="38"/>
  <c r="J278" i="38"/>
  <c r="J320" i="38"/>
  <c r="J257" i="38"/>
  <c r="J211" i="38"/>
  <c r="J235" i="38"/>
  <c r="J213" i="38"/>
  <c r="J249" i="38"/>
  <c r="J196" i="38"/>
  <c r="J167" i="38"/>
  <c r="J267" i="38"/>
  <c r="J184" i="38"/>
  <c r="J144" i="38"/>
  <c r="J181" i="38"/>
  <c r="J95" i="38"/>
  <c r="J126" i="38"/>
  <c r="J118" i="38"/>
  <c r="J46" i="38"/>
  <c r="J17" i="38"/>
  <c r="J35" i="38"/>
  <c r="J34" i="38"/>
  <c r="J71" i="38"/>
  <c r="J284" i="38"/>
  <c r="J210" i="38"/>
  <c r="J150" i="38"/>
  <c r="J179" i="38"/>
  <c r="J170" i="38"/>
  <c r="J91" i="38"/>
  <c r="J43" i="38"/>
  <c r="J4" i="38"/>
  <c r="J320" i="37"/>
  <c r="J308" i="37"/>
  <c r="J276" i="37"/>
  <c r="J196" i="37"/>
  <c r="J316" i="37"/>
  <c r="J305" i="37"/>
  <c r="J312" i="37"/>
  <c r="J318" i="37"/>
  <c r="J277" i="37"/>
  <c r="J27" i="37"/>
  <c r="J314" i="37"/>
  <c r="J298" i="37"/>
  <c r="J116" i="37"/>
  <c r="J301" i="37"/>
  <c r="J230" i="37"/>
  <c r="J174" i="37"/>
  <c r="J171" i="37"/>
  <c r="J214" i="37"/>
  <c r="J291" i="37"/>
  <c r="J242" i="37"/>
  <c r="J212" i="37"/>
  <c r="J163" i="37"/>
  <c r="J83" i="37"/>
  <c r="J261" i="37"/>
  <c r="J236" i="37"/>
  <c r="J241" i="37"/>
  <c r="J219" i="37"/>
  <c r="J218" i="37"/>
  <c r="J149" i="37"/>
  <c r="J123" i="37"/>
  <c r="J145" i="37"/>
  <c r="J154" i="37"/>
  <c r="J122" i="37"/>
  <c r="J111" i="37"/>
  <c r="J118" i="37"/>
  <c r="J194" i="37"/>
  <c r="J34" i="37"/>
  <c r="J73" i="37"/>
  <c r="J43" i="37"/>
  <c r="J14" i="37"/>
  <c r="J31" i="37"/>
  <c r="J180" i="37"/>
  <c r="J240" i="37"/>
  <c r="J143" i="37"/>
  <c r="J304" i="37"/>
  <c r="J309" i="37"/>
  <c r="J251" i="37"/>
  <c r="J272" i="37"/>
  <c r="J238" i="37"/>
  <c r="J223" i="37"/>
  <c r="J217" i="37"/>
  <c r="J187" i="37"/>
  <c r="J199" i="37"/>
  <c r="J166" i="37"/>
  <c r="J113" i="37"/>
  <c r="J313" i="37"/>
  <c r="J106" i="37"/>
  <c r="J120" i="37"/>
  <c r="J72" i="37"/>
  <c r="J41" i="37"/>
  <c r="J289" i="37"/>
  <c r="J287" i="37"/>
  <c r="J246" i="37"/>
  <c r="J248" i="37"/>
  <c r="J190" i="37"/>
  <c r="J184" i="37"/>
  <c r="J269" i="37"/>
  <c r="J224" i="37"/>
  <c r="J97" i="37"/>
  <c r="J137" i="37"/>
  <c r="J57" i="37"/>
  <c r="J40" i="37"/>
  <c r="J38" i="37"/>
  <c r="J306" i="37"/>
  <c r="J296" i="37"/>
  <c r="J130" i="37"/>
  <c r="J127" i="37"/>
  <c r="J18" i="37"/>
  <c r="J297" i="37"/>
  <c r="J221" i="37"/>
  <c r="J205" i="37"/>
  <c r="J175" i="37"/>
  <c r="J210" i="37"/>
  <c r="J178" i="37"/>
  <c r="J95" i="37"/>
  <c r="J99" i="37"/>
  <c r="J29" i="37"/>
  <c r="J65" i="37"/>
  <c r="J10" i="37"/>
  <c r="J317" i="37"/>
  <c r="J294" i="37"/>
  <c r="J284" i="37"/>
  <c r="J273" i="37"/>
  <c r="J233" i="37"/>
  <c r="J198" i="37"/>
  <c r="J191" i="37"/>
  <c r="J141" i="37"/>
  <c r="J94" i="37"/>
  <c r="I6" i="37"/>
  <c r="H3" i="37" a="1"/>
  <c r="H3" i="37" s="1"/>
  <c r="J39" i="37"/>
  <c r="J44" i="37"/>
  <c r="J244" i="37"/>
  <c r="J268" i="37"/>
  <c r="J206" i="37"/>
  <c r="J153" i="37"/>
  <c r="J265" i="37"/>
  <c r="J231" i="37"/>
  <c r="J146" i="37"/>
  <c r="J109" i="37"/>
  <c r="J53" i="37"/>
  <c r="J33" i="37"/>
  <c r="J93" i="37"/>
  <c r="J280" i="37"/>
  <c r="J285" i="37"/>
  <c r="J186" i="37"/>
  <c r="J222" i="37"/>
  <c r="J183" i="37"/>
  <c r="J201" i="37"/>
  <c r="J139" i="37"/>
  <c r="J207" i="37"/>
  <c r="J138" i="37"/>
  <c r="J84" i="37"/>
  <c r="J22" i="37"/>
  <c r="J164" i="37"/>
  <c r="J125" i="37"/>
  <c r="J58" i="37"/>
  <c r="J46" i="37"/>
  <c r="J51" i="37"/>
  <c r="J192" i="37"/>
  <c r="J117" i="37"/>
  <c r="J176" i="37"/>
  <c r="J115" i="37"/>
  <c r="J114" i="37"/>
  <c r="J129" i="37"/>
  <c r="J88" i="37"/>
  <c r="J90" i="37"/>
  <c r="J85" i="37"/>
  <c r="J54" i="37"/>
  <c r="J69" i="37"/>
  <c r="J17" i="37"/>
  <c r="J167" i="37"/>
  <c r="J121" i="37"/>
  <c r="J4" i="37"/>
  <c r="J234" i="37"/>
  <c r="J227" i="37"/>
  <c r="J158" i="37"/>
  <c r="J101" i="37"/>
  <c r="J110" i="37"/>
  <c r="J81" i="37"/>
  <c r="J36" i="37"/>
  <c r="J26" i="37"/>
  <c r="J21" i="37"/>
  <c r="J159" i="37"/>
  <c r="J226" i="37"/>
  <c r="J200" i="37"/>
  <c r="J162" i="37"/>
  <c r="J185" i="37"/>
  <c r="J124" i="37"/>
  <c r="J87" i="37"/>
  <c r="J45" i="37"/>
  <c r="J215" i="37"/>
  <c r="J96" i="37"/>
  <c r="J30" i="37"/>
  <c r="J78" i="37"/>
  <c r="J232" i="36"/>
  <c r="J163" i="36"/>
  <c r="J96" i="36"/>
  <c r="J97" i="36"/>
  <c r="J45" i="36"/>
  <c r="J54" i="36"/>
  <c r="J74" i="36"/>
  <c r="J318" i="36"/>
  <c r="J183" i="36"/>
  <c r="J226" i="36"/>
  <c r="J164" i="36"/>
  <c r="J146" i="36"/>
  <c r="J126" i="36"/>
  <c r="J92" i="36"/>
  <c r="J114" i="36"/>
  <c r="J31" i="36"/>
  <c r="J41" i="36"/>
  <c r="J314" i="36"/>
  <c r="J266" i="36"/>
  <c r="J179" i="36"/>
  <c r="J209" i="36"/>
  <c r="J144" i="36"/>
  <c r="J125" i="36"/>
  <c r="J129" i="36"/>
  <c r="J76" i="36"/>
  <c r="J310" i="36"/>
  <c r="J295" i="36"/>
  <c r="J221" i="36"/>
  <c r="J149" i="36"/>
  <c r="J165" i="36"/>
  <c r="J78" i="36"/>
  <c r="J85" i="36"/>
  <c r="J160" i="36"/>
  <c r="J61" i="36"/>
  <c r="J288" i="36"/>
  <c r="J248" i="36"/>
  <c r="J244" i="36"/>
  <c r="J191" i="36"/>
  <c r="J171" i="36"/>
  <c r="J192" i="36"/>
  <c r="J142" i="36"/>
  <c r="J60" i="36"/>
  <c r="J66" i="36"/>
  <c r="J68" i="36"/>
  <c r="J107" i="36"/>
  <c r="J20" i="36"/>
  <c r="J258" i="36"/>
  <c r="J283" i="36"/>
  <c r="J117" i="36"/>
  <c r="J56" i="36"/>
  <c r="J16" i="36"/>
  <c r="J37" i="36"/>
  <c r="J315" i="36"/>
  <c r="J303" i="36"/>
  <c r="J249" i="36"/>
  <c r="J162" i="36"/>
  <c r="J173" i="36"/>
  <c r="J196" i="36"/>
  <c r="J153" i="36"/>
  <c r="J52" i="36"/>
  <c r="J101" i="36"/>
  <c r="J12" i="36"/>
  <c r="J214" i="36"/>
  <c r="J276" i="36"/>
  <c r="J292" i="36"/>
  <c r="J277" i="36"/>
  <c r="J279" i="36"/>
  <c r="J240" i="36"/>
  <c r="J245" i="36"/>
  <c r="J228" i="36"/>
  <c r="J180" i="36"/>
  <c r="J135" i="36"/>
  <c r="J128" i="36"/>
  <c r="J48" i="36"/>
  <c r="J49" i="36"/>
  <c r="J290" i="36"/>
  <c r="J269" i="36"/>
  <c r="J252" i="36"/>
  <c r="J108" i="36"/>
  <c r="J112" i="36"/>
  <c r="J65" i="36"/>
  <c r="H3" i="36" a="1"/>
  <c r="H3" i="36" s="1"/>
  <c r="J309" i="36"/>
  <c r="J265" i="36"/>
  <c r="J202" i="36"/>
  <c r="J152" i="36"/>
  <c r="J140" i="36"/>
  <c r="J87" i="36"/>
  <c r="J46" i="36"/>
  <c r="J33" i="36"/>
  <c r="J19" i="36"/>
  <c r="I4" i="36"/>
  <c r="J178" i="36"/>
  <c r="J161" i="36"/>
  <c r="J122" i="36"/>
  <c r="J28" i="36"/>
  <c r="J8" i="36"/>
  <c r="J40" i="36"/>
  <c r="J306" i="36"/>
  <c r="J319" i="36"/>
  <c r="J285" i="36"/>
  <c r="J275" i="36"/>
  <c r="J268" i="36"/>
  <c r="J235" i="36"/>
  <c r="J216" i="36"/>
  <c r="J200" i="36"/>
  <c r="J206" i="36"/>
  <c r="J204" i="36"/>
  <c r="J212" i="36"/>
  <c r="J156" i="36"/>
  <c r="J157" i="36"/>
  <c r="J139" i="36"/>
  <c r="J98" i="36"/>
  <c r="J53" i="36"/>
  <c r="J24" i="36"/>
  <c r="J287" i="36"/>
  <c r="J254" i="36"/>
  <c r="J236" i="36"/>
  <c r="J167" i="36"/>
  <c r="J175" i="36"/>
  <c r="J187" i="36"/>
  <c r="J137" i="36"/>
  <c r="J151" i="36"/>
  <c r="J130" i="36"/>
  <c r="J150" i="36"/>
  <c r="J132" i="36"/>
  <c r="J100" i="36"/>
  <c r="J88" i="36"/>
  <c r="J32" i="36"/>
  <c r="J50" i="36"/>
  <c r="J36" i="36"/>
  <c r="J39" i="36"/>
  <c r="J307" i="36"/>
  <c r="J282" i="36"/>
  <c r="J278" i="36"/>
  <c r="J243" i="36"/>
  <c r="J207" i="36"/>
  <c r="J213" i="36"/>
  <c r="J104" i="36"/>
  <c r="J270" i="36"/>
  <c r="J121" i="36"/>
  <c r="J80" i="36"/>
  <c r="J57" i="36"/>
  <c r="J293" i="36"/>
  <c r="J227" i="36"/>
  <c r="J220" i="36"/>
  <c r="J219" i="36"/>
  <c r="J145" i="36"/>
  <c r="J190" i="36"/>
  <c r="J124" i="36"/>
  <c r="J127" i="36"/>
  <c r="J94" i="36"/>
  <c r="J82" i="36"/>
  <c r="J133" i="36"/>
  <c r="J86" i="36"/>
  <c r="J38" i="36"/>
  <c r="J281" i="36"/>
  <c r="J291" i="36"/>
  <c r="J218" i="36"/>
  <c r="J62" i="36"/>
  <c r="J272" i="36"/>
  <c r="J195" i="36"/>
  <c r="J184" i="36"/>
  <c r="J199" i="36"/>
  <c r="J225" i="36"/>
  <c r="J120" i="36"/>
  <c r="J123" i="36"/>
  <c r="J131" i="36"/>
  <c r="J72" i="36"/>
  <c r="J93" i="36"/>
  <c r="J298" i="36"/>
  <c r="J294" i="36"/>
  <c r="J113" i="36"/>
  <c r="J102" i="36"/>
  <c r="J105" i="36"/>
  <c r="J63" i="36"/>
  <c r="J110" i="36"/>
  <c r="J58" i="36"/>
  <c r="J30" i="36"/>
  <c r="J274" i="36"/>
  <c r="J311" i="36"/>
  <c r="J286" i="36"/>
  <c r="J262" i="36"/>
  <c r="J224" i="36"/>
  <c r="J166" i="36"/>
  <c r="J299" i="36"/>
  <c r="J273" i="36"/>
  <c r="J256" i="36"/>
  <c r="J253" i="36"/>
  <c r="J188" i="36"/>
  <c r="J176" i="36"/>
  <c r="J141" i="36"/>
  <c r="J172" i="36"/>
  <c r="J143" i="36"/>
  <c r="J134" i="36"/>
  <c r="J84" i="36"/>
  <c r="J116" i="36"/>
  <c r="J91" i="36"/>
  <c r="J119" i="36"/>
  <c r="J103" i="36"/>
  <c r="J81" i="36"/>
  <c r="J29" i="36"/>
  <c r="J95" i="36"/>
  <c r="J70" i="36"/>
  <c r="J44" i="36"/>
  <c r="I3" i="37" l="1" a="1"/>
  <c r="I3" i="37" s="1"/>
  <c r="J4" i="39"/>
  <c r="I3" i="39" a="1"/>
  <c r="I3" i="39" s="1"/>
  <c r="J5" i="38"/>
  <c r="J3" i="38" s="1" a="1"/>
  <c r="J3" i="38" s="1"/>
  <c r="J6" i="37"/>
  <c r="J4" i="36"/>
  <c r="I3" i="36" a="1"/>
  <c r="I3" i="36" s="1"/>
  <c r="J3" i="39" l="1" a="1"/>
  <c r="J3" i="39" s="1"/>
  <c r="K4" i="39" s="1"/>
  <c r="K273" i="38"/>
  <c r="L273" i="38" s="1"/>
  <c r="M273" i="38" s="1"/>
  <c r="K234" i="38"/>
  <c r="L234" i="38" s="1"/>
  <c r="M234" i="38" s="1"/>
  <c r="K209" i="38"/>
  <c r="L209" i="38" s="1"/>
  <c r="M209" i="38" s="1"/>
  <c r="K246" i="38"/>
  <c r="L246" i="38" s="1"/>
  <c r="M246" i="38" s="1"/>
  <c r="K156" i="38"/>
  <c r="L156" i="38" s="1"/>
  <c r="M156" i="38" s="1"/>
  <c r="K145" i="38"/>
  <c r="L145" i="38" s="1"/>
  <c r="M145" i="38" s="1"/>
  <c r="K138" i="38"/>
  <c r="L138" i="38" s="1"/>
  <c r="M138" i="38" s="1"/>
  <c r="K78" i="38"/>
  <c r="L78" i="38" s="1"/>
  <c r="M78" i="38" s="1"/>
  <c r="K122" i="38"/>
  <c r="L122" i="38" s="1"/>
  <c r="M122" i="38" s="1"/>
  <c r="K101" i="38"/>
  <c r="L101" i="38" s="1"/>
  <c r="M101" i="38" s="1"/>
  <c r="K110" i="38"/>
  <c r="L110" i="38" s="1"/>
  <c r="M110" i="38" s="1"/>
  <c r="K295" i="38"/>
  <c r="L295" i="38" s="1"/>
  <c r="M295" i="38" s="1"/>
  <c r="K152" i="38"/>
  <c r="L152" i="38" s="1"/>
  <c r="M152" i="38" s="1"/>
  <c r="K160" i="38"/>
  <c r="L160" i="38" s="1"/>
  <c r="M160" i="38" s="1"/>
  <c r="K202" i="38"/>
  <c r="L202" i="38" s="1"/>
  <c r="M202" i="38" s="1"/>
  <c r="K238" i="38"/>
  <c r="L238" i="38" s="1"/>
  <c r="M238" i="38" s="1"/>
  <c r="K299" i="38"/>
  <c r="L299" i="38" s="1"/>
  <c r="M299" i="38" s="1"/>
  <c r="K262" i="38"/>
  <c r="L262" i="38" s="1"/>
  <c r="M262" i="38" s="1"/>
  <c r="K182" i="38"/>
  <c r="L182" i="38" s="1"/>
  <c r="M182" i="38" s="1"/>
  <c r="K311" i="38"/>
  <c r="L311" i="38" s="1"/>
  <c r="M311" i="38" s="1"/>
  <c r="K319" i="38"/>
  <c r="L319" i="38" s="1"/>
  <c r="M319" i="38" s="1"/>
  <c r="K217" i="38"/>
  <c r="L217" i="38" s="1"/>
  <c r="M217" i="38" s="1"/>
  <c r="K8" i="38"/>
  <c r="L8" i="38" s="1"/>
  <c r="M8" i="38" s="1"/>
  <c r="K237" i="38"/>
  <c r="L237" i="38" s="1"/>
  <c r="M237" i="38" s="1"/>
  <c r="K252" i="38"/>
  <c r="L252" i="38" s="1"/>
  <c r="M252" i="38" s="1"/>
  <c r="K64" i="38"/>
  <c r="L64" i="38" s="1"/>
  <c r="M64" i="38" s="1"/>
  <c r="K256" i="38"/>
  <c r="L256" i="38" s="1"/>
  <c r="M256" i="38" s="1"/>
  <c r="K307" i="38"/>
  <c r="L307" i="38" s="1"/>
  <c r="M307" i="38" s="1"/>
  <c r="K85" i="38"/>
  <c r="L85" i="38" s="1"/>
  <c r="M85" i="38" s="1"/>
  <c r="K194" i="38"/>
  <c r="L194" i="38" s="1"/>
  <c r="M194" i="38" s="1"/>
  <c r="K283" i="38"/>
  <c r="L283" i="38" s="1"/>
  <c r="M283" i="38" s="1"/>
  <c r="K112" i="38"/>
  <c r="L112" i="38" s="1"/>
  <c r="M112" i="38" s="1"/>
  <c r="K189" i="38"/>
  <c r="L189" i="38" s="1"/>
  <c r="M189" i="38" s="1"/>
  <c r="K245" i="38"/>
  <c r="L245" i="38" s="1"/>
  <c r="M245" i="38" s="1"/>
  <c r="K74" i="38"/>
  <c r="L74" i="38" s="1"/>
  <c r="M74" i="38" s="1"/>
  <c r="K81" i="38"/>
  <c r="L81" i="38" s="1"/>
  <c r="M81" i="38" s="1"/>
  <c r="K205" i="38"/>
  <c r="L205" i="38" s="1"/>
  <c r="M205" i="38" s="1"/>
  <c r="K86" i="38"/>
  <c r="L86" i="38" s="1"/>
  <c r="M86" i="38" s="1"/>
  <c r="K28" i="38"/>
  <c r="L28" i="38" s="1"/>
  <c r="M28" i="38" s="1"/>
  <c r="K104" i="38"/>
  <c r="L104" i="38" s="1"/>
  <c r="M104" i="38" s="1"/>
  <c r="K265" i="38"/>
  <c r="L265" i="38" s="1"/>
  <c r="M265" i="38" s="1"/>
  <c r="K178" i="38"/>
  <c r="L178" i="38" s="1"/>
  <c r="M178" i="38" s="1"/>
  <c r="K187" i="38"/>
  <c r="L187" i="38" s="1"/>
  <c r="M187" i="38" s="1"/>
  <c r="K229" i="38"/>
  <c r="L229" i="38" s="1"/>
  <c r="M229" i="38" s="1"/>
  <c r="K121" i="38"/>
  <c r="L121" i="38" s="1"/>
  <c r="M121" i="38" s="1"/>
  <c r="K133" i="38"/>
  <c r="L133" i="38" s="1"/>
  <c r="M133" i="38" s="1"/>
  <c r="K248" i="38"/>
  <c r="L248" i="38" s="1"/>
  <c r="M248" i="38" s="1"/>
  <c r="K117" i="38"/>
  <c r="L117" i="38" s="1"/>
  <c r="M117" i="38" s="1"/>
  <c r="K171" i="38"/>
  <c r="L171" i="38" s="1"/>
  <c r="M171" i="38" s="1"/>
  <c r="K216" i="38"/>
  <c r="L216" i="38" s="1"/>
  <c r="M216" i="38" s="1"/>
  <c r="K93" i="38"/>
  <c r="L93" i="38" s="1"/>
  <c r="M93" i="38" s="1"/>
  <c r="K200" i="38"/>
  <c r="L200" i="38" s="1"/>
  <c r="M200" i="38" s="1"/>
  <c r="K183" i="38"/>
  <c r="L183" i="38" s="1"/>
  <c r="M183" i="38" s="1"/>
  <c r="K276" i="38"/>
  <c r="L276" i="38" s="1"/>
  <c r="M276" i="38" s="1"/>
  <c r="K153" i="38"/>
  <c r="L153" i="38" s="1"/>
  <c r="M153" i="38" s="1"/>
  <c r="K225" i="38"/>
  <c r="L225" i="38" s="1"/>
  <c r="M225" i="38" s="1"/>
  <c r="K24" i="38"/>
  <c r="L24" i="38" s="1"/>
  <c r="M24" i="38" s="1"/>
  <c r="K105" i="38"/>
  <c r="L105" i="38" s="1"/>
  <c r="M105" i="38" s="1"/>
  <c r="K218" i="38"/>
  <c r="L218" i="38" s="1"/>
  <c r="M218" i="38" s="1"/>
  <c r="K87" i="38"/>
  <c r="L87" i="38" s="1"/>
  <c r="M87" i="38" s="1"/>
  <c r="K36" i="38"/>
  <c r="L36" i="38" s="1"/>
  <c r="M36" i="38" s="1"/>
  <c r="K269" i="38"/>
  <c r="L269" i="38" s="1"/>
  <c r="M269" i="38" s="1"/>
  <c r="K268" i="38"/>
  <c r="L268" i="38" s="1"/>
  <c r="M268" i="38" s="1"/>
  <c r="K241" i="38"/>
  <c r="L241" i="38" s="1"/>
  <c r="M241" i="38" s="1"/>
  <c r="K73" i="38"/>
  <c r="L73" i="38" s="1"/>
  <c r="M73" i="38" s="1"/>
  <c r="K285" i="38"/>
  <c r="L285" i="38" s="1"/>
  <c r="M285" i="38" s="1"/>
  <c r="K315" i="38"/>
  <c r="L315" i="38" s="1"/>
  <c r="M315" i="38" s="1"/>
  <c r="K270" i="38"/>
  <c r="L270" i="38" s="1"/>
  <c r="M270" i="38" s="1"/>
  <c r="K137" i="38"/>
  <c r="L137" i="38" s="1"/>
  <c r="M137" i="38" s="1"/>
  <c r="K141" i="38"/>
  <c r="L141" i="38" s="1"/>
  <c r="M141" i="38" s="1"/>
  <c r="K277" i="38"/>
  <c r="L277" i="38" s="1"/>
  <c r="M277" i="38" s="1"/>
  <c r="K97" i="38"/>
  <c r="L97" i="38" s="1"/>
  <c r="M97" i="38" s="1"/>
  <c r="K236" i="38"/>
  <c r="L236" i="38" s="1"/>
  <c r="M236" i="38" s="1"/>
  <c r="K260" i="38"/>
  <c r="L260" i="38" s="1"/>
  <c r="M260" i="38" s="1"/>
  <c r="K221" i="38"/>
  <c r="L221" i="38" s="1"/>
  <c r="M221" i="38" s="1"/>
  <c r="K240" i="38"/>
  <c r="L240" i="38" s="1"/>
  <c r="M240" i="38" s="1"/>
  <c r="K79" i="38"/>
  <c r="L79" i="38" s="1"/>
  <c r="M79" i="38" s="1"/>
  <c r="K32" i="38"/>
  <c r="L32" i="38" s="1"/>
  <c r="M32" i="38" s="1"/>
  <c r="K281" i="38"/>
  <c r="L281" i="38" s="1"/>
  <c r="M281" i="38" s="1"/>
  <c r="K125" i="38"/>
  <c r="L125" i="38" s="1"/>
  <c r="M125" i="38" s="1"/>
  <c r="K75" i="38"/>
  <c r="L75" i="38" s="1"/>
  <c r="M75" i="38" s="1"/>
  <c r="K69" i="38"/>
  <c r="L69" i="38" s="1"/>
  <c r="M69" i="38" s="1"/>
  <c r="K12" i="38"/>
  <c r="L12" i="38" s="1"/>
  <c r="M12" i="38" s="1"/>
  <c r="K173" i="38"/>
  <c r="L173" i="38" s="1"/>
  <c r="M173" i="38" s="1"/>
  <c r="K266" i="38"/>
  <c r="L266" i="38" s="1"/>
  <c r="M266" i="38" s="1"/>
  <c r="K48" i="38"/>
  <c r="L48" i="38" s="1"/>
  <c r="M48" i="38" s="1"/>
  <c r="K134" i="38"/>
  <c r="L134" i="38" s="1"/>
  <c r="M134" i="38" s="1"/>
  <c r="K228" i="38"/>
  <c r="L228" i="38" s="1"/>
  <c r="M228" i="38" s="1"/>
  <c r="K56" i="38"/>
  <c r="L56" i="38" s="1"/>
  <c r="M56" i="38" s="1"/>
  <c r="K108" i="38"/>
  <c r="L108" i="38" s="1"/>
  <c r="M108" i="38" s="1"/>
  <c r="K258" i="38"/>
  <c r="L258" i="38" s="1"/>
  <c r="M258" i="38" s="1"/>
  <c r="K40" i="38"/>
  <c r="L40" i="38" s="1"/>
  <c r="M40" i="38" s="1"/>
  <c r="K94" i="38"/>
  <c r="L94" i="38" s="1"/>
  <c r="M94" i="38" s="1"/>
  <c r="K114" i="38"/>
  <c r="L114" i="38" s="1"/>
  <c r="M114" i="38" s="1"/>
  <c r="K60" i="38"/>
  <c r="L60" i="38" s="1"/>
  <c r="M60" i="38" s="1"/>
  <c r="K161" i="38"/>
  <c r="L161" i="38" s="1"/>
  <c r="M161" i="38" s="1"/>
  <c r="K106" i="38"/>
  <c r="L106" i="38" s="1"/>
  <c r="M106" i="38" s="1"/>
  <c r="K204" i="38"/>
  <c r="L204" i="38" s="1"/>
  <c r="M204" i="38" s="1"/>
  <c r="K148" i="38"/>
  <c r="L148" i="38" s="1"/>
  <c r="M148" i="38" s="1"/>
  <c r="K163" i="38"/>
  <c r="L163" i="38" s="1"/>
  <c r="M163" i="38" s="1"/>
  <c r="K190" i="38"/>
  <c r="L190" i="38" s="1"/>
  <c r="M190" i="38" s="1"/>
  <c r="K16" i="38"/>
  <c r="L16" i="38" s="1"/>
  <c r="M16" i="38" s="1"/>
  <c r="K242" i="38"/>
  <c r="L242" i="38" s="1"/>
  <c r="M242" i="38" s="1"/>
  <c r="K195" i="38"/>
  <c r="L195" i="38" s="1"/>
  <c r="M195" i="38" s="1"/>
  <c r="K52" i="38"/>
  <c r="L52" i="38" s="1"/>
  <c r="M52" i="38" s="1"/>
  <c r="K220" i="38"/>
  <c r="L220" i="38" s="1"/>
  <c r="M220" i="38" s="1"/>
  <c r="K233" i="38"/>
  <c r="L233" i="38" s="1"/>
  <c r="M233" i="38" s="1"/>
  <c r="K67" i="38"/>
  <c r="L67" i="38" s="1"/>
  <c r="M67" i="38" s="1"/>
  <c r="K20" i="38"/>
  <c r="L20" i="38" s="1"/>
  <c r="M20" i="38" s="1"/>
  <c r="K191" i="38"/>
  <c r="L191" i="38" s="1"/>
  <c r="M191" i="38" s="1"/>
  <c r="K303" i="38"/>
  <c r="L303" i="38" s="1"/>
  <c r="M303" i="38" s="1"/>
  <c r="K89" i="38"/>
  <c r="L89" i="38" s="1"/>
  <c r="M89" i="38" s="1"/>
  <c r="K169" i="38"/>
  <c r="L169" i="38" s="1"/>
  <c r="M169" i="38" s="1"/>
  <c r="K165" i="38"/>
  <c r="L165" i="38" s="1"/>
  <c r="M165" i="38" s="1"/>
  <c r="K44" i="38"/>
  <c r="L44" i="38" s="1"/>
  <c r="M44" i="38" s="1"/>
  <c r="K129" i="38"/>
  <c r="L129" i="38" s="1"/>
  <c r="M129" i="38" s="1"/>
  <c r="K267" i="38"/>
  <c r="L267" i="38" s="1"/>
  <c r="M267" i="38" s="1"/>
  <c r="K317" i="38"/>
  <c r="L317" i="38" s="1"/>
  <c r="M317" i="38" s="1"/>
  <c r="K274" i="38"/>
  <c r="L274" i="38" s="1"/>
  <c r="M274" i="38" s="1"/>
  <c r="K118" i="38"/>
  <c r="L118" i="38" s="1"/>
  <c r="M118" i="38" s="1"/>
  <c r="K17" i="38"/>
  <c r="L17" i="38" s="1"/>
  <c r="M17" i="38" s="1"/>
  <c r="K136" i="38"/>
  <c r="L136" i="38" s="1"/>
  <c r="M136" i="38" s="1"/>
  <c r="K306" i="38"/>
  <c r="L306" i="38" s="1"/>
  <c r="M306" i="38" s="1"/>
  <c r="K287" i="38"/>
  <c r="L287" i="38" s="1"/>
  <c r="M287" i="38" s="1"/>
  <c r="K180" i="38"/>
  <c r="L180" i="38" s="1"/>
  <c r="M180" i="38" s="1"/>
  <c r="K9" i="38"/>
  <c r="L9" i="38" s="1"/>
  <c r="M9" i="38" s="1"/>
  <c r="K149" i="38"/>
  <c r="L149" i="38" s="1"/>
  <c r="M149" i="38" s="1"/>
  <c r="K116" i="38"/>
  <c r="L116" i="38" s="1"/>
  <c r="M116" i="38" s="1"/>
  <c r="K45" i="38"/>
  <c r="L45" i="38" s="1"/>
  <c r="M45" i="38" s="1"/>
  <c r="K41" i="38"/>
  <c r="L41" i="38" s="1"/>
  <c r="M41" i="38" s="1"/>
  <c r="K302" i="38"/>
  <c r="L302" i="38" s="1"/>
  <c r="M302" i="38" s="1"/>
  <c r="K223" i="38"/>
  <c r="L223" i="38" s="1"/>
  <c r="M223" i="38" s="1"/>
  <c r="K109" i="38"/>
  <c r="L109" i="38" s="1"/>
  <c r="M109" i="38" s="1"/>
  <c r="K239" i="38"/>
  <c r="L239" i="38" s="1"/>
  <c r="M239" i="38" s="1"/>
  <c r="K80" i="38"/>
  <c r="L80" i="38" s="1"/>
  <c r="M80" i="38" s="1"/>
  <c r="K250" i="38"/>
  <c r="L250" i="38" s="1"/>
  <c r="M250" i="38" s="1"/>
  <c r="K29" i="38"/>
  <c r="L29" i="38" s="1"/>
  <c r="M29" i="38" s="1"/>
  <c r="K296" i="38"/>
  <c r="L296" i="38" s="1"/>
  <c r="M296" i="38" s="1"/>
  <c r="K214" i="38"/>
  <c r="L214" i="38" s="1"/>
  <c r="M214" i="38" s="1"/>
  <c r="K126" i="38"/>
  <c r="L126" i="38" s="1"/>
  <c r="M126" i="38" s="1"/>
  <c r="K100" i="38"/>
  <c r="L100" i="38" s="1"/>
  <c r="M100" i="38" s="1"/>
  <c r="K14" i="38"/>
  <c r="L14" i="38" s="1"/>
  <c r="M14" i="38" s="1"/>
  <c r="K13" i="38"/>
  <c r="L13" i="38" s="1"/>
  <c r="M13" i="38" s="1"/>
  <c r="K231" i="38"/>
  <c r="L231" i="38" s="1"/>
  <c r="M231" i="38" s="1"/>
  <c r="K162" i="38"/>
  <c r="L162" i="38" s="1"/>
  <c r="M162" i="38" s="1"/>
  <c r="K320" i="38"/>
  <c r="L320" i="38" s="1"/>
  <c r="M320" i="38" s="1"/>
  <c r="K130" i="38"/>
  <c r="L130" i="38" s="1"/>
  <c r="M130" i="38" s="1"/>
  <c r="K158" i="38"/>
  <c r="L158" i="38" s="1"/>
  <c r="M158" i="38" s="1"/>
  <c r="K264" i="38"/>
  <c r="L264" i="38" s="1"/>
  <c r="M264" i="38" s="1"/>
  <c r="K310" i="38"/>
  <c r="L310" i="38" s="1"/>
  <c r="M310" i="38" s="1"/>
  <c r="K22" i="38"/>
  <c r="L22" i="38" s="1"/>
  <c r="M22" i="38" s="1"/>
  <c r="K251" i="38"/>
  <c r="L251" i="38" s="1"/>
  <c r="M251" i="38" s="1"/>
  <c r="K95" i="38"/>
  <c r="L95" i="38" s="1"/>
  <c r="M95" i="38" s="1"/>
  <c r="K143" i="38"/>
  <c r="L143" i="38" s="1"/>
  <c r="M143" i="38" s="1"/>
  <c r="K23" i="38"/>
  <c r="L23" i="38" s="1"/>
  <c r="M23" i="38" s="1"/>
  <c r="K155" i="38"/>
  <c r="L155" i="38" s="1"/>
  <c r="M155" i="38" s="1"/>
  <c r="K76" i="38"/>
  <c r="L76" i="38" s="1"/>
  <c r="M76" i="38" s="1"/>
  <c r="K207" i="38"/>
  <c r="L207" i="38" s="1"/>
  <c r="M207" i="38" s="1"/>
  <c r="K208" i="38"/>
  <c r="L208" i="38" s="1"/>
  <c r="M208" i="38" s="1"/>
  <c r="K27" i="38"/>
  <c r="L27" i="38" s="1"/>
  <c r="M27" i="38" s="1"/>
  <c r="K318" i="38"/>
  <c r="L318" i="38" s="1"/>
  <c r="M318" i="38" s="1"/>
  <c r="K31" i="38"/>
  <c r="L31" i="38" s="1"/>
  <c r="M31" i="38" s="1"/>
  <c r="K314" i="38"/>
  <c r="L314" i="38" s="1"/>
  <c r="M314" i="38" s="1"/>
  <c r="K257" i="38"/>
  <c r="L257" i="38" s="1"/>
  <c r="M257" i="38" s="1"/>
  <c r="K259" i="38"/>
  <c r="L259" i="38" s="1"/>
  <c r="M259" i="38" s="1"/>
  <c r="K284" i="38"/>
  <c r="L284" i="38" s="1"/>
  <c r="M284" i="38" s="1"/>
  <c r="K58" i="38"/>
  <c r="L58" i="38" s="1"/>
  <c r="M58" i="38" s="1"/>
  <c r="K206" i="38"/>
  <c r="L206" i="38" s="1"/>
  <c r="M206" i="38" s="1"/>
  <c r="K292" i="38"/>
  <c r="L292" i="38" s="1"/>
  <c r="M292" i="38" s="1"/>
  <c r="K150" i="38"/>
  <c r="L150" i="38" s="1"/>
  <c r="M150" i="38" s="1"/>
  <c r="K170" i="38"/>
  <c r="L170" i="38" s="1"/>
  <c r="M170" i="38" s="1"/>
  <c r="K15" i="38"/>
  <c r="L15" i="38" s="1"/>
  <c r="M15" i="38" s="1"/>
  <c r="K226" i="38"/>
  <c r="L226" i="38" s="1"/>
  <c r="M226" i="38" s="1"/>
  <c r="K111" i="38"/>
  <c r="L111" i="38" s="1"/>
  <c r="M111" i="38" s="1"/>
  <c r="K198" i="38"/>
  <c r="L198" i="38" s="1"/>
  <c r="M198" i="38" s="1"/>
  <c r="K288" i="38"/>
  <c r="L288" i="38" s="1"/>
  <c r="M288" i="38" s="1"/>
  <c r="K254" i="38"/>
  <c r="L254" i="38" s="1"/>
  <c r="M254" i="38" s="1"/>
  <c r="K289" i="38"/>
  <c r="L289" i="38" s="1"/>
  <c r="M289" i="38" s="1"/>
  <c r="K98" i="38"/>
  <c r="L98" i="38" s="1"/>
  <c r="M98" i="38" s="1"/>
  <c r="K253" i="38"/>
  <c r="L253" i="38" s="1"/>
  <c r="M253" i="38" s="1"/>
  <c r="K42" i="38"/>
  <c r="L42" i="38" s="1"/>
  <c r="M42" i="38" s="1"/>
  <c r="K83" i="38"/>
  <c r="L83" i="38" s="1"/>
  <c r="M83" i="38" s="1"/>
  <c r="K33" i="38"/>
  <c r="L33" i="38" s="1"/>
  <c r="M33" i="38" s="1"/>
  <c r="K186" i="38"/>
  <c r="L186" i="38" s="1"/>
  <c r="M186" i="38" s="1"/>
  <c r="K65" i="38"/>
  <c r="L65" i="38" s="1"/>
  <c r="M65" i="38" s="1"/>
  <c r="K139" i="38"/>
  <c r="L139" i="38" s="1"/>
  <c r="M139" i="38" s="1"/>
  <c r="K115" i="38"/>
  <c r="L115" i="38" s="1"/>
  <c r="M115" i="38" s="1"/>
  <c r="K230" i="38"/>
  <c r="L230" i="38" s="1"/>
  <c r="M230" i="38" s="1"/>
  <c r="K177" i="38"/>
  <c r="L177" i="38" s="1"/>
  <c r="M177" i="38" s="1"/>
  <c r="K290" i="38"/>
  <c r="L290" i="38" s="1"/>
  <c r="M290" i="38" s="1"/>
  <c r="K199" i="38"/>
  <c r="L199" i="38" s="1"/>
  <c r="M199" i="38" s="1"/>
  <c r="K211" i="38"/>
  <c r="L211" i="38" s="1"/>
  <c r="M211" i="38" s="1"/>
  <c r="K35" i="38"/>
  <c r="L35" i="38" s="1"/>
  <c r="M35" i="38" s="1"/>
  <c r="K10" i="38"/>
  <c r="L10" i="38" s="1"/>
  <c r="M10" i="38" s="1"/>
  <c r="K19" i="38"/>
  <c r="L19" i="38" s="1"/>
  <c r="M19" i="38" s="1"/>
  <c r="K172" i="38"/>
  <c r="L172" i="38" s="1"/>
  <c r="M172" i="38" s="1"/>
  <c r="K34" i="38"/>
  <c r="L34" i="38" s="1"/>
  <c r="M34" i="38" s="1"/>
  <c r="K243" i="38"/>
  <c r="L243" i="38" s="1"/>
  <c r="M243" i="38" s="1"/>
  <c r="K107" i="38"/>
  <c r="L107" i="38" s="1"/>
  <c r="M107" i="38" s="1"/>
  <c r="K279" i="38"/>
  <c r="L279" i="38" s="1"/>
  <c r="M279" i="38" s="1"/>
  <c r="K96" i="38"/>
  <c r="L96" i="38" s="1"/>
  <c r="M96" i="38" s="1"/>
  <c r="K25" i="38"/>
  <c r="L25" i="38" s="1"/>
  <c r="M25" i="38" s="1"/>
  <c r="K43" i="38"/>
  <c r="L43" i="38" s="1"/>
  <c r="M43" i="38" s="1"/>
  <c r="K159" i="38"/>
  <c r="L159" i="38" s="1"/>
  <c r="M159" i="38" s="1"/>
  <c r="K49" i="38"/>
  <c r="L49" i="38" s="1"/>
  <c r="M49" i="38" s="1"/>
  <c r="K38" i="38"/>
  <c r="L38" i="38" s="1"/>
  <c r="M38" i="38" s="1"/>
  <c r="K7" i="38"/>
  <c r="L7" i="38" s="1"/>
  <c r="M7" i="38" s="1"/>
  <c r="K18" i="38"/>
  <c r="L18" i="38" s="1"/>
  <c r="M18" i="38" s="1"/>
  <c r="K151" i="38"/>
  <c r="L151" i="38" s="1"/>
  <c r="M151" i="38" s="1"/>
  <c r="K144" i="38"/>
  <c r="L144" i="38" s="1"/>
  <c r="M144" i="38" s="1"/>
  <c r="K30" i="38"/>
  <c r="L30" i="38" s="1"/>
  <c r="M30" i="38" s="1"/>
  <c r="K305" i="38"/>
  <c r="L305" i="38" s="1"/>
  <c r="M305" i="38" s="1"/>
  <c r="K46" i="38"/>
  <c r="L46" i="38" s="1"/>
  <c r="M46" i="38" s="1"/>
  <c r="K261" i="38"/>
  <c r="L261" i="38" s="1"/>
  <c r="M261" i="38" s="1"/>
  <c r="K147" i="38"/>
  <c r="L147" i="38" s="1"/>
  <c r="M147" i="38" s="1"/>
  <c r="K39" i="38"/>
  <c r="L39" i="38" s="1"/>
  <c r="M39" i="38" s="1"/>
  <c r="K123" i="38"/>
  <c r="L123" i="38" s="1"/>
  <c r="M123" i="38" s="1"/>
  <c r="K166" i="38"/>
  <c r="L166" i="38" s="1"/>
  <c r="M166" i="38" s="1"/>
  <c r="K66" i="38"/>
  <c r="L66" i="38" s="1"/>
  <c r="M66" i="38" s="1"/>
  <c r="K179" i="38"/>
  <c r="L179" i="38" s="1"/>
  <c r="M179" i="38" s="1"/>
  <c r="K54" i="38"/>
  <c r="L54" i="38" s="1"/>
  <c r="M54" i="38" s="1"/>
  <c r="K82" i="38"/>
  <c r="L82" i="38" s="1"/>
  <c r="M82" i="38" s="1"/>
  <c r="K128" i="38"/>
  <c r="L128" i="38" s="1"/>
  <c r="M128" i="38" s="1"/>
  <c r="K312" i="38"/>
  <c r="L312" i="38" s="1"/>
  <c r="M312" i="38" s="1"/>
  <c r="K167" i="38"/>
  <c r="L167" i="38" s="1"/>
  <c r="M167" i="38" s="1"/>
  <c r="K174" i="38"/>
  <c r="L174" i="38" s="1"/>
  <c r="M174" i="38" s="1"/>
  <c r="K222" i="38"/>
  <c r="L222" i="38" s="1"/>
  <c r="M222" i="38" s="1"/>
  <c r="K37" i="38"/>
  <c r="L37" i="38" s="1"/>
  <c r="M37" i="38" s="1"/>
  <c r="K213" i="38"/>
  <c r="L213" i="38" s="1"/>
  <c r="M213" i="38" s="1"/>
  <c r="K77" i="38"/>
  <c r="L77" i="38" s="1"/>
  <c r="M77" i="38" s="1"/>
  <c r="K132" i="38"/>
  <c r="L132" i="38" s="1"/>
  <c r="M132" i="38" s="1"/>
  <c r="K26" i="38"/>
  <c r="L26" i="38" s="1"/>
  <c r="M26" i="38" s="1"/>
  <c r="K219" i="38"/>
  <c r="L219" i="38" s="1"/>
  <c r="M219" i="38" s="1"/>
  <c r="K175" i="38"/>
  <c r="L175" i="38" s="1"/>
  <c r="M175" i="38" s="1"/>
  <c r="K63" i="38"/>
  <c r="L63" i="38" s="1"/>
  <c r="M63" i="38" s="1"/>
  <c r="K188" i="38"/>
  <c r="L188" i="38" s="1"/>
  <c r="M188" i="38" s="1"/>
  <c r="K68" i="38"/>
  <c r="L68" i="38" s="1"/>
  <c r="M68" i="38" s="1"/>
  <c r="K59" i="38"/>
  <c r="L59" i="38" s="1"/>
  <c r="M59" i="38" s="1"/>
  <c r="K71" i="38"/>
  <c r="L71" i="38" s="1"/>
  <c r="M71" i="38" s="1"/>
  <c r="K102" i="38"/>
  <c r="L102" i="38" s="1"/>
  <c r="M102" i="38" s="1"/>
  <c r="K176" i="38"/>
  <c r="L176" i="38" s="1"/>
  <c r="M176" i="38" s="1"/>
  <c r="K201" i="38"/>
  <c r="L201" i="38" s="1"/>
  <c r="M201" i="38" s="1"/>
  <c r="K203" i="38"/>
  <c r="L203" i="38" s="1"/>
  <c r="M203" i="38" s="1"/>
  <c r="K61" i="38"/>
  <c r="L61" i="38" s="1"/>
  <c r="M61" i="38" s="1"/>
  <c r="K263" i="38"/>
  <c r="L263" i="38" s="1"/>
  <c r="M263" i="38" s="1"/>
  <c r="K297" i="38"/>
  <c r="L297" i="38" s="1"/>
  <c r="M297" i="38" s="1"/>
  <c r="K53" i="38"/>
  <c r="L53" i="38" s="1"/>
  <c r="M53" i="38" s="1"/>
  <c r="K127" i="38"/>
  <c r="L127" i="38" s="1"/>
  <c r="M127" i="38" s="1"/>
  <c r="K62" i="38"/>
  <c r="L62" i="38" s="1"/>
  <c r="M62" i="38" s="1"/>
  <c r="K140" i="38"/>
  <c r="L140" i="38" s="1"/>
  <c r="M140" i="38" s="1"/>
  <c r="K232" i="38"/>
  <c r="L232" i="38" s="1"/>
  <c r="M232" i="38" s="1"/>
  <c r="K184" i="38"/>
  <c r="L184" i="38" s="1"/>
  <c r="M184" i="38" s="1"/>
  <c r="K215" i="38"/>
  <c r="L215" i="38" s="1"/>
  <c r="M215" i="38" s="1"/>
  <c r="K50" i="38"/>
  <c r="L50" i="38" s="1"/>
  <c r="M50" i="38" s="1"/>
  <c r="K92" i="38"/>
  <c r="L92" i="38" s="1"/>
  <c r="M92" i="38" s="1"/>
  <c r="K210" i="38"/>
  <c r="L210" i="38" s="1"/>
  <c r="M210" i="38" s="1"/>
  <c r="K313" i="38"/>
  <c r="L313" i="38" s="1"/>
  <c r="M313" i="38" s="1"/>
  <c r="K271" i="38"/>
  <c r="L271" i="38" s="1"/>
  <c r="M271" i="38" s="1"/>
  <c r="K146" i="38"/>
  <c r="L146" i="38" s="1"/>
  <c r="M146" i="38" s="1"/>
  <c r="K88" i="38"/>
  <c r="L88" i="38" s="1"/>
  <c r="M88" i="38" s="1"/>
  <c r="K249" i="38"/>
  <c r="L249" i="38" s="1"/>
  <c r="M249" i="38" s="1"/>
  <c r="K280" i="38"/>
  <c r="L280" i="38" s="1"/>
  <c r="M280" i="38" s="1"/>
  <c r="K157" i="38"/>
  <c r="L157" i="38" s="1"/>
  <c r="M157" i="38" s="1"/>
  <c r="K193" i="38"/>
  <c r="L193" i="38" s="1"/>
  <c r="M193" i="38" s="1"/>
  <c r="K99" i="38"/>
  <c r="L99" i="38" s="1"/>
  <c r="M99" i="38" s="1"/>
  <c r="K309" i="38"/>
  <c r="L309" i="38" s="1"/>
  <c r="M309" i="38" s="1"/>
  <c r="K235" i="38"/>
  <c r="L235" i="38" s="1"/>
  <c r="M235" i="38" s="1"/>
  <c r="K119" i="38"/>
  <c r="L119" i="38" s="1"/>
  <c r="M119" i="38" s="1"/>
  <c r="K135" i="38"/>
  <c r="L135" i="38" s="1"/>
  <c r="M135" i="38" s="1"/>
  <c r="K47" i="38"/>
  <c r="L47" i="38" s="1"/>
  <c r="M47" i="38" s="1"/>
  <c r="K51" i="38"/>
  <c r="L51" i="38" s="1"/>
  <c r="M51" i="38" s="1"/>
  <c r="K227" i="38"/>
  <c r="L227" i="38" s="1"/>
  <c r="M227" i="38" s="1"/>
  <c r="K124" i="38"/>
  <c r="L124" i="38" s="1"/>
  <c r="M124" i="38" s="1"/>
  <c r="K168" i="38"/>
  <c r="L168" i="38" s="1"/>
  <c r="M168" i="38" s="1"/>
  <c r="K91" i="38"/>
  <c r="L91" i="38" s="1"/>
  <c r="M91" i="38" s="1"/>
  <c r="K113" i="38"/>
  <c r="L113" i="38" s="1"/>
  <c r="M113" i="38" s="1"/>
  <c r="K275" i="38"/>
  <c r="L275" i="38" s="1"/>
  <c r="M275" i="38" s="1"/>
  <c r="K192" i="38"/>
  <c r="L192" i="38" s="1"/>
  <c r="M192" i="38" s="1"/>
  <c r="K272" i="38"/>
  <c r="L272" i="38" s="1"/>
  <c r="M272" i="38" s="1"/>
  <c r="K304" i="38"/>
  <c r="L304" i="38" s="1"/>
  <c r="M304" i="38" s="1"/>
  <c r="K84" i="38"/>
  <c r="L84" i="38" s="1"/>
  <c r="M84" i="38" s="1"/>
  <c r="K224" i="38"/>
  <c r="L224" i="38" s="1"/>
  <c r="M224" i="38" s="1"/>
  <c r="K154" i="38"/>
  <c r="L154" i="38" s="1"/>
  <c r="M154" i="38" s="1"/>
  <c r="K6" i="38"/>
  <c r="L6" i="38" s="1"/>
  <c r="M6" i="38" s="1"/>
  <c r="K55" i="38"/>
  <c r="L55" i="38" s="1"/>
  <c r="M55" i="38" s="1"/>
  <c r="K244" i="38"/>
  <c r="L244" i="38" s="1"/>
  <c r="M244" i="38" s="1"/>
  <c r="K181" i="38"/>
  <c r="L181" i="38" s="1"/>
  <c r="M181" i="38" s="1"/>
  <c r="K298" i="38"/>
  <c r="L298" i="38" s="1"/>
  <c r="M298" i="38" s="1"/>
  <c r="K131" i="38"/>
  <c r="L131" i="38" s="1"/>
  <c r="M131" i="38" s="1"/>
  <c r="K301" i="38"/>
  <c r="L301" i="38" s="1"/>
  <c r="M301" i="38" s="1"/>
  <c r="K300" i="38"/>
  <c r="L300" i="38" s="1"/>
  <c r="M300" i="38" s="1"/>
  <c r="K4" i="38"/>
  <c r="K278" i="38"/>
  <c r="L278" i="38" s="1"/>
  <c r="M278" i="38" s="1"/>
  <c r="K57" i="38"/>
  <c r="L57" i="38" s="1"/>
  <c r="M57" i="38" s="1"/>
  <c r="K103" i="38"/>
  <c r="L103" i="38" s="1"/>
  <c r="M103" i="38" s="1"/>
  <c r="K11" i="38"/>
  <c r="L11" i="38" s="1"/>
  <c r="M11" i="38" s="1"/>
  <c r="K185" i="38"/>
  <c r="L185" i="38" s="1"/>
  <c r="M185" i="38" s="1"/>
  <c r="K70" i="38"/>
  <c r="L70" i="38" s="1"/>
  <c r="M70" i="38" s="1"/>
  <c r="K308" i="38"/>
  <c r="L308" i="38" s="1"/>
  <c r="M308" i="38" s="1"/>
  <c r="K282" i="38"/>
  <c r="L282" i="38" s="1"/>
  <c r="M282" i="38" s="1"/>
  <c r="K212" i="38"/>
  <c r="L212" i="38" s="1"/>
  <c r="M212" i="38" s="1"/>
  <c r="K294" i="38"/>
  <c r="L294" i="38" s="1"/>
  <c r="M294" i="38" s="1"/>
  <c r="K255" i="38"/>
  <c r="L255" i="38" s="1"/>
  <c r="M255" i="38" s="1"/>
  <c r="K316" i="38"/>
  <c r="L316" i="38" s="1"/>
  <c r="M316" i="38" s="1"/>
  <c r="K21" i="38"/>
  <c r="L21" i="38" s="1"/>
  <c r="M21" i="38" s="1"/>
  <c r="K72" i="38"/>
  <c r="L72" i="38" s="1"/>
  <c r="M72" i="38" s="1"/>
  <c r="K142" i="38"/>
  <c r="L142" i="38" s="1"/>
  <c r="M142" i="38" s="1"/>
  <c r="K291" i="38"/>
  <c r="L291" i="38" s="1"/>
  <c r="M291" i="38" s="1"/>
  <c r="K164" i="38"/>
  <c r="L164" i="38" s="1"/>
  <c r="M164" i="38" s="1"/>
  <c r="K286" i="38"/>
  <c r="L286" i="38" s="1"/>
  <c r="M286" i="38" s="1"/>
  <c r="K90" i="38"/>
  <c r="L90" i="38" s="1"/>
  <c r="M90" i="38" s="1"/>
  <c r="K196" i="38"/>
  <c r="L196" i="38" s="1"/>
  <c r="M196" i="38" s="1"/>
  <c r="K293" i="38"/>
  <c r="L293" i="38" s="1"/>
  <c r="M293" i="38" s="1"/>
  <c r="K197" i="38"/>
  <c r="L197" i="38" s="1"/>
  <c r="M197" i="38" s="1"/>
  <c r="K247" i="38"/>
  <c r="L247" i="38" s="1"/>
  <c r="M247" i="38" s="1"/>
  <c r="K120" i="38"/>
  <c r="L120" i="38" s="1"/>
  <c r="M120" i="38" s="1"/>
  <c r="K5" i="38"/>
  <c r="L5" i="38" s="1"/>
  <c r="M5" i="38" s="1"/>
  <c r="J3" i="37" a="1"/>
  <c r="J3" i="37" s="1"/>
  <c r="J3" i="36" a="1"/>
  <c r="J3" i="36" s="1"/>
  <c r="K4" i="36" s="1"/>
  <c r="L4" i="39" l="1"/>
  <c r="K311" i="39"/>
  <c r="L311" i="39" s="1"/>
  <c r="M311" i="39" s="1"/>
  <c r="K98" i="39"/>
  <c r="L98" i="39" s="1"/>
  <c r="M98" i="39" s="1"/>
  <c r="K25" i="39"/>
  <c r="L25" i="39" s="1"/>
  <c r="M25" i="39" s="1"/>
  <c r="K230" i="39"/>
  <c r="L230" i="39" s="1"/>
  <c r="M230" i="39" s="1"/>
  <c r="K302" i="39"/>
  <c r="L302" i="39" s="1"/>
  <c r="M302" i="39" s="1"/>
  <c r="K183" i="39"/>
  <c r="L183" i="39" s="1"/>
  <c r="M183" i="39" s="1"/>
  <c r="K165" i="39"/>
  <c r="L165" i="39" s="1"/>
  <c r="M165" i="39" s="1"/>
  <c r="K319" i="39"/>
  <c r="L319" i="39" s="1"/>
  <c r="M319" i="39" s="1"/>
  <c r="K133" i="39"/>
  <c r="L133" i="39" s="1"/>
  <c r="M133" i="39" s="1"/>
  <c r="K96" i="39"/>
  <c r="L96" i="39" s="1"/>
  <c r="M96" i="39" s="1"/>
  <c r="K246" i="39"/>
  <c r="L246" i="39" s="1"/>
  <c r="M246" i="39" s="1"/>
  <c r="K224" i="39"/>
  <c r="L224" i="39" s="1"/>
  <c r="M224" i="39" s="1"/>
  <c r="K245" i="39"/>
  <c r="L245" i="39" s="1"/>
  <c r="M245" i="39" s="1"/>
  <c r="K19" i="39"/>
  <c r="L19" i="39" s="1"/>
  <c r="M19" i="39" s="1"/>
  <c r="K196" i="39"/>
  <c r="L196" i="39" s="1"/>
  <c r="M196" i="39" s="1"/>
  <c r="K50" i="39"/>
  <c r="L50" i="39" s="1"/>
  <c r="M50" i="39" s="1"/>
  <c r="K163" i="39"/>
  <c r="L163" i="39" s="1"/>
  <c r="M163" i="39" s="1"/>
  <c r="K105" i="39"/>
  <c r="L105" i="39" s="1"/>
  <c r="M105" i="39" s="1"/>
  <c r="K157" i="39"/>
  <c r="L157" i="39" s="1"/>
  <c r="M157" i="39" s="1"/>
  <c r="K299" i="39"/>
  <c r="L299" i="39" s="1"/>
  <c r="M299" i="39" s="1"/>
  <c r="K298" i="39"/>
  <c r="L298" i="39" s="1"/>
  <c r="M298" i="39" s="1"/>
  <c r="K233" i="39"/>
  <c r="L233" i="39" s="1"/>
  <c r="M233" i="39" s="1"/>
  <c r="K303" i="39"/>
  <c r="L303" i="39" s="1"/>
  <c r="M303" i="39" s="1"/>
  <c r="K153" i="39"/>
  <c r="L153" i="39" s="1"/>
  <c r="M153" i="39" s="1"/>
  <c r="K15" i="39"/>
  <c r="L15" i="39" s="1"/>
  <c r="M15" i="39" s="1"/>
  <c r="K79" i="39"/>
  <c r="L79" i="39" s="1"/>
  <c r="M79" i="39" s="1"/>
  <c r="K122" i="39"/>
  <c r="L122" i="39" s="1"/>
  <c r="M122" i="39" s="1"/>
  <c r="K129" i="39"/>
  <c r="L129" i="39" s="1"/>
  <c r="M129" i="39" s="1"/>
  <c r="K262" i="39"/>
  <c r="L262" i="39" s="1"/>
  <c r="M262" i="39" s="1"/>
  <c r="K155" i="39"/>
  <c r="L155" i="39" s="1"/>
  <c r="M155" i="39" s="1"/>
  <c r="K208" i="39"/>
  <c r="L208" i="39" s="1"/>
  <c r="M208" i="39" s="1"/>
  <c r="K286" i="39"/>
  <c r="L286" i="39" s="1"/>
  <c r="M286" i="39" s="1"/>
  <c r="K177" i="39"/>
  <c r="L177" i="39" s="1"/>
  <c r="M177" i="39" s="1"/>
  <c r="K69" i="39"/>
  <c r="L69" i="39" s="1"/>
  <c r="M69" i="39" s="1"/>
  <c r="K89" i="39"/>
  <c r="L89" i="39" s="1"/>
  <c r="M89" i="39" s="1"/>
  <c r="K11" i="39"/>
  <c r="L11" i="39" s="1"/>
  <c r="M11" i="39" s="1"/>
  <c r="K30" i="39"/>
  <c r="L30" i="39" s="1"/>
  <c r="M30" i="39" s="1"/>
  <c r="K270" i="39"/>
  <c r="L270" i="39" s="1"/>
  <c r="M270" i="39" s="1"/>
  <c r="K142" i="39"/>
  <c r="L142" i="39" s="1"/>
  <c r="M142" i="39" s="1"/>
  <c r="K249" i="39"/>
  <c r="L249" i="39" s="1"/>
  <c r="M249" i="39" s="1"/>
  <c r="K199" i="39"/>
  <c r="L199" i="39" s="1"/>
  <c r="M199" i="39" s="1"/>
  <c r="K241" i="39"/>
  <c r="L241" i="39" s="1"/>
  <c r="M241" i="39" s="1"/>
  <c r="K61" i="39"/>
  <c r="L61" i="39" s="1"/>
  <c r="M61" i="39" s="1"/>
  <c r="K187" i="39"/>
  <c r="L187" i="39" s="1"/>
  <c r="M187" i="39" s="1"/>
  <c r="K261" i="39"/>
  <c r="L261" i="39" s="1"/>
  <c r="M261" i="39" s="1"/>
  <c r="K126" i="39"/>
  <c r="L126" i="39" s="1"/>
  <c r="M126" i="39" s="1"/>
  <c r="K310" i="39"/>
  <c r="L310" i="39" s="1"/>
  <c r="M310" i="39" s="1"/>
  <c r="K56" i="39"/>
  <c r="L56" i="39" s="1"/>
  <c r="M56" i="39" s="1"/>
  <c r="K315" i="39"/>
  <c r="L315" i="39" s="1"/>
  <c r="M315" i="39" s="1"/>
  <c r="K235" i="39"/>
  <c r="L235" i="39" s="1"/>
  <c r="M235" i="39" s="1"/>
  <c r="K295" i="39"/>
  <c r="L295" i="39" s="1"/>
  <c r="M295" i="39" s="1"/>
  <c r="K70" i="39"/>
  <c r="L70" i="39" s="1"/>
  <c r="M70" i="39" s="1"/>
  <c r="K227" i="39"/>
  <c r="L227" i="39" s="1"/>
  <c r="M227" i="39" s="1"/>
  <c r="K219" i="39"/>
  <c r="L219" i="39" s="1"/>
  <c r="M219" i="39" s="1"/>
  <c r="K253" i="39"/>
  <c r="L253" i="39" s="1"/>
  <c r="M253" i="39" s="1"/>
  <c r="K81" i="39"/>
  <c r="L81" i="39" s="1"/>
  <c r="M81" i="39" s="1"/>
  <c r="K258" i="39"/>
  <c r="L258" i="39" s="1"/>
  <c r="M258" i="39" s="1"/>
  <c r="K16" i="39"/>
  <c r="L16" i="39" s="1"/>
  <c r="M16" i="39" s="1"/>
  <c r="K318" i="39"/>
  <c r="L318" i="39" s="1"/>
  <c r="M318" i="39" s="1"/>
  <c r="K207" i="39"/>
  <c r="L207" i="39" s="1"/>
  <c r="M207" i="39" s="1"/>
  <c r="K288" i="39"/>
  <c r="L288" i="39" s="1"/>
  <c r="M288" i="39" s="1"/>
  <c r="K121" i="39"/>
  <c r="L121" i="39" s="1"/>
  <c r="M121" i="39" s="1"/>
  <c r="K137" i="39"/>
  <c r="L137" i="39" s="1"/>
  <c r="M137" i="39" s="1"/>
  <c r="K147" i="39"/>
  <c r="L147" i="39" s="1"/>
  <c r="M147" i="39" s="1"/>
  <c r="K66" i="39"/>
  <c r="L66" i="39" s="1"/>
  <c r="M66" i="39" s="1"/>
  <c r="K42" i="39"/>
  <c r="L42" i="39" s="1"/>
  <c r="M42" i="39" s="1"/>
  <c r="K234" i="39"/>
  <c r="L234" i="39" s="1"/>
  <c r="M234" i="39" s="1"/>
  <c r="K204" i="39"/>
  <c r="L204" i="39" s="1"/>
  <c r="M204" i="39" s="1"/>
  <c r="K49" i="39"/>
  <c r="L49" i="39" s="1"/>
  <c r="M49" i="39" s="1"/>
  <c r="K65" i="39"/>
  <c r="L65" i="39" s="1"/>
  <c r="M65" i="39" s="1"/>
  <c r="K265" i="39"/>
  <c r="L265" i="39" s="1"/>
  <c r="M265" i="39" s="1"/>
  <c r="K314" i="39"/>
  <c r="L314" i="39" s="1"/>
  <c r="M314" i="39" s="1"/>
  <c r="K58" i="39"/>
  <c r="L58" i="39" s="1"/>
  <c r="M58" i="39" s="1"/>
  <c r="K60" i="39"/>
  <c r="L60" i="39" s="1"/>
  <c r="M60" i="39" s="1"/>
  <c r="K279" i="39"/>
  <c r="L279" i="39" s="1"/>
  <c r="M279" i="39" s="1"/>
  <c r="K77" i="39"/>
  <c r="L77" i="39" s="1"/>
  <c r="M77" i="39" s="1"/>
  <c r="K283" i="39"/>
  <c r="L283" i="39" s="1"/>
  <c r="M283" i="39" s="1"/>
  <c r="K209" i="39"/>
  <c r="L209" i="39" s="1"/>
  <c r="M209" i="39" s="1"/>
  <c r="K141" i="39"/>
  <c r="L141" i="39" s="1"/>
  <c r="M141" i="39" s="1"/>
  <c r="K307" i="39"/>
  <c r="L307" i="39" s="1"/>
  <c r="M307" i="39" s="1"/>
  <c r="K211" i="39"/>
  <c r="L211" i="39" s="1"/>
  <c r="M211" i="39" s="1"/>
  <c r="K57" i="39"/>
  <c r="L57" i="39" s="1"/>
  <c r="M57" i="39" s="1"/>
  <c r="K237" i="39"/>
  <c r="L237" i="39" s="1"/>
  <c r="M237" i="39" s="1"/>
  <c r="K125" i="39"/>
  <c r="L125" i="39" s="1"/>
  <c r="M125" i="39" s="1"/>
  <c r="K215" i="39"/>
  <c r="L215" i="39" s="1"/>
  <c r="M215" i="39" s="1"/>
  <c r="K203" i="39"/>
  <c r="L203" i="39" s="1"/>
  <c r="M203" i="39" s="1"/>
  <c r="K62" i="39"/>
  <c r="L62" i="39" s="1"/>
  <c r="M62" i="39" s="1"/>
  <c r="K173" i="39"/>
  <c r="L173" i="39" s="1"/>
  <c r="M173" i="39" s="1"/>
  <c r="K45" i="39"/>
  <c r="L45" i="39" s="1"/>
  <c r="M45" i="39" s="1"/>
  <c r="K216" i="39"/>
  <c r="L216" i="39" s="1"/>
  <c r="M216" i="39" s="1"/>
  <c r="K277" i="39"/>
  <c r="L277" i="39" s="1"/>
  <c r="M277" i="39" s="1"/>
  <c r="K34" i="39"/>
  <c r="L34" i="39" s="1"/>
  <c r="M34" i="39" s="1"/>
  <c r="K48" i="39"/>
  <c r="L48" i="39" s="1"/>
  <c r="M48" i="39" s="1"/>
  <c r="K73" i="39"/>
  <c r="L73" i="39" s="1"/>
  <c r="M73" i="39" s="1"/>
  <c r="K53" i="39"/>
  <c r="L53" i="39" s="1"/>
  <c r="M53" i="39" s="1"/>
  <c r="K223" i="39"/>
  <c r="L223" i="39" s="1"/>
  <c r="M223" i="39" s="1"/>
  <c r="K195" i="39"/>
  <c r="L195" i="39" s="1"/>
  <c r="M195" i="39" s="1"/>
  <c r="K114" i="39"/>
  <c r="L114" i="39" s="1"/>
  <c r="M114" i="39" s="1"/>
  <c r="K244" i="39"/>
  <c r="L244" i="39" s="1"/>
  <c r="M244" i="39" s="1"/>
  <c r="K85" i="39"/>
  <c r="L85" i="39" s="1"/>
  <c r="M85" i="39" s="1"/>
  <c r="K78" i="39"/>
  <c r="L78" i="39" s="1"/>
  <c r="M78" i="39" s="1"/>
  <c r="K217" i="39"/>
  <c r="L217" i="39" s="1"/>
  <c r="M217" i="39" s="1"/>
  <c r="K239" i="39"/>
  <c r="L239" i="39" s="1"/>
  <c r="M239" i="39" s="1"/>
  <c r="K32" i="39"/>
  <c r="L32" i="39" s="1"/>
  <c r="M32" i="39" s="1"/>
  <c r="K54" i="39"/>
  <c r="L54" i="39" s="1"/>
  <c r="M54" i="39" s="1"/>
  <c r="K94" i="39"/>
  <c r="L94" i="39" s="1"/>
  <c r="M94" i="39" s="1"/>
  <c r="K145" i="39"/>
  <c r="L145" i="39" s="1"/>
  <c r="M145" i="39" s="1"/>
  <c r="K21" i="39"/>
  <c r="L21" i="39" s="1"/>
  <c r="M21" i="39" s="1"/>
  <c r="K181" i="39"/>
  <c r="L181" i="39" s="1"/>
  <c r="M181" i="39" s="1"/>
  <c r="K257" i="39"/>
  <c r="L257" i="39" s="1"/>
  <c r="M257" i="39" s="1"/>
  <c r="K134" i="39"/>
  <c r="L134" i="39" s="1"/>
  <c r="M134" i="39" s="1"/>
  <c r="K7" i="39"/>
  <c r="L7" i="39" s="1"/>
  <c r="M7" i="39" s="1"/>
  <c r="K88" i="39"/>
  <c r="L88" i="39" s="1"/>
  <c r="M88" i="39" s="1"/>
  <c r="K68" i="39"/>
  <c r="L68" i="39" s="1"/>
  <c r="M68" i="39" s="1"/>
  <c r="K111" i="39"/>
  <c r="L111" i="39" s="1"/>
  <c r="M111" i="39" s="1"/>
  <c r="K43" i="39"/>
  <c r="L43" i="39" s="1"/>
  <c r="M43" i="39" s="1"/>
  <c r="K99" i="39"/>
  <c r="L99" i="39" s="1"/>
  <c r="M99" i="39" s="1"/>
  <c r="K136" i="39"/>
  <c r="L136" i="39" s="1"/>
  <c r="M136" i="39" s="1"/>
  <c r="K284" i="39"/>
  <c r="L284" i="39" s="1"/>
  <c r="M284" i="39" s="1"/>
  <c r="K312" i="39"/>
  <c r="L312" i="39" s="1"/>
  <c r="M312" i="39" s="1"/>
  <c r="K118" i="39"/>
  <c r="L118" i="39" s="1"/>
  <c r="M118" i="39" s="1"/>
  <c r="K38" i="39"/>
  <c r="L38" i="39" s="1"/>
  <c r="M38" i="39" s="1"/>
  <c r="K289" i="39"/>
  <c r="L289" i="39" s="1"/>
  <c r="M289" i="39" s="1"/>
  <c r="K140" i="39"/>
  <c r="L140" i="39" s="1"/>
  <c r="M140" i="39" s="1"/>
  <c r="K256" i="39"/>
  <c r="L256" i="39" s="1"/>
  <c r="M256" i="39" s="1"/>
  <c r="K188" i="39"/>
  <c r="L188" i="39" s="1"/>
  <c r="M188" i="39" s="1"/>
  <c r="K22" i="39"/>
  <c r="L22" i="39" s="1"/>
  <c r="M22" i="39" s="1"/>
  <c r="K172" i="39"/>
  <c r="L172" i="39" s="1"/>
  <c r="M172" i="39" s="1"/>
  <c r="K144" i="39"/>
  <c r="L144" i="39" s="1"/>
  <c r="M144" i="39" s="1"/>
  <c r="K151" i="39"/>
  <c r="L151" i="39" s="1"/>
  <c r="M151" i="39" s="1"/>
  <c r="K226" i="39"/>
  <c r="L226" i="39" s="1"/>
  <c r="M226" i="39" s="1"/>
  <c r="K148" i="39"/>
  <c r="L148" i="39" s="1"/>
  <c r="M148" i="39" s="1"/>
  <c r="K162" i="39"/>
  <c r="L162" i="39" s="1"/>
  <c r="M162" i="39" s="1"/>
  <c r="K37" i="39"/>
  <c r="L37" i="39" s="1"/>
  <c r="M37" i="39" s="1"/>
  <c r="K20" i="39"/>
  <c r="L20" i="39" s="1"/>
  <c r="M20" i="39" s="1"/>
  <c r="K305" i="39"/>
  <c r="L305" i="39" s="1"/>
  <c r="M305" i="39" s="1"/>
  <c r="K276" i="39"/>
  <c r="L276" i="39" s="1"/>
  <c r="M276" i="39" s="1"/>
  <c r="K9" i="39"/>
  <c r="L9" i="39" s="1"/>
  <c r="M9" i="39" s="1"/>
  <c r="K8" i="39"/>
  <c r="L8" i="39" s="1"/>
  <c r="M8" i="39" s="1"/>
  <c r="K304" i="39"/>
  <c r="L304" i="39" s="1"/>
  <c r="M304" i="39" s="1"/>
  <c r="K180" i="39"/>
  <c r="L180" i="39" s="1"/>
  <c r="M180" i="39" s="1"/>
  <c r="K313" i="39"/>
  <c r="L313" i="39" s="1"/>
  <c r="M313" i="39" s="1"/>
  <c r="K154" i="39"/>
  <c r="L154" i="39" s="1"/>
  <c r="M154" i="39" s="1"/>
  <c r="K12" i="39"/>
  <c r="L12" i="39" s="1"/>
  <c r="M12" i="39" s="1"/>
  <c r="K251" i="39"/>
  <c r="L251" i="39" s="1"/>
  <c r="M251" i="39" s="1"/>
  <c r="K212" i="39"/>
  <c r="L212" i="39" s="1"/>
  <c r="M212" i="39" s="1"/>
  <c r="K248" i="39"/>
  <c r="L248" i="39" s="1"/>
  <c r="M248" i="39" s="1"/>
  <c r="K90" i="39"/>
  <c r="L90" i="39" s="1"/>
  <c r="M90" i="39" s="1"/>
  <c r="K293" i="39"/>
  <c r="L293" i="39" s="1"/>
  <c r="M293" i="39" s="1"/>
  <c r="K164" i="39"/>
  <c r="L164" i="39" s="1"/>
  <c r="M164" i="39" s="1"/>
  <c r="K214" i="39"/>
  <c r="L214" i="39" s="1"/>
  <c r="M214" i="39" s="1"/>
  <c r="K182" i="39"/>
  <c r="L182" i="39" s="1"/>
  <c r="M182" i="39" s="1"/>
  <c r="K294" i="39"/>
  <c r="L294" i="39" s="1"/>
  <c r="M294" i="39" s="1"/>
  <c r="K106" i="39"/>
  <c r="L106" i="39" s="1"/>
  <c r="M106" i="39" s="1"/>
  <c r="K167" i="39"/>
  <c r="L167" i="39" s="1"/>
  <c r="M167" i="39" s="1"/>
  <c r="K231" i="39"/>
  <c r="L231" i="39" s="1"/>
  <c r="M231" i="39" s="1"/>
  <c r="K272" i="39"/>
  <c r="L272" i="39" s="1"/>
  <c r="M272" i="39" s="1"/>
  <c r="K176" i="39"/>
  <c r="L176" i="39" s="1"/>
  <c r="M176" i="39" s="1"/>
  <c r="K206" i="39"/>
  <c r="L206" i="39" s="1"/>
  <c r="M206" i="39" s="1"/>
  <c r="K240" i="39"/>
  <c r="L240" i="39" s="1"/>
  <c r="M240" i="39" s="1"/>
  <c r="K161" i="39"/>
  <c r="L161" i="39" s="1"/>
  <c r="M161" i="39" s="1"/>
  <c r="K179" i="39"/>
  <c r="L179" i="39" s="1"/>
  <c r="M179" i="39" s="1"/>
  <c r="K287" i="39"/>
  <c r="L287" i="39" s="1"/>
  <c r="M287" i="39" s="1"/>
  <c r="K112" i="39"/>
  <c r="L112" i="39" s="1"/>
  <c r="M112" i="39" s="1"/>
  <c r="K242" i="39"/>
  <c r="L242" i="39" s="1"/>
  <c r="M242" i="39" s="1"/>
  <c r="K29" i="39"/>
  <c r="L29" i="39" s="1"/>
  <c r="M29" i="39" s="1"/>
  <c r="K178" i="39"/>
  <c r="L178" i="39" s="1"/>
  <c r="M178" i="39" s="1"/>
  <c r="K280" i="39"/>
  <c r="L280" i="39" s="1"/>
  <c r="M280" i="39" s="1"/>
  <c r="K268" i="39"/>
  <c r="L268" i="39" s="1"/>
  <c r="M268" i="39" s="1"/>
  <c r="K143" i="39"/>
  <c r="L143" i="39" s="1"/>
  <c r="M143" i="39" s="1"/>
  <c r="K93" i="39"/>
  <c r="L93" i="39" s="1"/>
  <c r="M93" i="39" s="1"/>
  <c r="K194" i="39"/>
  <c r="L194" i="39" s="1"/>
  <c r="M194" i="39" s="1"/>
  <c r="K254" i="39"/>
  <c r="L254" i="39" s="1"/>
  <c r="M254" i="39" s="1"/>
  <c r="K259" i="39"/>
  <c r="L259" i="39" s="1"/>
  <c r="M259" i="39" s="1"/>
  <c r="K222" i="39"/>
  <c r="L222" i="39" s="1"/>
  <c r="M222" i="39" s="1"/>
  <c r="K317" i="39"/>
  <c r="L317" i="39" s="1"/>
  <c r="M317" i="39" s="1"/>
  <c r="K192" i="39"/>
  <c r="L192" i="39" s="1"/>
  <c r="M192" i="39" s="1"/>
  <c r="K220" i="39"/>
  <c r="L220" i="39" s="1"/>
  <c r="M220" i="39" s="1"/>
  <c r="K213" i="39"/>
  <c r="L213" i="39" s="1"/>
  <c r="M213" i="39" s="1"/>
  <c r="K271" i="39"/>
  <c r="L271" i="39" s="1"/>
  <c r="M271" i="39" s="1"/>
  <c r="K131" i="39"/>
  <c r="L131" i="39" s="1"/>
  <c r="M131" i="39" s="1"/>
  <c r="K115" i="39"/>
  <c r="L115" i="39" s="1"/>
  <c r="M115" i="39" s="1"/>
  <c r="K159" i="39"/>
  <c r="L159" i="39" s="1"/>
  <c r="M159" i="39" s="1"/>
  <c r="K285" i="39"/>
  <c r="L285" i="39" s="1"/>
  <c r="M285" i="39" s="1"/>
  <c r="K13" i="39"/>
  <c r="L13" i="39" s="1"/>
  <c r="M13" i="39" s="1"/>
  <c r="K263" i="39"/>
  <c r="L263" i="39" s="1"/>
  <c r="M263" i="39" s="1"/>
  <c r="K269" i="39"/>
  <c r="L269" i="39" s="1"/>
  <c r="M269" i="39" s="1"/>
  <c r="K275" i="39"/>
  <c r="L275" i="39" s="1"/>
  <c r="M275" i="39" s="1"/>
  <c r="K52" i="39"/>
  <c r="L52" i="39" s="1"/>
  <c r="M52" i="39" s="1"/>
  <c r="K139" i="39"/>
  <c r="L139" i="39" s="1"/>
  <c r="M139" i="39" s="1"/>
  <c r="K91" i="39"/>
  <c r="L91" i="39" s="1"/>
  <c r="M91" i="39" s="1"/>
  <c r="K127" i="39"/>
  <c r="L127" i="39" s="1"/>
  <c r="M127" i="39" s="1"/>
  <c r="K228" i="39"/>
  <c r="L228" i="39" s="1"/>
  <c r="M228" i="39" s="1"/>
  <c r="K243" i="39"/>
  <c r="L243" i="39" s="1"/>
  <c r="M243" i="39" s="1"/>
  <c r="K290" i="39"/>
  <c r="L290" i="39" s="1"/>
  <c r="M290" i="39" s="1"/>
  <c r="K107" i="39"/>
  <c r="L107" i="39" s="1"/>
  <c r="M107" i="39" s="1"/>
  <c r="K300" i="39"/>
  <c r="L300" i="39" s="1"/>
  <c r="M300" i="39" s="1"/>
  <c r="K119" i="39"/>
  <c r="L119" i="39" s="1"/>
  <c r="M119" i="39" s="1"/>
  <c r="K205" i="39"/>
  <c r="L205" i="39" s="1"/>
  <c r="M205" i="39" s="1"/>
  <c r="K46" i="39"/>
  <c r="L46" i="39" s="1"/>
  <c r="M46" i="39" s="1"/>
  <c r="K174" i="39"/>
  <c r="L174" i="39" s="1"/>
  <c r="M174" i="39" s="1"/>
  <c r="K6" i="39"/>
  <c r="L6" i="39" s="1"/>
  <c r="M6" i="39" s="1"/>
  <c r="K55" i="39"/>
  <c r="L55" i="39" s="1"/>
  <c r="M55" i="39" s="1"/>
  <c r="K33" i="39"/>
  <c r="L33" i="39" s="1"/>
  <c r="M33" i="39" s="1"/>
  <c r="K80" i="39"/>
  <c r="L80" i="39" s="1"/>
  <c r="M80" i="39" s="1"/>
  <c r="K101" i="39"/>
  <c r="L101" i="39" s="1"/>
  <c r="M101" i="39" s="1"/>
  <c r="K84" i="39"/>
  <c r="L84" i="39" s="1"/>
  <c r="M84" i="39" s="1"/>
  <c r="K185" i="39"/>
  <c r="L185" i="39" s="1"/>
  <c r="M185" i="39" s="1"/>
  <c r="K273" i="39"/>
  <c r="L273" i="39" s="1"/>
  <c r="M273" i="39" s="1"/>
  <c r="K95" i="39"/>
  <c r="L95" i="39" s="1"/>
  <c r="M95" i="39" s="1"/>
  <c r="K189" i="39"/>
  <c r="L189" i="39" s="1"/>
  <c r="M189" i="39" s="1"/>
  <c r="K252" i="39"/>
  <c r="L252" i="39" s="1"/>
  <c r="M252" i="39" s="1"/>
  <c r="K202" i="39"/>
  <c r="L202" i="39" s="1"/>
  <c r="M202" i="39" s="1"/>
  <c r="K236" i="39"/>
  <c r="L236" i="39" s="1"/>
  <c r="M236" i="39" s="1"/>
  <c r="K67" i="39"/>
  <c r="L67" i="39" s="1"/>
  <c r="M67" i="39" s="1"/>
  <c r="K97" i="39"/>
  <c r="L97" i="39" s="1"/>
  <c r="M97" i="39" s="1"/>
  <c r="K175" i="39"/>
  <c r="L175" i="39" s="1"/>
  <c r="M175" i="39" s="1"/>
  <c r="K135" i="39"/>
  <c r="L135" i="39" s="1"/>
  <c r="M135" i="39" s="1"/>
  <c r="K130" i="39"/>
  <c r="L130" i="39" s="1"/>
  <c r="M130" i="39" s="1"/>
  <c r="K24" i="39"/>
  <c r="L24" i="39" s="1"/>
  <c r="M24" i="39" s="1"/>
  <c r="K92" i="39"/>
  <c r="L92" i="39" s="1"/>
  <c r="M92" i="39" s="1"/>
  <c r="K267" i="39"/>
  <c r="L267" i="39" s="1"/>
  <c r="M267" i="39" s="1"/>
  <c r="K44" i="39"/>
  <c r="L44" i="39" s="1"/>
  <c r="M44" i="39" s="1"/>
  <c r="K201" i="39"/>
  <c r="L201" i="39" s="1"/>
  <c r="M201" i="39" s="1"/>
  <c r="K128" i="39"/>
  <c r="L128" i="39" s="1"/>
  <c r="M128" i="39" s="1"/>
  <c r="K35" i="39"/>
  <c r="L35" i="39" s="1"/>
  <c r="M35" i="39" s="1"/>
  <c r="K28" i="39"/>
  <c r="L28" i="39" s="1"/>
  <c r="M28" i="39" s="1"/>
  <c r="K292" i="39"/>
  <c r="L292" i="39" s="1"/>
  <c r="M292" i="39" s="1"/>
  <c r="K23" i="39"/>
  <c r="L23" i="39" s="1"/>
  <c r="M23" i="39" s="1"/>
  <c r="K229" i="39"/>
  <c r="L229" i="39" s="1"/>
  <c r="M229" i="39" s="1"/>
  <c r="K250" i="39"/>
  <c r="L250" i="39" s="1"/>
  <c r="M250" i="39" s="1"/>
  <c r="K309" i="39"/>
  <c r="L309" i="39" s="1"/>
  <c r="M309" i="39" s="1"/>
  <c r="K198" i="39"/>
  <c r="L198" i="39" s="1"/>
  <c r="M198" i="39" s="1"/>
  <c r="K18" i="39"/>
  <c r="L18" i="39" s="1"/>
  <c r="M18" i="39" s="1"/>
  <c r="K149" i="39"/>
  <c r="L149" i="39" s="1"/>
  <c r="M149" i="39" s="1"/>
  <c r="K82" i="39"/>
  <c r="L82" i="39" s="1"/>
  <c r="M82" i="39" s="1"/>
  <c r="K100" i="39"/>
  <c r="L100" i="39" s="1"/>
  <c r="M100" i="39" s="1"/>
  <c r="K260" i="39"/>
  <c r="L260" i="39" s="1"/>
  <c r="M260" i="39" s="1"/>
  <c r="K51" i="39"/>
  <c r="L51" i="39" s="1"/>
  <c r="M51" i="39" s="1"/>
  <c r="K301" i="39"/>
  <c r="L301" i="39" s="1"/>
  <c r="M301" i="39" s="1"/>
  <c r="K113" i="39"/>
  <c r="L113" i="39" s="1"/>
  <c r="M113" i="39" s="1"/>
  <c r="K238" i="39"/>
  <c r="L238" i="39" s="1"/>
  <c r="M238" i="39" s="1"/>
  <c r="K64" i="39"/>
  <c r="L64" i="39" s="1"/>
  <c r="M64" i="39" s="1"/>
  <c r="K308" i="39"/>
  <c r="L308" i="39" s="1"/>
  <c r="M308" i="39" s="1"/>
  <c r="K282" i="39"/>
  <c r="L282" i="39" s="1"/>
  <c r="M282" i="39" s="1"/>
  <c r="K59" i="39"/>
  <c r="L59" i="39" s="1"/>
  <c r="M59" i="39" s="1"/>
  <c r="K320" i="39"/>
  <c r="L320" i="39" s="1"/>
  <c r="M320" i="39" s="1"/>
  <c r="K138" i="39"/>
  <c r="L138" i="39" s="1"/>
  <c r="M138" i="39" s="1"/>
  <c r="K296" i="39"/>
  <c r="L296" i="39" s="1"/>
  <c r="M296" i="39" s="1"/>
  <c r="K291" i="39"/>
  <c r="L291" i="39" s="1"/>
  <c r="M291" i="39" s="1"/>
  <c r="K71" i="39"/>
  <c r="L71" i="39" s="1"/>
  <c r="M71" i="39" s="1"/>
  <c r="K255" i="39"/>
  <c r="L255" i="39" s="1"/>
  <c r="M255" i="39" s="1"/>
  <c r="K186" i="39"/>
  <c r="L186" i="39" s="1"/>
  <c r="M186" i="39" s="1"/>
  <c r="K316" i="39"/>
  <c r="L316" i="39" s="1"/>
  <c r="M316" i="39" s="1"/>
  <c r="K278" i="39"/>
  <c r="L278" i="39" s="1"/>
  <c r="M278" i="39" s="1"/>
  <c r="K120" i="39"/>
  <c r="L120" i="39" s="1"/>
  <c r="M120" i="39" s="1"/>
  <c r="K169" i="39"/>
  <c r="L169" i="39" s="1"/>
  <c r="M169" i="39" s="1"/>
  <c r="K191" i="39"/>
  <c r="L191" i="39" s="1"/>
  <c r="M191" i="39" s="1"/>
  <c r="K193" i="39"/>
  <c r="L193" i="39" s="1"/>
  <c r="M193" i="39" s="1"/>
  <c r="K102" i="39"/>
  <c r="L102" i="39" s="1"/>
  <c r="M102" i="39" s="1"/>
  <c r="K17" i="39"/>
  <c r="L17" i="39" s="1"/>
  <c r="M17" i="39" s="1"/>
  <c r="K232" i="39"/>
  <c r="L232" i="39" s="1"/>
  <c r="M232" i="39" s="1"/>
  <c r="K160" i="39"/>
  <c r="L160" i="39" s="1"/>
  <c r="M160" i="39" s="1"/>
  <c r="K63" i="39"/>
  <c r="L63" i="39" s="1"/>
  <c r="M63" i="39" s="1"/>
  <c r="K170" i="39"/>
  <c r="L170" i="39" s="1"/>
  <c r="M170" i="39" s="1"/>
  <c r="K274" i="39"/>
  <c r="L274" i="39" s="1"/>
  <c r="M274" i="39" s="1"/>
  <c r="K26" i="39"/>
  <c r="L26" i="39" s="1"/>
  <c r="M26" i="39" s="1"/>
  <c r="K109" i="39"/>
  <c r="L109" i="39" s="1"/>
  <c r="M109" i="39" s="1"/>
  <c r="K76" i="39"/>
  <c r="L76" i="39" s="1"/>
  <c r="M76" i="39" s="1"/>
  <c r="K158" i="39"/>
  <c r="L158" i="39" s="1"/>
  <c r="M158" i="39" s="1"/>
  <c r="K166" i="39"/>
  <c r="L166" i="39" s="1"/>
  <c r="M166" i="39" s="1"/>
  <c r="K264" i="39"/>
  <c r="L264" i="39" s="1"/>
  <c r="M264" i="39" s="1"/>
  <c r="K27" i="39"/>
  <c r="L27" i="39" s="1"/>
  <c r="M27" i="39" s="1"/>
  <c r="K197" i="39"/>
  <c r="L197" i="39" s="1"/>
  <c r="M197" i="39" s="1"/>
  <c r="K306" i="39"/>
  <c r="L306" i="39" s="1"/>
  <c r="M306" i="39" s="1"/>
  <c r="K184" i="39"/>
  <c r="L184" i="39" s="1"/>
  <c r="M184" i="39" s="1"/>
  <c r="K247" i="39"/>
  <c r="L247" i="39" s="1"/>
  <c r="M247" i="39" s="1"/>
  <c r="K297" i="39"/>
  <c r="L297" i="39" s="1"/>
  <c r="M297" i="39" s="1"/>
  <c r="K123" i="39"/>
  <c r="L123" i="39" s="1"/>
  <c r="M123" i="39" s="1"/>
  <c r="K36" i="39"/>
  <c r="L36" i="39" s="1"/>
  <c r="M36" i="39" s="1"/>
  <c r="K14" i="39"/>
  <c r="L14" i="39" s="1"/>
  <c r="M14" i="39" s="1"/>
  <c r="K74" i="39"/>
  <c r="L74" i="39" s="1"/>
  <c r="M74" i="39" s="1"/>
  <c r="K75" i="39"/>
  <c r="L75" i="39" s="1"/>
  <c r="M75" i="39" s="1"/>
  <c r="K47" i="39"/>
  <c r="L47" i="39" s="1"/>
  <c r="M47" i="39" s="1"/>
  <c r="K31" i="39"/>
  <c r="L31" i="39" s="1"/>
  <c r="M31" i="39" s="1"/>
  <c r="K146" i="39"/>
  <c r="L146" i="39" s="1"/>
  <c r="M146" i="39" s="1"/>
  <c r="K225" i="39"/>
  <c r="L225" i="39" s="1"/>
  <c r="M225" i="39" s="1"/>
  <c r="K72" i="39"/>
  <c r="L72" i="39" s="1"/>
  <c r="M72" i="39" s="1"/>
  <c r="K150" i="39"/>
  <c r="L150" i="39" s="1"/>
  <c r="M150" i="39" s="1"/>
  <c r="K168" i="39"/>
  <c r="L168" i="39" s="1"/>
  <c r="M168" i="39" s="1"/>
  <c r="K110" i="39"/>
  <c r="L110" i="39" s="1"/>
  <c r="M110" i="39" s="1"/>
  <c r="K41" i="39"/>
  <c r="L41" i="39" s="1"/>
  <c r="M41" i="39" s="1"/>
  <c r="K83" i="39"/>
  <c r="L83" i="39" s="1"/>
  <c r="M83" i="39" s="1"/>
  <c r="K10" i="39"/>
  <c r="L10" i="39" s="1"/>
  <c r="M10" i="39" s="1"/>
  <c r="K86" i="39"/>
  <c r="L86" i="39" s="1"/>
  <c r="M86" i="39" s="1"/>
  <c r="K108" i="39"/>
  <c r="L108" i="39" s="1"/>
  <c r="M108" i="39" s="1"/>
  <c r="K87" i="39"/>
  <c r="L87" i="39" s="1"/>
  <c r="M87" i="39" s="1"/>
  <c r="K190" i="39"/>
  <c r="L190" i="39" s="1"/>
  <c r="M190" i="39" s="1"/>
  <c r="K117" i="39"/>
  <c r="L117" i="39" s="1"/>
  <c r="M117" i="39" s="1"/>
  <c r="K221" i="39"/>
  <c r="L221" i="39" s="1"/>
  <c r="M221" i="39" s="1"/>
  <c r="K116" i="39"/>
  <c r="L116" i="39" s="1"/>
  <c r="M116" i="39" s="1"/>
  <c r="K218" i="39"/>
  <c r="L218" i="39" s="1"/>
  <c r="M218" i="39" s="1"/>
  <c r="K132" i="39"/>
  <c r="L132" i="39" s="1"/>
  <c r="M132" i="39" s="1"/>
  <c r="K104" i="39"/>
  <c r="L104" i="39" s="1"/>
  <c r="M104" i="39" s="1"/>
  <c r="K152" i="39"/>
  <c r="L152" i="39" s="1"/>
  <c r="M152" i="39" s="1"/>
  <c r="K156" i="39"/>
  <c r="L156" i="39" s="1"/>
  <c r="M156" i="39" s="1"/>
  <c r="K103" i="39"/>
  <c r="L103" i="39" s="1"/>
  <c r="M103" i="39" s="1"/>
  <c r="K39" i="39"/>
  <c r="L39" i="39" s="1"/>
  <c r="M39" i="39" s="1"/>
  <c r="K171" i="39"/>
  <c r="L171" i="39" s="1"/>
  <c r="M171" i="39" s="1"/>
  <c r="K40" i="39"/>
  <c r="L40" i="39" s="1"/>
  <c r="M40" i="39" s="1"/>
  <c r="K200" i="39"/>
  <c r="L200" i="39" s="1"/>
  <c r="M200" i="39" s="1"/>
  <c r="K266" i="39"/>
  <c r="L266" i="39" s="1"/>
  <c r="M266" i="39" s="1"/>
  <c r="K210" i="39"/>
  <c r="L210" i="39" s="1"/>
  <c r="M210" i="39" s="1"/>
  <c r="K124" i="39"/>
  <c r="L124" i="39" s="1"/>
  <c r="M124" i="39" s="1"/>
  <c r="K281" i="39"/>
  <c r="L281" i="39" s="1"/>
  <c r="M281" i="39" s="1"/>
  <c r="K5" i="39"/>
  <c r="L5" i="39" s="1"/>
  <c r="M5" i="39" s="1"/>
  <c r="N196" i="38"/>
  <c r="N193" i="38"/>
  <c r="N161" i="38"/>
  <c r="N11" i="38"/>
  <c r="N304" i="38"/>
  <c r="N210" i="38"/>
  <c r="N102" i="38"/>
  <c r="N312" i="38"/>
  <c r="N39" i="38"/>
  <c r="N279" i="38"/>
  <c r="N186" i="38"/>
  <c r="N206" i="38"/>
  <c r="N251" i="38"/>
  <c r="N250" i="38"/>
  <c r="N118" i="38"/>
  <c r="N89" i="38"/>
  <c r="N228" i="38"/>
  <c r="N97" i="38"/>
  <c r="N225" i="38"/>
  <c r="N104" i="38"/>
  <c r="N237" i="38"/>
  <c r="N238" i="38"/>
  <c r="N255" i="38"/>
  <c r="N181" i="38"/>
  <c r="N51" i="38"/>
  <c r="N92" i="38"/>
  <c r="N53" i="38"/>
  <c r="N132" i="38"/>
  <c r="N147" i="38"/>
  <c r="N107" i="38"/>
  <c r="N33" i="38"/>
  <c r="N58" i="38"/>
  <c r="N22" i="38"/>
  <c r="N80" i="38"/>
  <c r="N149" i="38"/>
  <c r="N303" i="38"/>
  <c r="N60" i="38"/>
  <c r="N281" i="38"/>
  <c r="N268" i="38"/>
  <c r="N248" i="38"/>
  <c r="N283" i="38"/>
  <c r="N202" i="38"/>
  <c r="N294" i="38"/>
  <c r="N192" i="38"/>
  <c r="N50" i="38"/>
  <c r="N77" i="38"/>
  <c r="N38" i="38"/>
  <c r="N83" i="38"/>
  <c r="N284" i="38"/>
  <c r="N14" i="38"/>
  <c r="N317" i="38"/>
  <c r="N16" i="38"/>
  <c r="N48" i="38"/>
  <c r="N141" i="38"/>
  <c r="N133" i="38"/>
  <c r="N145" i="38"/>
  <c r="N5" i="38"/>
  <c r="N55" i="38"/>
  <c r="N249" i="38"/>
  <c r="N213" i="38"/>
  <c r="N34" i="38"/>
  <c r="N259" i="38"/>
  <c r="N109" i="38"/>
  <c r="N20" i="38"/>
  <c r="N79" i="38"/>
  <c r="N183" i="38"/>
  <c r="N152" i="38"/>
  <c r="N184" i="38"/>
  <c r="N316" i="38"/>
  <c r="N298" i="38"/>
  <c r="N227" i="38"/>
  <c r="N127" i="38"/>
  <c r="N26" i="38"/>
  <c r="N18" i="38"/>
  <c r="N211" i="38"/>
  <c r="N288" i="38"/>
  <c r="N27" i="38"/>
  <c r="N231" i="38"/>
  <c r="N116" i="38"/>
  <c r="N195" i="38"/>
  <c r="N125" i="38"/>
  <c r="N241" i="38"/>
  <c r="N117" i="38"/>
  <c r="N112" i="38"/>
  <c r="N78" i="38"/>
  <c r="N90" i="38"/>
  <c r="N103" i="38"/>
  <c r="N272" i="38"/>
  <c r="N157" i="38"/>
  <c r="N71" i="38"/>
  <c r="N128" i="38"/>
  <c r="N7" i="38"/>
  <c r="N199" i="38"/>
  <c r="N198" i="38"/>
  <c r="N208" i="38"/>
  <c r="N13" i="38"/>
  <c r="N274" i="38"/>
  <c r="N242" i="38"/>
  <c r="N134" i="38"/>
  <c r="N277" i="38"/>
  <c r="N153" i="38"/>
  <c r="N28" i="38"/>
  <c r="N138" i="38"/>
  <c r="N286" i="38"/>
  <c r="N244" i="38"/>
  <c r="N280" i="38"/>
  <c r="N59" i="38"/>
  <c r="N261" i="38"/>
  <c r="N290" i="38"/>
  <c r="N207" i="38"/>
  <c r="N239" i="38"/>
  <c r="N191" i="38"/>
  <c r="N114" i="38"/>
  <c r="N32" i="38"/>
  <c r="N276" i="38"/>
  <c r="N160" i="38"/>
  <c r="N278" i="38"/>
  <c r="N263" i="38"/>
  <c r="N46" i="38"/>
  <c r="N42" i="38"/>
  <c r="N264" i="38"/>
  <c r="N267" i="38"/>
  <c r="N266" i="38"/>
  <c r="N137" i="38"/>
  <c r="N121" i="38"/>
  <c r="N319" i="38"/>
  <c r="N120" i="38"/>
  <c r="N113" i="38"/>
  <c r="N61" i="38"/>
  <c r="N305" i="38"/>
  <c r="N230" i="38"/>
  <c r="N257" i="38"/>
  <c r="N126" i="38"/>
  <c r="N129" i="38"/>
  <c r="N40" i="38"/>
  <c r="N270" i="38"/>
  <c r="N229" i="38"/>
  <c r="N311" i="38"/>
  <c r="N247" i="38"/>
  <c r="N142" i="38"/>
  <c r="N308" i="38"/>
  <c r="N300" i="38"/>
  <c r="N154" i="38"/>
  <c r="N91" i="38"/>
  <c r="N235" i="38"/>
  <c r="N146" i="38"/>
  <c r="N232" i="38"/>
  <c r="N203" i="38"/>
  <c r="N63" i="38"/>
  <c r="N222" i="38"/>
  <c r="N66" i="38"/>
  <c r="N30" i="38"/>
  <c r="N43" i="38"/>
  <c r="N19" i="38"/>
  <c r="N115" i="38"/>
  <c r="N98" i="38"/>
  <c r="N170" i="38"/>
  <c r="N314" i="38"/>
  <c r="N23" i="38"/>
  <c r="N130" i="38"/>
  <c r="N214" i="38"/>
  <c r="N302" i="38"/>
  <c r="N306" i="38"/>
  <c r="N44" i="38"/>
  <c r="N233" i="38"/>
  <c r="N148" i="38"/>
  <c r="N258" i="38"/>
  <c r="N12" i="38"/>
  <c r="N221" i="38"/>
  <c r="N315" i="38"/>
  <c r="N218" i="38"/>
  <c r="N93" i="38"/>
  <c r="N187" i="38"/>
  <c r="N74" i="38"/>
  <c r="N256" i="38"/>
  <c r="N182" i="38"/>
  <c r="N110" i="38"/>
  <c r="N209" i="38"/>
  <c r="N8" i="38"/>
  <c r="N57" i="38"/>
  <c r="N47" i="38"/>
  <c r="N297" i="38"/>
  <c r="N82" i="38"/>
  <c r="N243" i="38"/>
  <c r="N111" i="38"/>
  <c r="N310" i="38"/>
  <c r="N9" i="38"/>
  <c r="N194" i="38"/>
  <c r="N212" i="38"/>
  <c r="N135" i="38"/>
  <c r="N68" i="38"/>
  <c r="N49" i="38"/>
  <c r="N226" i="38"/>
  <c r="N100" i="38"/>
  <c r="N190" i="38"/>
  <c r="N85" i="38"/>
  <c r="N291" i="38"/>
  <c r="K3" i="38" a="1"/>
  <c r="K3" i="38" s="1"/>
  <c r="L4" i="38"/>
  <c r="N119" i="38"/>
  <c r="N188" i="38"/>
  <c r="N179" i="38"/>
  <c r="N172" i="38"/>
  <c r="N15" i="38"/>
  <c r="N158" i="38"/>
  <c r="N223" i="38"/>
  <c r="N67" i="38"/>
  <c r="N173" i="38"/>
  <c r="N200" i="38"/>
  <c r="N246" i="38"/>
  <c r="N197" i="38"/>
  <c r="N72" i="38"/>
  <c r="N70" i="38"/>
  <c r="N301" i="38"/>
  <c r="N224" i="38"/>
  <c r="N168" i="38"/>
  <c r="N309" i="38"/>
  <c r="N271" i="38"/>
  <c r="N140" i="38"/>
  <c r="N201" i="38"/>
  <c r="N175" i="38"/>
  <c r="N174" i="38"/>
  <c r="N166" i="38"/>
  <c r="N144" i="38"/>
  <c r="N25" i="38"/>
  <c r="N10" i="38"/>
  <c r="N139" i="38"/>
  <c r="N289" i="38"/>
  <c r="N150" i="38"/>
  <c r="N31" i="38"/>
  <c r="N143" i="38"/>
  <c r="N320" i="38"/>
  <c r="N296" i="38"/>
  <c r="N41" i="38"/>
  <c r="N136" i="38"/>
  <c r="N165" i="38"/>
  <c r="N220" i="38"/>
  <c r="N204" i="38"/>
  <c r="N108" i="38"/>
  <c r="N69" i="38"/>
  <c r="N260" i="38"/>
  <c r="N285" i="38"/>
  <c r="N105" i="38"/>
  <c r="N216" i="38"/>
  <c r="N178" i="38"/>
  <c r="N245" i="38"/>
  <c r="N64" i="38"/>
  <c r="N262" i="38"/>
  <c r="N101" i="38"/>
  <c r="N234" i="38"/>
  <c r="N269" i="38"/>
  <c r="N86" i="38"/>
  <c r="N217" i="38"/>
  <c r="N164" i="38"/>
  <c r="N275" i="38"/>
  <c r="N215" i="38"/>
  <c r="N54" i="38"/>
  <c r="N177" i="38"/>
  <c r="N76" i="38"/>
  <c r="N180" i="38"/>
  <c r="N94" i="38"/>
  <c r="N36" i="38"/>
  <c r="N205" i="38"/>
  <c r="N156" i="38"/>
  <c r="N282" i="38"/>
  <c r="N6" i="38"/>
  <c r="N88" i="38"/>
  <c r="N37" i="38"/>
  <c r="N159" i="38"/>
  <c r="N253" i="38"/>
  <c r="N155" i="38"/>
  <c r="N287" i="38"/>
  <c r="N163" i="38"/>
  <c r="N240" i="38"/>
  <c r="N87" i="38"/>
  <c r="N81" i="38"/>
  <c r="N307" i="38"/>
  <c r="N295" i="38"/>
  <c r="N293" i="38"/>
  <c r="N21" i="38"/>
  <c r="N185" i="38"/>
  <c r="N131" i="38"/>
  <c r="N84" i="38"/>
  <c r="N124" i="38"/>
  <c r="N99" i="38"/>
  <c r="N313" i="38"/>
  <c r="N62" i="38"/>
  <c r="N176" i="38"/>
  <c r="N219" i="38"/>
  <c r="N167" i="38"/>
  <c r="N123" i="38"/>
  <c r="N151" i="38"/>
  <c r="N96" i="38"/>
  <c r="N35" i="38"/>
  <c r="N65" i="38"/>
  <c r="N254" i="38"/>
  <c r="N292" i="38"/>
  <c r="N318" i="38"/>
  <c r="N95" i="38"/>
  <c r="N162" i="38"/>
  <c r="N29" i="38"/>
  <c r="N45" i="38"/>
  <c r="N17" i="38"/>
  <c r="N169" i="38"/>
  <c r="N52" i="38"/>
  <c r="N106" i="38"/>
  <c r="N56" i="38"/>
  <c r="N75" i="38"/>
  <c r="N236" i="38"/>
  <c r="N73" i="38"/>
  <c r="N24" i="38"/>
  <c r="N171" i="38"/>
  <c r="N265" i="38"/>
  <c r="N189" i="38"/>
  <c r="N252" i="38"/>
  <c r="N299" i="38"/>
  <c r="N122" i="38"/>
  <c r="N273" i="38"/>
  <c r="K263" i="37"/>
  <c r="L263" i="37" s="1"/>
  <c r="M263" i="37" s="1"/>
  <c r="N263" i="37" s="1"/>
  <c r="K292" i="37"/>
  <c r="L292" i="37" s="1"/>
  <c r="M292" i="37" s="1"/>
  <c r="N292" i="37" s="1"/>
  <c r="K157" i="37"/>
  <c r="L157" i="37" s="1"/>
  <c r="M157" i="37" s="1"/>
  <c r="N157" i="37" s="1"/>
  <c r="K152" i="37"/>
  <c r="L152" i="37" s="1"/>
  <c r="M152" i="37" s="1"/>
  <c r="N152" i="37" s="1"/>
  <c r="K13" i="37"/>
  <c r="L13" i="37" s="1"/>
  <c r="M13" i="37" s="1"/>
  <c r="N13" i="37" s="1"/>
  <c r="K9" i="37"/>
  <c r="L9" i="37" s="1"/>
  <c r="M9" i="37" s="1"/>
  <c r="N9" i="37" s="1"/>
  <c r="K42" i="37"/>
  <c r="L42" i="37" s="1"/>
  <c r="M42" i="37" s="1"/>
  <c r="N42" i="37" s="1"/>
  <c r="K173" i="37"/>
  <c r="L173" i="37" s="1"/>
  <c r="M173" i="37" s="1"/>
  <c r="N173" i="37" s="1"/>
  <c r="K302" i="37"/>
  <c r="L302" i="37" s="1"/>
  <c r="M302" i="37" s="1"/>
  <c r="N302" i="37" s="1"/>
  <c r="K79" i="37"/>
  <c r="L79" i="37" s="1"/>
  <c r="M79" i="37" s="1"/>
  <c r="N79" i="37" s="1"/>
  <c r="K208" i="37"/>
  <c r="L208" i="37" s="1"/>
  <c r="M208" i="37" s="1"/>
  <c r="N208" i="37" s="1"/>
  <c r="K220" i="37"/>
  <c r="L220" i="37" s="1"/>
  <c r="M220" i="37" s="1"/>
  <c r="N220" i="37" s="1"/>
  <c r="K245" i="37"/>
  <c r="L245" i="37" s="1"/>
  <c r="M245" i="37" s="1"/>
  <c r="N245" i="37" s="1"/>
  <c r="K195" i="37"/>
  <c r="L195" i="37" s="1"/>
  <c r="M195" i="37" s="1"/>
  <c r="N195" i="37" s="1"/>
  <c r="K295" i="37"/>
  <c r="L295" i="37" s="1"/>
  <c r="M295" i="37" s="1"/>
  <c r="N295" i="37" s="1"/>
  <c r="K160" i="37"/>
  <c r="L160" i="37" s="1"/>
  <c r="M160" i="37" s="1"/>
  <c r="N160" i="37" s="1"/>
  <c r="K282" i="37"/>
  <c r="L282" i="37" s="1"/>
  <c r="M282" i="37" s="1"/>
  <c r="N282" i="37" s="1"/>
  <c r="K288" i="37"/>
  <c r="L288" i="37" s="1"/>
  <c r="M288" i="37" s="1"/>
  <c r="N288" i="37" s="1"/>
  <c r="K161" i="37"/>
  <c r="L161" i="37" s="1"/>
  <c r="M161" i="37" s="1"/>
  <c r="N161" i="37" s="1"/>
  <c r="K290" i="37"/>
  <c r="L290" i="37" s="1"/>
  <c r="M290" i="37" s="1"/>
  <c r="N290" i="37" s="1"/>
  <c r="K28" i="37"/>
  <c r="L28" i="37" s="1"/>
  <c r="M28" i="37" s="1"/>
  <c r="N28" i="37" s="1"/>
  <c r="K252" i="37"/>
  <c r="L252" i="37" s="1"/>
  <c r="M252" i="37" s="1"/>
  <c r="N252" i="37" s="1"/>
  <c r="K134" i="37"/>
  <c r="L134" i="37" s="1"/>
  <c r="M134" i="37" s="1"/>
  <c r="N134" i="37" s="1"/>
  <c r="K315" i="37"/>
  <c r="L315" i="37" s="1"/>
  <c r="M315" i="37" s="1"/>
  <c r="N315" i="37" s="1"/>
  <c r="K250" i="37"/>
  <c r="L250" i="37" s="1"/>
  <c r="M250" i="37" s="1"/>
  <c r="N250" i="37" s="1"/>
  <c r="K119" i="37"/>
  <c r="L119" i="37" s="1"/>
  <c r="M119" i="37" s="1"/>
  <c r="N119" i="37" s="1"/>
  <c r="K204" i="37"/>
  <c r="L204" i="37" s="1"/>
  <c r="M204" i="37" s="1"/>
  <c r="N204" i="37" s="1"/>
  <c r="K260" i="37"/>
  <c r="L260" i="37" s="1"/>
  <c r="M260" i="37" s="1"/>
  <c r="N260" i="37" s="1"/>
  <c r="K86" i="37"/>
  <c r="L86" i="37" s="1"/>
  <c r="M86" i="37" s="1"/>
  <c r="N86" i="37" s="1"/>
  <c r="K32" i="37"/>
  <c r="L32" i="37" s="1"/>
  <c r="M32" i="37" s="1"/>
  <c r="N32" i="37" s="1"/>
  <c r="K108" i="37"/>
  <c r="L108" i="37" s="1"/>
  <c r="M108" i="37" s="1"/>
  <c r="N108" i="37" s="1"/>
  <c r="K278" i="37"/>
  <c r="L278" i="37" s="1"/>
  <c r="M278" i="37" s="1"/>
  <c r="N278" i="37" s="1"/>
  <c r="K151" i="37"/>
  <c r="L151" i="37" s="1"/>
  <c r="M151" i="37" s="1"/>
  <c r="N151" i="37" s="1"/>
  <c r="K243" i="37"/>
  <c r="L243" i="37" s="1"/>
  <c r="M243" i="37" s="1"/>
  <c r="N243" i="37" s="1"/>
  <c r="K303" i="37"/>
  <c r="L303" i="37" s="1"/>
  <c r="M303" i="37" s="1"/>
  <c r="N303" i="37" s="1"/>
  <c r="K271" i="37"/>
  <c r="L271" i="37" s="1"/>
  <c r="M271" i="37" s="1"/>
  <c r="N271" i="37" s="1"/>
  <c r="K216" i="37"/>
  <c r="L216" i="37" s="1"/>
  <c r="M216" i="37" s="1"/>
  <c r="N216" i="37" s="1"/>
  <c r="K179" i="37"/>
  <c r="L179" i="37" s="1"/>
  <c r="M179" i="37" s="1"/>
  <c r="N179" i="37" s="1"/>
  <c r="K147" i="37"/>
  <c r="L147" i="37" s="1"/>
  <c r="M147" i="37" s="1"/>
  <c r="N147" i="37" s="1"/>
  <c r="K63" i="37"/>
  <c r="L63" i="37" s="1"/>
  <c r="M63" i="37" s="1"/>
  <c r="N63" i="37" s="1"/>
  <c r="K264" i="37"/>
  <c r="L264" i="37" s="1"/>
  <c r="M264" i="37" s="1"/>
  <c r="N264" i="37" s="1"/>
  <c r="K311" i="37"/>
  <c r="L311" i="37" s="1"/>
  <c r="M311" i="37" s="1"/>
  <c r="N311" i="37" s="1"/>
  <c r="K247" i="37"/>
  <c r="L247" i="37" s="1"/>
  <c r="M247" i="37" s="1"/>
  <c r="N247" i="37" s="1"/>
  <c r="K299" i="37"/>
  <c r="L299" i="37" s="1"/>
  <c r="M299" i="37" s="1"/>
  <c r="N299" i="37" s="1"/>
  <c r="K257" i="37"/>
  <c r="L257" i="37" s="1"/>
  <c r="M257" i="37" s="1"/>
  <c r="N257" i="37" s="1"/>
  <c r="K310" i="37"/>
  <c r="L310" i="37" s="1"/>
  <c r="M310" i="37" s="1"/>
  <c r="N310" i="37" s="1"/>
  <c r="K275" i="37"/>
  <c r="L275" i="37" s="1"/>
  <c r="M275" i="37" s="1"/>
  <c r="N275" i="37" s="1"/>
  <c r="K256" i="37"/>
  <c r="L256" i="37" s="1"/>
  <c r="M256" i="37" s="1"/>
  <c r="N256" i="37" s="1"/>
  <c r="K64" i="37"/>
  <c r="L64" i="37" s="1"/>
  <c r="M64" i="37" s="1"/>
  <c r="N64" i="37" s="1"/>
  <c r="K249" i="37"/>
  <c r="L249" i="37" s="1"/>
  <c r="M249" i="37" s="1"/>
  <c r="N249" i="37" s="1"/>
  <c r="K68" i="37"/>
  <c r="L68" i="37" s="1"/>
  <c r="M68" i="37" s="1"/>
  <c r="N68" i="37" s="1"/>
  <c r="K52" i="37"/>
  <c r="L52" i="37" s="1"/>
  <c r="M52" i="37" s="1"/>
  <c r="N52" i="37" s="1"/>
  <c r="K156" i="37"/>
  <c r="L156" i="37" s="1"/>
  <c r="M156" i="37" s="1"/>
  <c r="N156" i="37" s="1"/>
  <c r="K254" i="37"/>
  <c r="L254" i="37" s="1"/>
  <c r="M254" i="37" s="1"/>
  <c r="N254" i="37" s="1"/>
  <c r="K259" i="37"/>
  <c r="L259" i="37" s="1"/>
  <c r="M259" i="37" s="1"/>
  <c r="N259" i="37" s="1"/>
  <c r="K258" i="37"/>
  <c r="L258" i="37" s="1"/>
  <c r="M258" i="37" s="1"/>
  <c r="N258" i="37" s="1"/>
  <c r="K307" i="37"/>
  <c r="L307" i="37" s="1"/>
  <c r="M307" i="37" s="1"/>
  <c r="N307" i="37" s="1"/>
  <c r="K135" i="37"/>
  <c r="L135" i="37" s="1"/>
  <c r="M135" i="37" s="1"/>
  <c r="N135" i="37" s="1"/>
  <c r="K56" i="37"/>
  <c r="L56" i="37" s="1"/>
  <c r="M56" i="37" s="1"/>
  <c r="N56" i="37" s="1"/>
  <c r="K5" i="37"/>
  <c r="L5" i="37" s="1"/>
  <c r="M5" i="37" s="1"/>
  <c r="N5" i="37" s="1"/>
  <c r="K181" i="37"/>
  <c r="L181" i="37" s="1"/>
  <c r="M181" i="37" s="1"/>
  <c r="N181" i="37" s="1"/>
  <c r="K281" i="37"/>
  <c r="L281" i="37" s="1"/>
  <c r="M281" i="37" s="1"/>
  <c r="N281" i="37" s="1"/>
  <c r="K150" i="37"/>
  <c r="L150" i="37" s="1"/>
  <c r="M150" i="37" s="1"/>
  <c r="N150" i="37" s="1"/>
  <c r="K136" i="37"/>
  <c r="L136" i="37" s="1"/>
  <c r="M136" i="37" s="1"/>
  <c r="N136" i="37" s="1"/>
  <c r="K286" i="37"/>
  <c r="L286" i="37" s="1"/>
  <c r="M286" i="37" s="1"/>
  <c r="N286" i="37" s="1"/>
  <c r="K76" i="37"/>
  <c r="L76" i="37" s="1"/>
  <c r="M76" i="37" s="1"/>
  <c r="N76" i="37" s="1"/>
  <c r="K50" i="37"/>
  <c r="L50" i="37" s="1"/>
  <c r="M50" i="37" s="1"/>
  <c r="N50" i="37" s="1"/>
  <c r="K189" i="37"/>
  <c r="L189" i="37" s="1"/>
  <c r="M189" i="37" s="1"/>
  <c r="N189" i="37" s="1"/>
  <c r="K7" i="37"/>
  <c r="L7" i="37" s="1"/>
  <c r="M7" i="37" s="1"/>
  <c r="N7" i="37" s="1"/>
  <c r="K225" i="37"/>
  <c r="L225" i="37" s="1"/>
  <c r="M225" i="37" s="1"/>
  <c r="N225" i="37" s="1"/>
  <c r="K70" i="37"/>
  <c r="L70" i="37" s="1"/>
  <c r="M70" i="37" s="1"/>
  <c r="N70" i="37" s="1"/>
  <c r="K62" i="37"/>
  <c r="L62" i="37" s="1"/>
  <c r="M62" i="37" s="1"/>
  <c r="N62" i="37" s="1"/>
  <c r="K213" i="37"/>
  <c r="L213" i="37" s="1"/>
  <c r="M213" i="37" s="1"/>
  <c r="N213" i="37" s="1"/>
  <c r="K67" i="37"/>
  <c r="L67" i="37" s="1"/>
  <c r="M67" i="37" s="1"/>
  <c r="N67" i="37" s="1"/>
  <c r="K91" i="37"/>
  <c r="L91" i="37" s="1"/>
  <c r="M91" i="37" s="1"/>
  <c r="N91" i="37" s="1"/>
  <c r="K211" i="37"/>
  <c r="L211" i="37" s="1"/>
  <c r="M211" i="37" s="1"/>
  <c r="N211" i="37" s="1"/>
  <c r="K132" i="37"/>
  <c r="L132" i="37" s="1"/>
  <c r="M132" i="37" s="1"/>
  <c r="N132" i="37" s="1"/>
  <c r="K126" i="37"/>
  <c r="L126" i="37" s="1"/>
  <c r="M126" i="37" s="1"/>
  <c r="N126" i="37" s="1"/>
  <c r="K255" i="37"/>
  <c r="L255" i="37" s="1"/>
  <c r="M255" i="37" s="1"/>
  <c r="N255" i="37" s="1"/>
  <c r="K20" i="37"/>
  <c r="L20" i="37" s="1"/>
  <c r="M20" i="37" s="1"/>
  <c r="N20" i="37" s="1"/>
  <c r="K25" i="37"/>
  <c r="L25" i="37" s="1"/>
  <c r="M25" i="37" s="1"/>
  <c r="N25" i="37" s="1"/>
  <c r="K128" i="37"/>
  <c r="L128" i="37" s="1"/>
  <c r="M128" i="37" s="1"/>
  <c r="N128" i="37" s="1"/>
  <c r="K37" i="37"/>
  <c r="L37" i="37" s="1"/>
  <c r="M37" i="37" s="1"/>
  <c r="N37" i="37" s="1"/>
  <c r="K89" i="37"/>
  <c r="L89" i="37" s="1"/>
  <c r="M89" i="37" s="1"/>
  <c r="N89" i="37" s="1"/>
  <c r="K172" i="37"/>
  <c r="L172" i="37" s="1"/>
  <c r="M172" i="37" s="1"/>
  <c r="N172" i="37" s="1"/>
  <c r="K144" i="37"/>
  <c r="L144" i="37" s="1"/>
  <c r="M144" i="37" s="1"/>
  <c r="N144" i="37" s="1"/>
  <c r="K165" i="37"/>
  <c r="L165" i="37" s="1"/>
  <c r="M165" i="37" s="1"/>
  <c r="N165" i="37" s="1"/>
  <c r="K112" i="37"/>
  <c r="L112" i="37" s="1"/>
  <c r="M112" i="37" s="1"/>
  <c r="N112" i="37" s="1"/>
  <c r="K60" i="37"/>
  <c r="L60" i="37" s="1"/>
  <c r="M60" i="37" s="1"/>
  <c r="N60" i="37" s="1"/>
  <c r="K140" i="37"/>
  <c r="L140" i="37" s="1"/>
  <c r="M140" i="37" s="1"/>
  <c r="N140" i="37" s="1"/>
  <c r="K177" i="37"/>
  <c r="L177" i="37" s="1"/>
  <c r="M177" i="37" s="1"/>
  <c r="N177" i="37" s="1"/>
  <c r="K262" i="37"/>
  <c r="L262" i="37" s="1"/>
  <c r="M262" i="37" s="1"/>
  <c r="N262" i="37" s="1"/>
  <c r="K188" i="37"/>
  <c r="L188" i="37" s="1"/>
  <c r="M188" i="37" s="1"/>
  <c r="N188" i="37" s="1"/>
  <c r="K35" i="37"/>
  <c r="L35" i="37" s="1"/>
  <c r="M35" i="37" s="1"/>
  <c r="N35" i="37" s="1"/>
  <c r="K74" i="37"/>
  <c r="L74" i="37" s="1"/>
  <c r="M74" i="37" s="1"/>
  <c r="N74" i="37" s="1"/>
  <c r="K274" i="37"/>
  <c r="L274" i="37" s="1"/>
  <c r="M274" i="37" s="1"/>
  <c r="N274" i="37" s="1"/>
  <c r="K24" i="37"/>
  <c r="L24" i="37" s="1"/>
  <c r="M24" i="37" s="1"/>
  <c r="N24" i="37" s="1"/>
  <c r="K92" i="37"/>
  <c r="L92" i="37" s="1"/>
  <c r="M92" i="37" s="1"/>
  <c r="N92" i="37" s="1"/>
  <c r="K66" i="37"/>
  <c r="L66" i="37" s="1"/>
  <c r="M66" i="37" s="1"/>
  <c r="N66" i="37" s="1"/>
  <c r="K319" i="37"/>
  <c r="L319" i="37" s="1"/>
  <c r="M319" i="37" s="1"/>
  <c r="N319" i="37" s="1"/>
  <c r="K11" i="37"/>
  <c r="L11" i="37" s="1"/>
  <c r="M11" i="37" s="1"/>
  <c r="N11" i="37" s="1"/>
  <c r="K8" i="37"/>
  <c r="L8" i="37" s="1"/>
  <c r="M8" i="37" s="1"/>
  <c r="N8" i="37" s="1"/>
  <c r="K168" i="37"/>
  <c r="L168" i="37" s="1"/>
  <c r="M168" i="37" s="1"/>
  <c r="N168" i="37" s="1"/>
  <c r="K59" i="37"/>
  <c r="L59" i="37" s="1"/>
  <c r="M59" i="37" s="1"/>
  <c r="N59" i="37" s="1"/>
  <c r="K267" i="37"/>
  <c r="L267" i="37" s="1"/>
  <c r="M267" i="37" s="1"/>
  <c r="N267" i="37" s="1"/>
  <c r="K80" i="37"/>
  <c r="L80" i="37" s="1"/>
  <c r="M80" i="37" s="1"/>
  <c r="N80" i="37" s="1"/>
  <c r="K47" i="37"/>
  <c r="L47" i="37" s="1"/>
  <c r="M47" i="37" s="1"/>
  <c r="N47" i="37" s="1"/>
  <c r="K209" i="37"/>
  <c r="L209" i="37" s="1"/>
  <c r="M209" i="37" s="1"/>
  <c r="N209" i="37" s="1"/>
  <c r="K169" i="37"/>
  <c r="L169" i="37" s="1"/>
  <c r="M169" i="37" s="1"/>
  <c r="N169" i="37" s="1"/>
  <c r="K148" i="37"/>
  <c r="L148" i="37" s="1"/>
  <c r="M148" i="37" s="1"/>
  <c r="N148" i="37" s="1"/>
  <c r="K12" i="37"/>
  <c r="L12" i="37" s="1"/>
  <c r="M12" i="37" s="1"/>
  <c r="N12" i="37" s="1"/>
  <c r="K23" i="37"/>
  <c r="L23" i="37" s="1"/>
  <c r="M23" i="37" s="1"/>
  <c r="N23" i="37" s="1"/>
  <c r="K170" i="37"/>
  <c r="L170" i="37" s="1"/>
  <c r="M170" i="37" s="1"/>
  <c r="N170" i="37" s="1"/>
  <c r="K193" i="37"/>
  <c r="L193" i="37" s="1"/>
  <c r="M193" i="37" s="1"/>
  <c r="N193" i="37" s="1"/>
  <c r="K197" i="37"/>
  <c r="L197" i="37" s="1"/>
  <c r="M197" i="37" s="1"/>
  <c r="N197" i="37" s="1"/>
  <c r="K16" i="37"/>
  <c r="L16" i="37" s="1"/>
  <c r="M16" i="37" s="1"/>
  <c r="N16" i="37" s="1"/>
  <c r="K19" i="37"/>
  <c r="L19" i="37" s="1"/>
  <c r="M19" i="37" s="1"/>
  <c r="N19" i="37" s="1"/>
  <c r="K104" i="37"/>
  <c r="L104" i="37" s="1"/>
  <c r="M104" i="37" s="1"/>
  <c r="N104" i="37" s="1"/>
  <c r="K283" i="37"/>
  <c r="L283" i="37" s="1"/>
  <c r="M283" i="37" s="1"/>
  <c r="N283" i="37" s="1"/>
  <c r="K15" i="37"/>
  <c r="L15" i="37" s="1"/>
  <c r="M15" i="37" s="1"/>
  <c r="N15" i="37" s="1"/>
  <c r="K253" i="37"/>
  <c r="L253" i="37" s="1"/>
  <c r="M253" i="37" s="1"/>
  <c r="N253" i="37" s="1"/>
  <c r="K235" i="37"/>
  <c r="L235" i="37" s="1"/>
  <c r="M235" i="37" s="1"/>
  <c r="N235" i="37" s="1"/>
  <c r="K75" i="37"/>
  <c r="L75" i="37" s="1"/>
  <c r="M75" i="37" s="1"/>
  <c r="N75" i="37" s="1"/>
  <c r="K142" i="37"/>
  <c r="L142" i="37" s="1"/>
  <c r="M142" i="37" s="1"/>
  <c r="N142" i="37" s="1"/>
  <c r="K71" i="37"/>
  <c r="L71" i="37" s="1"/>
  <c r="M71" i="37" s="1"/>
  <c r="N71" i="37" s="1"/>
  <c r="K129" i="37"/>
  <c r="L129" i="37" s="1"/>
  <c r="M129" i="37" s="1"/>
  <c r="N129" i="37" s="1"/>
  <c r="K26" i="37"/>
  <c r="L26" i="37" s="1"/>
  <c r="M26" i="37" s="1"/>
  <c r="N26" i="37" s="1"/>
  <c r="K285" i="37"/>
  <c r="L285" i="37" s="1"/>
  <c r="M285" i="37" s="1"/>
  <c r="N285" i="37" s="1"/>
  <c r="K58" i="37"/>
  <c r="L58" i="37" s="1"/>
  <c r="M58" i="37" s="1"/>
  <c r="N58" i="37" s="1"/>
  <c r="K81" i="37"/>
  <c r="L81" i="37" s="1"/>
  <c r="M81" i="37" s="1"/>
  <c r="N81" i="37" s="1"/>
  <c r="K36" i="37"/>
  <c r="L36" i="37" s="1"/>
  <c r="M36" i="37" s="1"/>
  <c r="N36" i="37" s="1"/>
  <c r="K96" i="37"/>
  <c r="L96" i="37" s="1"/>
  <c r="M96" i="37" s="1"/>
  <c r="N96" i="37" s="1"/>
  <c r="K233" i="37"/>
  <c r="L233" i="37" s="1"/>
  <c r="M233" i="37" s="1"/>
  <c r="N233" i="37" s="1"/>
  <c r="K93" i="37"/>
  <c r="L93" i="37" s="1"/>
  <c r="M93" i="37" s="1"/>
  <c r="N93" i="37" s="1"/>
  <c r="K269" i="37"/>
  <c r="L269" i="37" s="1"/>
  <c r="M269" i="37" s="1"/>
  <c r="N269" i="37" s="1"/>
  <c r="K218" i="37"/>
  <c r="L218" i="37" s="1"/>
  <c r="M218" i="37" s="1"/>
  <c r="N218" i="37" s="1"/>
  <c r="K133" i="37"/>
  <c r="L133" i="37" s="1"/>
  <c r="M133" i="37" s="1"/>
  <c r="N133" i="37" s="1"/>
  <c r="K217" i="37"/>
  <c r="L217" i="37" s="1"/>
  <c r="M217" i="37" s="1"/>
  <c r="N217" i="37" s="1"/>
  <c r="K186" i="37"/>
  <c r="L186" i="37" s="1"/>
  <c r="M186" i="37" s="1"/>
  <c r="N186" i="37" s="1"/>
  <c r="K77" i="37"/>
  <c r="L77" i="37" s="1"/>
  <c r="M77" i="37" s="1"/>
  <c r="N77" i="37" s="1"/>
  <c r="K229" i="37"/>
  <c r="L229" i="37" s="1"/>
  <c r="M229" i="37" s="1"/>
  <c r="N229" i="37" s="1"/>
  <c r="K237" i="37"/>
  <c r="L237" i="37" s="1"/>
  <c r="M237" i="37" s="1"/>
  <c r="N237" i="37" s="1"/>
  <c r="K318" i="37"/>
  <c r="L318" i="37" s="1"/>
  <c r="M318" i="37" s="1"/>
  <c r="N318" i="37" s="1"/>
  <c r="K313" i="37"/>
  <c r="L313" i="37" s="1"/>
  <c r="M313" i="37" s="1"/>
  <c r="N313" i="37" s="1"/>
  <c r="K214" i="37"/>
  <c r="L214" i="37" s="1"/>
  <c r="M214" i="37" s="1"/>
  <c r="N214" i="37" s="1"/>
  <c r="K99" i="37"/>
  <c r="L99" i="37" s="1"/>
  <c r="M99" i="37" s="1"/>
  <c r="N99" i="37" s="1"/>
  <c r="K194" i="37"/>
  <c r="L194" i="37" s="1"/>
  <c r="M194" i="37" s="1"/>
  <c r="N194" i="37" s="1"/>
  <c r="K196" i="37"/>
  <c r="L196" i="37" s="1"/>
  <c r="M196" i="37" s="1"/>
  <c r="N196" i="37" s="1"/>
  <c r="K65" i="37"/>
  <c r="L65" i="37" s="1"/>
  <c r="M65" i="37" s="1"/>
  <c r="N65" i="37" s="1"/>
  <c r="K158" i="37"/>
  <c r="L158" i="37" s="1"/>
  <c r="M158" i="37" s="1"/>
  <c r="N158" i="37" s="1"/>
  <c r="K29" i="37"/>
  <c r="L29" i="37" s="1"/>
  <c r="M29" i="37" s="1"/>
  <c r="N29" i="37" s="1"/>
  <c r="K320" i="37"/>
  <c r="L320" i="37" s="1"/>
  <c r="M320" i="37" s="1"/>
  <c r="N320" i="37" s="1"/>
  <c r="K248" i="37"/>
  <c r="L248" i="37" s="1"/>
  <c r="M248" i="37" s="1"/>
  <c r="N248" i="37" s="1"/>
  <c r="K174" i="37"/>
  <c r="L174" i="37" s="1"/>
  <c r="M174" i="37" s="1"/>
  <c r="N174" i="37" s="1"/>
  <c r="K164" i="37"/>
  <c r="L164" i="37" s="1"/>
  <c r="M164" i="37" s="1"/>
  <c r="N164" i="37" s="1"/>
  <c r="K238" i="37"/>
  <c r="L238" i="37" s="1"/>
  <c r="M238" i="37" s="1"/>
  <c r="N238" i="37" s="1"/>
  <c r="K280" i="37"/>
  <c r="L280" i="37" s="1"/>
  <c r="M280" i="37" s="1"/>
  <c r="N280" i="37" s="1"/>
  <c r="K240" i="37"/>
  <c r="L240" i="37" s="1"/>
  <c r="M240" i="37" s="1"/>
  <c r="N240" i="37" s="1"/>
  <c r="K175" i="37"/>
  <c r="L175" i="37" s="1"/>
  <c r="M175" i="37" s="1"/>
  <c r="N175" i="37" s="1"/>
  <c r="K120" i="37"/>
  <c r="L120" i="37" s="1"/>
  <c r="M120" i="37" s="1"/>
  <c r="N120" i="37" s="1"/>
  <c r="K227" i="37"/>
  <c r="L227" i="37" s="1"/>
  <c r="M227" i="37" s="1"/>
  <c r="N227" i="37" s="1"/>
  <c r="K199" i="37"/>
  <c r="L199" i="37" s="1"/>
  <c r="M199" i="37" s="1"/>
  <c r="N199" i="37" s="1"/>
  <c r="K139" i="37"/>
  <c r="L139" i="37" s="1"/>
  <c r="M139" i="37" s="1"/>
  <c r="N139" i="37" s="1"/>
  <c r="K130" i="37"/>
  <c r="L130" i="37" s="1"/>
  <c r="M130" i="37" s="1"/>
  <c r="N130" i="37" s="1"/>
  <c r="K203" i="37"/>
  <c r="L203" i="37" s="1"/>
  <c r="M203" i="37" s="1"/>
  <c r="N203" i="37" s="1"/>
  <c r="K22" i="37"/>
  <c r="L22" i="37" s="1"/>
  <c r="M22" i="37" s="1"/>
  <c r="N22" i="37" s="1"/>
  <c r="K221" i="37"/>
  <c r="L221" i="37" s="1"/>
  <c r="M221" i="37" s="1"/>
  <c r="N221" i="37" s="1"/>
  <c r="K159" i="37"/>
  <c r="L159" i="37" s="1"/>
  <c r="M159" i="37" s="1"/>
  <c r="N159" i="37" s="1"/>
  <c r="K34" i="37"/>
  <c r="L34" i="37" s="1"/>
  <c r="M34" i="37" s="1"/>
  <c r="N34" i="37" s="1"/>
  <c r="K198" i="37"/>
  <c r="L198" i="37" s="1"/>
  <c r="M198" i="37" s="1"/>
  <c r="N198" i="37" s="1"/>
  <c r="K117" i="37"/>
  <c r="L117" i="37" s="1"/>
  <c r="M117" i="37" s="1"/>
  <c r="N117" i="37" s="1"/>
  <c r="K110" i="37"/>
  <c r="L110" i="37" s="1"/>
  <c r="M110" i="37" s="1"/>
  <c r="N110" i="37" s="1"/>
  <c r="K102" i="37"/>
  <c r="L102" i="37" s="1"/>
  <c r="M102" i="37" s="1"/>
  <c r="N102" i="37" s="1"/>
  <c r="K84" i="37"/>
  <c r="L84" i="37" s="1"/>
  <c r="M84" i="37" s="1"/>
  <c r="N84" i="37" s="1"/>
  <c r="K115" i="37"/>
  <c r="L115" i="37" s="1"/>
  <c r="M115" i="37" s="1"/>
  <c r="N115" i="37" s="1"/>
  <c r="K261" i="37"/>
  <c r="L261" i="37" s="1"/>
  <c r="M261" i="37" s="1"/>
  <c r="N261" i="37" s="1"/>
  <c r="K121" i="37"/>
  <c r="L121" i="37" s="1"/>
  <c r="M121" i="37" s="1"/>
  <c r="N121" i="37" s="1"/>
  <c r="K162" i="37"/>
  <c r="L162" i="37" s="1"/>
  <c r="M162" i="37" s="1"/>
  <c r="N162" i="37" s="1"/>
  <c r="K53" i="37"/>
  <c r="L53" i="37" s="1"/>
  <c r="M53" i="37" s="1"/>
  <c r="N53" i="37" s="1"/>
  <c r="K30" i="37"/>
  <c r="L30" i="37" s="1"/>
  <c r="M30" i="37" s="1"/>
  <c r="N30" i="37" s="1"/>
  <c r="K4" i="37"/>
  <c r="K17" i="37"/>
  <c r="L17" i="37" s="1"/>
  <c r="M17" i="37" s="1"/>
  <c r="N17" i="37" s="1"/>
  <c r="K87" i="37"/>
  <c r="L87" i="37" s="1"/>
  <c r="M87" i="37" s="1"/>
  <c r="N87" i="37" s="1"/>
  <c r="K138" i="37"/>
  <c r="L138" i="37" s="1"/>
  <c r="M138" i="37" s="1"/>
  <c r="N138" i="37" s="1"/>
  <c r="K246" i="37"/>
  <c r="L246" i="37" s="1"/>
  <c r="M246" i="37" s="1"/>
  <c r="N246" i="37" s="1"/>
  <c r="K230" i="37"/>
  <c r="L230" i="37" s="1"/>
  <c r="M230" i="37" s="1"/>
  <c r="N230" i="37" s="1"/>
  <c r="K201" i="37"/>
  <c r="L201" i="37" s="1"/>
  <c r="M201" i="37" s="1"/>
  <c r="N201" i="37" s="1"/>
  <c r="K270" i="37"/>
  <c r="L270" i="37" s="1"/>
  <c r="M270" i="37" s="1"/>
  <c r="N270" i="37" s="1"/>
  <c r="K94" i="37"/>
  <c r="L94" i="37" s="1"/>
  <c r="M94" i="37" s="1"/>
  <c r="N94" i="37" s="1"/>
  <c r="K180" i="37"/>
  <c r="L180" i="37" s="1"/>
  <c r="M180" i="37" s="1"/>
  <c r="N180" i="37" s="1"/>
  <c r="K40" i="37"/>
  <c r="L40" i="37" s="1"/>
  <c r="M40" i="37" s="1"/>
  <c r="N40" i="37" s="1"/>
  <c r="K272" i="37"/>
  <c r="L272" i="37" s="1"/>
  <c r="M272" i="37" s="1"/>
  <c r="N272" i="37" s="1"/>
  <c r="K85" i="37"/>
  <c r="L85" i="37" s="1"/>
  <c r="M85" i="37" s="1"/>
  <c r="N85" i="37" s="1"/>
  <c r="K187" i="37"/>
  <c r="L187" i="37" s="1"/>
  <c r="M187" i="37" s="1"/>
  <c r="N187" i="37" s="1"/>
  <c r="K231" i="37"/>
  <c r="L231" i="37" s="1"/>
  <c r="M231" i="37" s="1"/>
  <c r="N231" i="37" s="1"/>
  <c r="K190" i="37"/>
  <c r="L190" i="37" s="1"/>
  <c r="M190" i="37" s="1"/>
  <c r="N190" i="37" s="1"/>
  <c r="K111" i="37"/>
  <c r="L111" i="37" s="1"/>
  <c r="M111" i="37" s="1"/>
  <c r="N111" i="37" s="1"/>
  <c r="K61" i="37"/>
  <c r="L61" i="37" s="1"/>
  <c r="M61" i="37" s="1"/>
  <c r="N61" i="37" s="1"/>
  <c r="K98" i="37"/>
  <c r="L98" i="37" s="1"/>
  <c r="M98" i="37" s="1"/>
  <c r="N98" i="37" s="1"/>
  <c r="K141" i="37"/>
  <c r="L141" i="37" s="1"/>
  <c r="M141" i="37" s="1"/>
  <c r="N141" i="37" s="1"/>
  <c r="K51" i="37"/>
  <c r="L51" i="37" s="1"/>
  <c r="M51" i="37" s="1"/>
  <c r="N51" i="37" s="1"/>
  <c r="K176" i="37"/>
  <c r="L176" i="37" s="1"/>
  <c r="M176" i="37" s="1"/>
  <c r="N176" i="37" s="1"/>
  <c r="K222" i="37"/>
  <c r="L222" i="37" s="1"/>
  <c r="M222" i="37" s="1"/>
  <c r="N222" i="37" s="1"/>
  <c r="K184" i="37"/>
  <c r="L184" i="37" s="1"/>
  <c r="M184" i="37" s="1"/>
  <c r="N184" i="37" s="1"/>
  <c r="K73" i="37"/>
  <c r="L73" i="37" s="1"/>
  <c r="M73" i="37" s="1"/>
  <c r="N73" i="37" s="1"/>
  <c r="K78" i="37"/>
  <c r="L78" i="37" s="1"/>
  <c r="M78" i="37" s="1"/>
  <c r="N78" i="37" s="1"/>
  <c r="K125" i="37"/>
  <c r="L125" i="37" s="1"/>
  <c r="M125" i="37" s="1"/>
  <c r="N125" i="37" s="1"/>
  <c r="K234" i="37"/>
  <c r="L234" i="37" s="1"/>
  <c r="M234" i="37" s="1"/>
  <c r="N234" i="37" s="1"/>
  <c r="K146" i="37"/>
  <c r="L146" i="37" s="1"/>
  <c r="M146" i="37" s="1"/>
  <c r="N146" i="37" s="1"/>
  <c r="K100" i="37"/>
  <c r="L100" i="37" s="1"/>
  <c r="M100" i="37" s="1"/>
  <c r="N100" i="37" s="1"/>
  <c r="K55" i="37"/>
  <c r="L55" i="37" s="1"/>
  <c r="M55" i="37" s="1"/>
  <c r="N55" i="37" s="1"/>
  <c r="K265" i="37"/>
  <c r="L265" i="37" s="1"/>
  <c r="M265" i="37" s="1"/>
  <c r="N265" i="37" s="1"/>
  <c r="K312" i="37"/>
  <c r="L312" i="37" s="1"/>
  <c r="M312" i="37" s="1"/>
  <c r="N312" i="37" s="1"/>
  <c r="K33" i="37"/>
  <c r="L33" i="37" s="1"/>
  <c r="M33" i="37" s="1"/>
  <c r="N33" i="37" s="1"/>
  <c r="K72" i="37"/>
  <c r="L72" i="37" s="1"/>
  <c r="M72" i="37" s="1"/>
  <c r="N72" i="37" s="1"/>
  <c r="K276" i="37"/>
  <c r="L276" i="37" s="1"/>
  <c r="M276" i="37" s="1"/>
  <c r="N276" i="37" s="1"/>
  <c r="K109" i="37"/>
  <c r="L109" i="37" s="1"/>
  <c r="M109" i="37" s="1"/>
  <c r="N109" i="37" s="1"/>
  <c r="K123" i="37"/>
  <c r="L123" i="37" s="1"/>
  <c r="M123" i="37" s="1"/>
  <c r="N123" i="37" s="1"/>
  <c r="K191" i="37"/>
  <c r="L191" i="37" s="1"/>
  <c r="M191" i="37" s="1"/>
  <c r="N191" i="37" s="1"/>
  <c r="K43" i="37"/>
  <c r="L43" i="37" s="1"/>
  <c r="M43" i="37" s="1"/>
  <c r="N43" i="37" s="1"/>
  <c r="K107" i="37"/>
  <c r="L107" i="37" s="1"/>
  <c r="M107" i="37" s="1"/>
  <c r="N107" i="37" s="1"/>
  <c r="K122" i="37"/>
  <c r="L122" i="37" s="1"/>
  <c r="M122" i="37" s="1"/>
  <c r="N122" i="37" s="1"/>
  <c r="K206" i="37"/>
  <c r="L206" i="37" s="1"/>
  <c r="M206" i="37" s="1"/>
  <c r="N206" i="37" s="1"/>
  <c r="K31" i="37"/>
  <c r="L31" i="37" s="1"/>
  <c r="M31" i="37" s="1"/>
  <c r="N31" i="37" s="1"/>
  <c r="K268" i="37"/>
  <c r="L268" i="37" s="1"/>
  <c r="M268" i="37" s="1"/>
  <c r="N268" i="37" s="1"/>
  <c r="K41" i="37"/>
  <c r="L41" i="37" s="1"/>
  <c r="M41" i="37" s="1"/>
  <c r="N41" i="37" s="1"/>
  <c r="K212" i="37"/>
  <c r="L212" i="37" s="1"/>
  <c r="M212" i="37" s="1"/>
  <c r="N212" i="37" s="1"/>
  <c r="K207" i="37"/>
  <c r="L207" i="37" s="1"/>
  <c r="M207" i="37" s="1"/>
  <c r="N207" i="37" s="1"/>
  <c r="K143" i="37"/>
  <c r="L143" i="37" s="1"/>
  <c r="M143" i="37" s="1"/>
  <c r="N143" i="37" s="1"/>
  <c r="K14" i="37"/>
  <c r="L14" i="37" s="1"/>
  <c r="M14" i="37" s="1"/>
  <c r="N14" i="37" s="1"/>
  <c r="K124" i="37"/>
  <c r="L124" i="37" s="1"/>
  <c r="M124" i="37" s="1"/>
  <c r="N124" i="37" s="1"/>
  <c r="K106" i="37"/>
  <c r="L106" i="37" s="1"/>
  <c r="M106" i="37" s="1"/>
  <c r="N106" i="37" s="1"/>
  <c r="K185" i="37"/>
  <c r="L185" i="37" s="1"/>
  <c r="M185" i="37" s="1"/>
  <c r="N185" i="37" s="1"/>
  <c r="K183" i="37"/>
  <c r="L183" i="37" s="1"/>
  <c r="M183" i="37" s="1"/>
  <c r="N183" i="37" s="1"/>
  <c r="K155" i="37"/>
  <c r="L155" i="37" s="1"/>
  <c r="M155" i="37" s="1"/>
  <c r="N155" i="37" s="1"/>
  <c r="K244" i="37"/>
  <c r="L244" i="37" s="1"/>
  <c r="M244" i="37" s="1"/>
  <c r="N244" i="37" s="1"/>
  <c r="K21" i="37"/>
  <c r="L21" i="37" s="1"/>
  <c r="M21" i="37" s="1"/>
  <c r="N21" i="37" s="1"/>
  <c r="K202" i="37"/>
  <c r="L202" i="37" s="1"/>
  <c r="M202" i="37" s="1"/>
  <c r="N202" i="37" s="1"/>
  <c r="K114" i="37"/>
  <c r="L114" i="37" s="1"/>
  <c r="M114" i="37" s="1"/>
  <c r="N114" i="37" s="1"/>
  <c r="K182" i="37"/>
  <c r="L182" i="37" s="1"/>
  <c r="M182" i="37" s="1"/>
  <c r="N182" i="37" s="1"/>
  <c r="K294" i="37"/>
  <c r="L294" i="37" s="1"/>
  <c r="M294" i="37" s="1"/>
  <c r="N294" i="37" s="1"/>
  <c r="K113" i="37"/>
  <c r="L113" i="37" s="1"/>
  <c r="M113" i="37" s="1"/>
  <c r="N113" i="37" s="1"/>
  <c r="K308" i="37"/>
  <c r="L308" i="37" s="1"/>
  <c r="M308" i="37" s="1"/>
  <c r="N308" i="37" s="1"/>
  <c r="K228" i="37"/>
  <c r="L228" i="37" s="1"/>
  <c r="M228" i="37" s="1"/>
  <c r="N228" i="37" s="1"/>
  <c r="K316" i="37"/>
  <c r="L316" i="37" s="1"/>
  <c r="M316" i="37" s="1"/>
  <c r="N316" i="37" s="1"/>
  <c r="K18" i="37"/>
  <c r="L18" i="37" s="1"/>
  <c r="M18" i="37" s="1"/>
  <c r="N18" i="37" s="1"/>
  <c r="K236" i="37"/>
  <c r="L236" i="37" s="1"/>
  <c r="M236" i="37" s="1"/>
  <c r="N236" i="37" s="1"/>
  <c r="K97" i="37"/>
  <c r="L97" i="37" s="1"/>
  <c r="M97" i="37" s="1"/>
  <c r="N97" i="37" s="1"/>
  <c r="K154" i="37"/>
  <c r="L154" i="37" s="1"/>
  <c r="M154" i="37" s="1"/>
  <c r="N154" i="37" s="1"/>
  <c r="K131" i="37"/>
  <c r="L131" i="37" s="1"/>
  <c r="M131" i="37" s="1"/>
  <c r="N131" i="37" s="1"/>
  <c r="K118" i="37"/>
  <c r="L118" i="37" s="1"/>
  <c r="M118" i="37" s="1"/>
  <c r="N118" i="37" s="1"/>
  <c r="K273" i="37"/>
  <c r="L273" i="37" s="1"/>
  <c r="M273" i="37" s="1"/>
  <c r="N273" i="37" s="1"/>
  <c r="K223" i="37"/>
  <c r="L223" i="37" s="1"/>
  <c r="M223" i="37" s="1"/>
  <c r="N223" i="37" s="1"/>
  <c r="K291" i="37"/>
  <c r="L291" i="37" s="1"/>
  <c r="M291" i="37" s="1"/>
  <c r="N291" i="37" s="1"/>
  <c r="K44" i="37"/>
  <c r="L44" i="37" s="1"/>
  <c r="M44" i="37" s="1"/>
  <c r="N44" i="37" s="1"/>
  <c r="K219" i="37"/>
  <c r="L219" i="37" s="1"/>
  <c r="M219" i="37" s="1"/>
  <c r="N219" i="37" s="1"/>
  <c r="K149" i="37"/>
  <c r="L149" i="37" s="1"/>
  <c r="M149" i="37" s="1"/>
  <c r="N149" i="37" s="1"/>
  <c r="K297" i="37"/>
  <c r="L297" i="37" s="1"/>
  <c r="M297" i="37" s="1"/>
  <c r="N297" i="37" s="1"/>
  <c r="K145" i="37"/>
  <c r="L145" i="37" s="1"/>
  <c r="M145" i="37" s="1"/>
  <c r="N145" i="37" s="1"/>
  <c r="K284" i="37"/>
  <c r="L284" i="37" s="1"/>
  <c r="M284" i="37" s="1"/>
  <c r="N284" i="37" s="1"/>
  <c r="K304" i="37"/>
  <c r="L304" i="37" s="1"/>
  <c r="M304" i="37" s="1"/>
  <c r="N304" i="37" s="1"/>
  <c r="K171" i="37"/>
  <c r="L171" i="37" s="1"/>
  <c r="M171" i="37" s="1"/>
  <c r="N171" i="37" s="1"/>
  <c r="K39" i="37"/>
  <c r="L39" i="37" s="1"/>
  <c r="M39" i="37" s="1"/>
  <c r="N39" i="37" s="1"/>
  <c r="K241" i="37"/>
  <c r="L241" i="37" s="1"/>
  <c r="M241" i="37" s="1"/>
  <c r="N241" i="37" s="1"/>
  <c r="K301" i="37"/>
  <c r="L301" i="37" s="1"/>
  <c r="M301" i="37" s="1"/>
  <c r="N301" i="37" s="1"/>
  <c r="K103" i="37"/>
  <c r="L103" i="37" s="1"/>
  <c r="M103" i="37" s="1"/>
  <c r="N103" i="37" s="1"/>
  <c r="K239" i="37"/>
  <c r="L239" i="37" s="1"/>
  <c r="M239" i="37" s="1"/>
  <c r="N239" i="37" s="1"/>
  <c r="K277" i="37"/>
  <c r="L277" i="37" s="1"/>
  <c r="M277" i="37" s="1"/>
  <c r="N277" i="37" s="1"/>
  <c r="K305" i="37"/>
  <c r="L305" i="37" s="1"/>
  <c r="M305" i="37" s="1"/>
  <c r="N305" i="37" s="1"/>
  <c r="K167" i="37"/>
  <c r="L167" i="37" s="1"/>
  <c r="M167" i="37" s="1"/>
  <c r="N167" i="37" s="1"/>
  <c r="K95" i="37"/>
  <c r="L95" i="37" s="1"/>
  <c r="M95" i="37" s="1"/>
  <c r="N95" i="37" s="1"/>
  <c r="K48" i="37"/>
  <c r="L48" i="37" s="1"/>
  <c r="M48" i="37" s="1"/>
  <c r="N48" i="37" s="1"/>
  <c r="K178" i="37"/>
  <c r="L178" i="37" s="1"/>
  <c r="M178" i="37" s="1"/>
  <c r="N178" i="37" s="1"/>
  <c r="K215" i="37"/>
  <c r="L215" i="37" s="1"/>
  <c r="M215" i="37" s="1"/>
  <c r="N215" i="37" s="1"/>
  <c r="K38" i="37"/>
  <c r="L38" i="37" s="1"/>
  <c r="M38" i="37" s="1"/>
  <c r="N38" i="37" s="1"/>
  <c r="K192" i="37"/>
  <c r="L192" i="37" s="1"/>
  <c r="M192" i="37" s="1"/>
  <c r="N192" i="37" s="1"/>
  <c r="K101" i="37"/>
  <c r="L101" i="37" s="1"/>
  <c r="M101" i="37" s="1"/>
  <c r="N101" i="37" s="1"/>
  <c r="K210" i="37"/>
  <c r="L210" i="37" s="1"/>
  <c r="M210" i="37" s="1"/>
  <c r="N210" i="37" s="1"/>
  <c r="K166" i="37"/>
  <c r="L166" i="37" s="1"/>
  <c r="M166" i="37" s="1"/>
  <c r="N166" i="37" s="1"/>
  <c r="K69" i="37"/>
  <c r="L69" i="37" s="1"/>
  <c r="M69" i="37" s="1"/>
  <c r="N69" i="37" s="1"/>
  <c r="K306" i="37"/>
  <c r="L306" i="37" s="1"/>
  <c r="M306" i="37" s="1"/>
  <c r="N306" i="37" s="1"/>
  <c r="K90" i="37"/>
  <c r="L90" i="37" s="1"/>
  <c r="M90" i="37" s="1"/>
  <c r="N90" i="37" s="1"/>
  <c r="K127" i="37"/>
  <c r="L127" i="37" s="1"/>
  <c r="M127" i="37" s="1"/>
  <c r="N127" i="37" s="1"/>
  <c r="K242" i="37"/>
  <c r="L242" i="37" s="1"/>
  <c r="M242" i="37" s="1"/>
  <c r="N242" i="37" s="1"/>
  <c r="K224" i="37"/>
  <c r="L224" i="37" s="1"/>
  <c r="M224" i="37" s="1"/>
  <c r="N224" i="37" s="1"/>
  <c r="K83" i="37"/>
  <c r="L83" i="37" s="1"/>
  <c r="M83" i="37" s="1"/>
  <c r="N83" i="37" s="1"/>
  <c r="K27" i="37"/>
  <c r="L27" i="37" s="1"/>
  <c r="M27" i="37" s="1"/>
  <c r="N27" i="37" s="1"/>
  <c r="K88" i="37"/>
  <c r="L88" i="37" s="1"/>
  <c r="M88" i="37" s="1"/>
  <c r="N88" i="37" s="1"/>
  <c r="K251" i="37"/>
  <c r="L251" i="37" s="1"/>
  <c r="M251" i="37" s="1"/>
  <c r="N251" i="37" s="1"/>
  <c r="K163" i="37"/>
  <c r="L163" i="37" s="1"/>
  <c r="M163" i="37" s="1"/>
  <c r="N163" i="37" s="1"/>
  <c r="K116" i="37"/>
  <c r="L116" i="37" s="1"/>
  <c r="M116" i="37" s="1"/>
  <c r="N116" i="37" s="1"/>
  <c r="K45" i="37"/>
  <c r="L45" i="37" s="1"/>
  <c r="M45" i="37" s="1"/>
  <c r="N45" i="37" s="1"/>
  <c r="K296" i="37"/>
  <c r="L296" i="37" s="1"/>
  <c r="M296" i="37" s="1"/>
  <c r="N296" i="37" s="1"/>
  <c r="K153" i="37"/>
  <c r="L153" i="37" s="1"/>
  <c r="M153" i="37" s="1"/>
  <c r="N153" i="37" s="1"/>
  <c r="K279" i="37"/>
  <c r="L279" i="37" s="1"/>
  <c r="M279" i="37" s="1"/>
  <c r="N279" i="37" s="1"/>
  <c r="K82" i="37"/>
  <c r="L82" i="37" s="1"/>
  <c r="M82" i="37" s="1"/>
  <c r="N82" i="37" s="1"/>
  <c r="K300" i="37"/>
  <c r="L300" i="37" s="1"/>
  <c r="M300" i="37" s="1"/>
  <c r="N300" i="37" s="1"/>
  <c r="K46" i="37"/>
  <c r="L46" i="37" s="1"/>
  <c r="M46" i="37" s="1"/>
  <c r="N46" i="37" s="1"/>
  <c r="K226" i="37"/>
  <c r="L226" i="37" s="1"/>
  <c r="M226" i="37" s="1"/>
  <c r="N226" i="37" s="1"/>
  <c r="K205" i="37"/>
  <c r="L205" i="37" s="1"/>
  <c r="M205" i="37" s="1"/>
  <c r="N205" i="37" s="1"/>
  <c r="K309" i="37"/>
  <c r="L309" i="37" s="1"/>
  <c r="M309" i="37" s="1"/>
  <c r="N309" i="37" s="1"/>
  <c r="K54" i="37"/>
  <c r="L54" i="37" s="1"/>
  <c r="M54" i="37" s="1"/>
  <c r="N54" i="37" s="1"/>
  <c r="K57" i="37"/>
  <c r="L57" i="37" s="1"/>
  <c r="M57" i="37" s="1"/>
  <c r="N57" i="37" s="1"/>
  <c r="K49" i="37"/>
  <c r="L49" i="37" s="1"/>
  <c r="M49" i="37" s="1"/>
  <c r="N49" i="37" s="1"/>
  <c r="K289" i="37"/>
  <c r="L289" i="37" s="1"/>
  <c r="M289" i="37" s="1"/>
  <c r="N289" i="37" s="1"/>
  <c r="K298" i="37"/>
  <c r="L298" i="37" s="1"/>
  <c r="M298" i="37" s="1"/>
  <c r="N298" i="37" s="1"/>
  <c r="K232" i="37"/>
  <c r="L232" i="37" s="1"/>
  <c r="M232" i="37" s="1"/>
  <c r="N232" i="37" s="1"/>
  <c r="K314" i="37"/>
  <c r="L314" i="37" s="1"/>
  <c r="M314" i="37" s="1"/>
  <c r="N314" i="37" s="1"/>
  <c r="K287" i="37"/>
  <c r="L287" i="37" s="1"/>
  <c r="M287" i="37" s="1"/>
  <c r="N287" i="37" s="1"/>
  <c r="K317" i="37"/>
  <c r="L317" i="37" s="1"/>
  <c r="M317" i="37" s="1"/>
  <c r="N317" i="37" s="1"/>
  <c r="K266" i="37"/>
  <c r="L266" i="37" s="1"/>
  <c r="M266" i="37" s="1"/>
  <c r="N266" i="37" s="1"/>
  <c r="K200" i="37"/>
  <c r="L200" i="37" s="1"/>
  <c r="M200" i="37" s="1"/>
  <c r="N200" i="37" s="1"/>
  <c r="K105" i="37"/>
  <c r="L105" i="37" s="1"/>
  <c r="M105" i="37" s="1"/>
  <c r="N105" i="37" s="1"/>
  <c r="K137" i="37"/>
  <c r="L137" i="37" s="1"/>
  <c r="M137" i="37" s="1"/>
  <c r="N137" i="37" s="1"/>
  <c r="K293" i="37"/>
  <c r="L293" i="37" s="1"/>
  <c r="M293" i="37" s="1"/>
  <c r="N293" i="37" s="1"/>
  <c r="K10" i="37"/>
  <c r="L10" i="37" s="1"/>
  <c r="M10" i="37" s="1"/>
  <c r="N10" i="37" s="1"/>
  <c r="K6" i="37"/>
  <c r="L6" i="37" s="1"/>
  <c r="M6" i="37" s="1"/>
  <c r="N6" i="37" s="1"/>
  <c r="L4" i="36"/>
  <c r="K238" i="36"/>
  <c r="L238" i="36" s="1"/>
  <c r="M238" i="36" s="1"/>
  <c r="K22" i="36"/>
  <c r="L22" i="36" s="1"/>
  <c r="M22" i="36" s="1"/>
  <c r="K6" i="36"/>
  <c r="L6" i="36" s="1"/>
  <c r="M6" i="36" s="1"/>
  <c r="K233" i="36"/>
  <c r="L233" i="36" s="1"/>
  <c r="M233" i="36" s="1"/>
  <c r="K69" i="36"/>
  <c r="L69" i="36" s="1"/>
  <c r="M69" i="36" s="1"/>
  <c r="K186" i="36"/>
  <c r="L186" i="36" s="1"/>
  <c r="M186" i="36" s="1"/>
  <c r="K260" i="36"/>
  <c r="L260" i="36" s="1"/>
  <c r="M260" i="36" s="1"/>
  <c r="K43" i="36"/>
  <c r="L43" i="36" s="1"/>
  <c r="M43" i="36" s="1"/>
  <c r="K64" i="36"/>
  <c r="L64" i="36" s="1"/>
  <c r="M64" i="36" s="1"/>
  <c r="K208" i="36"/>
  <c r="L208" i="36" s="1"/>
  <c r="M208" i="36" s="1"/>
  <c r="K239" i="36"/>
  <c r="L239" i="36" s="1"/>
  <c r="M239" i="36" s="1"/>
  <c r="K296" i="36"/>
  <c r="L296" i="36" s="1"/>
  <c r="M296" i="36" s="1"/>
  <c r="K26" i="36"/>
  <c r="L26" i="36" s="1"/>
  <c r="M26" i="36" s="1"/>
  <c r="K231" i="36"/>
  <c r="L231" i="36" s="1"/>
  <c r="M231" i="36" s="1"/>
  <c r="K217" i="36"/>
  <c r="L217" i="36" s="1"/>
  <c r="M217" i="36" s="1"/>
  <c r="K67" i="36"/>
  <c r="L67" i="36" s="1"/>
  <c r="M67" i="36" s="1"/>
  <c r="K185" i="36"/>
  <c r="L185" i="36" s="1"/>
  <c r="M185" i="36" s="1"/>
  <c r="K111" i="36"/>
  <c r="L111" i="36" s="1"/>
  <c r="M111" i="36" s="1"/>
  <c r="K247" i="36"/>
  <c r="L247" i="36" s="1"/>
  <c r="M247" i="36" s="1"/>
  <c r="K159" i="36"/>
  <c r="L159" i="36" s="1"/>
  <c r="M159" i="36" s="1"/>
  <c r="K211" i="36"/>
  <c r="L211" i="36" s="1"/>
  <c r="M211" i="36" s="1"/>
  <c r="K271" i="36"/>
  <c r="L271" i="36" s="1"/>
  <c r="M271" i="36" s="1"/>
  <c r="K250" i="36"/>
  <c r="L250" i="36" s="1"/>
  <c r="M250" i="36" s="1"/>
  <c r="K182" i="36"/>
  <c r="L182" i="36" s="1"/>
  <c r="M182" i="36" s="1"/>
  <c r="K51" i="36"/>
  <c r="L51" i="36" s="1"/>
  <c r="M51" i="36" s="1"/>
  <c r="K155" i="36"/>
  <c r="L155" i="36" s="1"/>
  <c r="M155" i="36" s="1"/>
  <c r="K83" i="36"/>
  <c r="L83" i="36" s="1"/>
  <c r="M83" i="36" s="1"/>
  <c r="K251" i="36"/>
  <c r="L251" i="36" s="1"/>
  <c r="M251" i="36" s="1"/>
  <c r="K115" i="36"/>
  <c r="L115" i="36" s="1"/>
  <c r="M115" i="36" s="1"/>
  <c r="K177" i="36"/>
  <c r="L177" i="36" s="1"/>
  <c r="M177" i="36" s="1"/>
  <c r="K263" i="36"/>
  <c r="L263" i="36" s="1"/>
  <c r="M263" i="36" s="1"/>
  <c r="K168" i="36"/>
  <c r="L168" i="36" s="1"/>
  <c r="M168" i="36" s="1"/>
  <c r="K241" i="36"/>
  <c r="L241" i="36" s="1"/>
  <c r="M241" i="36" s="1"/>
  <c r="K11" i="36"/>
  <c r="L11" i="36" s="1"/>
  <c r="M11" i="36" s="1"/>
  <c r="K71" i="36"/>
  <c r="L71" i="36" s="1"/>
  <c r="M71" i="36" s="1"/>
  <c r="K237" i="36"/>
  <c r="L237" i="36" s="1"/>
  <c r="M237" i="36" s="1"/>
  <c r="K138" i="36"/>
  <c r="L138" i="36" s="1"/>
  <c r="M138" i="36" s="1"/>
  <c r="K136" i="36"/>
  <c r="L136" i="36" s="1"/>
  <c r="M136" i="36" s="1"/>
  <c r="K193" i="36"/>
  <c r="L193" i="36" s="1"/>
  <c r="M193" i="36" s="1"/>
  <c r="K90" i="36"/>
  <c r="L90" i="36" s="1"/>
  <c r="M90" i="36" s="1"/>
  <c r="K203" i="36"/>
  <c r="L203" i="36" s="1"/>
  <c r="M203" i="36" s="1"/>
  <c r="K5" i="36"/>
  <c r="L5" i="36" s="1"/>
  <c r="M5" i="36" s="1"/>
  <c r="K25" i="36"/>
  <c r="L25" i="36" s="1"/>
  <c r="M25" i="36" s="1"/>
  <c r="K21" i="36"/>
  <c r="L21" i="36" s="1"/>
  <c r="M21" i="36" s="1"/>
  <c r="K215" i="36"/>
  <c r="L215" i="36" s="1"/>
  <c r="M215" i="36" s="1"/>
  <c r="K158" i="36"/>
  <c r="L158" i="36" s="1"/>
  <c r="M158" i="36" s="1"/>
  <c r="K42" i="36"/>
  <c r="L42" i="36" s="1"/>
  <c r="M42" i="36" s="1"/>
  <c r="K109" i="36"/>
  <c r="L109" i="36" s="1"/>
  <c r="M109" i="36" s="1"/>
  <c r="K297" i="36"/>
  <c r="L297" i="36" s="1"/>
  <c r="M297" i="36" s="1"/>
  <c r="K280" i="36"/>
  <c r="L280" i="36" s="1"/>
  <c r="M280" i="36" s="1"/>
  <c r="K313" i="36"/>
  <c r="L313" i="36" s="1"/>
  <c r="M313" i="36" s="1"/>
  <c r="K170" i="36"/>
  <c r="L170" i="36" s="1"/>
  <c r="M170" i="36" s="1"/>
  <c r="K14" i="36"/>
  <c r="L14" i="36" s="1"/>
  <c r="M14" i="36" s="1"/>
  <c r="K317" i="36"/>
  <c r="L317" i="36" s="1"/>
  <c r="M317" i="36" s="1"/>
  <c r="K13" i="36"/>
  <c r="L13" i="36" s="1"/>
  <c r="M13" i="36" s="1"/>
  <c r="K305" i="36"/>
  <c r="L305" i="36" s="1"/>
  <c r="M305" i="36" s="1"/>
  <c r="K79" i="36"/>
  <c r="L79" i="36" s="1"/>
  <c r="M79" i="36" s="1"/>
  <c r="K267" i="36"/>
  <c r="L267" i="36" s="1"/>
  <c r="M267" i="36" s="1"/>
  <c r="K210" i="36"/>
  <c r="L210" i="36" s="1"/>
  <c r="M210" i="36" s="1"/>
  <c r="K255" i="36"/>
  <c r="L255" i="36" s="1"/>
  <c r="M255" i="36" s="1"/>
  <c r="K194" i="36"/>
  <c r="L194" i="36" s="1"/>
  <c r="M194" i="36" s="1"/>
  <c r="K10" i="36"/>
  <c r="L10" i="36" s="1"/>
  <c r="M10" i="36" s="1"/>
  <c r="K261" i="36"/>
  <c r="L261" i="36" s="1"/>
  <c r="M261" i="36" s="1"/>
  <c r="K15" i="36"/>
  <c r="L15" i="36" s="1"/>
  <c r="M15" i="36" s="1"/>
  <c r="K312" i="36"/>
  <c r="L312" i="36" s="1"/>
  <c r="M312" i="36" s="1"/>
  <c r="K27" i="36"/>
  <c r="L27" i="36" s="1"/>
  <c r="M27" i="36" s="1"/>
  <c r="K320" i="36"/>
  <c r="L320" i="36" s="1"/>
  <c r="M320" i="36" s="1"/>
  <c r="K73" i="36"/>
  <c r="L73" i="36" s="1"/>
  <c r="M73" i="36" s="1"/>
  <c r="K300" i="36"/>
  <c r="L300" i="36" s="1"/>
  <c r="M300" i="36" s="1"/>
  <c r="K34" i="36"/>
  <c r="L34" i="36" s="1"/>
  <c r="M34" i="36" s="1"/>
  <c r="K308" i="36"/>
  <c r="L308" i="36" s="1"/>
  <c r="M308" i="36" s="1"/>
  <c r="K181" i="36"/>
  <c r="L181" i="36" s="1"/>
  <c r="M181" i="36" s="1"/>
  <c r="K222" i="36"/>
  <c r="L222" i="36" s="1"/>
  <c r="M222" i="36" s="1"/>
  <c r="K242" i="36"/>
  <c r="L242" i="36" s="1"/>
  <c r="M242" i="36" s="1"/>
  <c r="K201" i="36"/>
  <c r="L201" i="36" s="1"/>
  <c r="M201" i="36" s="1"/>
  <c r="K304" i="36"/>
  <c r="L304" i="36" s="1"/>
  <c r="M304" i="36" s="1"/>
  <c r="K301" i="36"/>
  <c r="L301" i="36" s="1"/>
  <c r="M301" i="36" s="1"/>
  <c r="K17" i="36"/>
  <c r="L17" i="36" s="1"/>
  <c r="M17" i="36" s="1"/>
  <c r="K316" i="36"/>
  <c r="L316" i="36" s="1"/>
  <c r="M316" i="36" s="1"/>
  <c r="K99" i="36"/>
  <c r="L99" i="36" s="1"/>
  <c r="M99" i="36" s="1"/>
  <c r="K198" i="36"/>
  <c r="L198" i="36" s="1"/>
  <c r="M198" i="36" s="1"/>
  <c r="K302" i="36"/>
  <c r="L302" i="36" s="1"/>
  <c r="M302" i="36" s="1"/>
  <c r="K284" i="36"/>
  <c r="L284" i="36" s="1"/>
  <c r="M284" i="36" s="1"/>
  <c r="K7" i="36"/>
  <c r="L7" i="36" s="1"/>
  <c r="M7" i="36" s="1"/>
  <c r="K23" i="36"/>
  <c r="L23" i="36" s="1"/>
  <c r="M23" i="36" s="1"/>
  <c r="K59" i="36"/>
  <c r="L59" i="36" s="1"/>
  <c r="M59" i="36" s="1"/>
  <c r="K234" i="36"/>
  <c r="L234" i="36" s="1"/>
  <c r="M234" i="36" s="1"/>
  <c r="K205" i="36"/>
  <c r="L205" i="36" s="1"/>
  <c r="M205" i="36" s="1"/>
  <c r="K257" i="36"/>
  <c r="L257" i="36" s="1"/>
  <c r="M257" i="36" s="1"/>
  <c r="K289" i="36"/>
  <c r="L289" i="36" s="1"/>
  <c r="M289" i="36" s="1"/>
  <c r="K55" i="36"/>
  <c r="L55" i="36" s="1"/>
  <c r="M55" i="36" s="1"/>
  <c r="K189" i="36"/>
  <c r="L189" i="36" s="1"/>
  <c r="M189" i="36" s="1"/>
  <c r="K264" i="36"/>
  <c r="L264" i="36" s="1"/>
  <c r="M264" i="36" s="1"/>
  <c r="K18" i="36"/>
  <c r="L18" i="36" s="1"/>
  <c r="M18" i="36" s="1"/>
  <c r="K197" i="36"/>
  <c r="L197" i="36" s="1"/>
  <c r="M197" i="36" s="1"/>
  <c r="K223" i="36"/>
  <c r="L223" i="36" s="1"/>
  <c r="M223" i="36" s="1"/>
  <c r="K259" i="36"/>
  <c r="L259" i="36" s="1"/>
  <c r="M259" i="36" s="1"/>
  <c r="K47" i="36"/>
  <c r="L47" i="36" s="1"/>
  <c r="M47" i="36" s="1"/>
  <c r="K147" i="36"/>
  <c r="L147" i="36" s="1"/>
  <c r="M147" i="36" s="1"/>
  <c r="K75" i="36"/>
  <c r="L75" i="36" s="1"/>
  <c r="M75" i="36" s="1"/>
  <c r="K89" i="36"/>
  <c r="L89" i="36" s="1"/>
  <c r="M89" i="36" s="1"/>
  <c r="K169" i="36"/>
  <c r="L169" i="36" s="1"/>
  <c r="M169" i="36" s="1"/>
  <c r="K246" i="36"/>
  <c r="L246" i="36" s="1"/>
  <c r="M246" i="36" s="1"/>
  <c r="K229" i="36"/>
  <c r="L229" i="36" s="1"/>
  <c r="M229" i="36" s="1"/>
  <c r="K174" i="36"/>
  <c r="L174" i="36" s="1"/>
  <c r="M174" i="36" s="1"/>
  <c r="K148" i="36"/>
  <c r="L148" i="36" s="1"/>
  <c r="M148" i="36" s="1"/>
  <c r="K77" i="36"/>
  <c r="L77" i="36" s="1"/>
  <c r="M77" i="36" s="1"/>
  <c r="K106" i="36"/>
  <c r="L106" i="36" s="1"/>
  <c r="M106" i="36" s="1"/>
  <c r="K35" i="36"/>
  <c r="L35" i="36" s="1"/>
  <c r="M35" i="36" s="1"/>
  <c r="K230" i="36"/>
  <c r="L230" i="36" s="1"/>
  <c r="M230" i="36" s="1"/>
  <c r="K154" i="36"/>
  <c r="L154" i="36" s="1"/>
  <c r="M154" i="36" s="1"/>
  <c r="K9" i="36"/>
  <c r="L9" i="36" s="1"/>
  <c r="M9" i="36" s="1"/>
  <c r="K118" i="36"/>
  <c r="L118" i="36" s="1"/>
  <c r="M118" i="36" s="1"/>
  <c r="K224" i="36"/>
  <c r="L224" i="36" s="1"/>
  <c r="M224" i="36" s="1"/>
  <c r="K8" i="36"/>
  <c r="L8" i="36" s="1"/>
  <c r="M8" i="36" s="1"/>
  <c r="K225" i="36"/>
  <c r="L225" i="36" s="1"/>
  <c r="M225" i="36" s="1"/>
  <c r="K124" i="36"/>
  <c r="L124" i="36" s="1"/>
  <c r="M124" i="36" s="1"/>
  <c r="K120" i="36"/>
  <c r="L120" i="36" s="1"/>
  <c r="M120" i="36" s="1"/>
  <c r="K63" i="36"/>
  <c r="L63" i="36" s="1"/>
  <c r="M63" i="36" s="1"/>
  <c r="K105" i="36"/>
  <c r="L105" i="36" s="1"/>
  <c r="M105" i="36" s="1"/>
  <c r="K256" i="36"/>
  <c r="L256" i="36" s="1"/>
  <c r="M256" i="36" s="1"/>
  <c r="K95" i="36"/>
  <c r="L95" i="36" s="1"/>
  <c r="M95" i="36" s="1"/>
  <c r="K56" i="36"/>
  <c r="L56" i="36" s="1"/>
  <c r="M56" i="36" s="1"/>
  <c r="K175" i="36"/>
  <c r="L175" i="36" s="1"/>
  <c r="M175" i="36" s="1"/>
  <c r="K78" i="36"/>
  <c r="L78" i="36" s="1"/>
  <c r="M78" i="36" s="1"/>
  <c r="K212" i="36"/>
  <c r="L212" i="36" s="1"/>
  <c r="M212" i="36" s="1"/>
  <c r="K165" i="36"/>
  <c r="L165" i="36" s="1"/>
  <c r="M165" i="36" s="1"/>
  <c r="K37" i="36"/>
  <c r="L37" i="36" s="1"/>
  <c r="M37" i="36" s="1"/>
  <c r="K100" i="36"/>
  <c r="L100" i="36" s="1"/>
  <c r="M100" i="36" s="1"/>
  <c r="K12" i="36"/>
  <c r="L12" i="36" s="1"/>
  <c r="M12" i="36" s="1"/>
  <c r="K192" i="36"/>
  <c r="L192" i="36" s="1"/>
  <c r="M192" i="36" s="1"/>
  <c r="K97" i="36"/>
  <c r="L97" i="36" s="1"/>
  <c r="M97" i="36" s="1"/>
  <c r="K272" i="36"/>
  <c r="L272" i="36" s="1"/>
  <c r="M272" i="36" s="1"/>
  <c r="K294" i="36"/>
  <c r="L294" i="36" s="1"/>
  <c r="M294" i="36" s="1"/>
  <c r="K44" i="36"/>
  <c r="L44" i="36" s="1"/>
  <c r="M44" i="36" s="1"/>
  <c r="K29" i="36"/>
  <c r="L29" i="36" s="1"/>
  <c r="M29" i="36" s="1"/>
  <c r="K236" i="36"/>
  <c r="L236" i="36" s="1"/>
  <c r="M236" i="36" s="1"/>
  <c r="K134" i="36"/>
  <c r="L134" i="36" s="1"/>
  <c r="M134" i="36" s="1"/>
  <c r="K80" i="36"/>
  <c r="L80" i="36" s="1"/>
  <c r="M80" i="36" s="1"/>
  <c r="K195" i="36"/>
  <c r="L195" i="36" s="1"/>
  <c r="M195" i="36" s="1"/>
  <c r="K86" i="36"/>
  <c r="L86" i="36" s="1"/>
  <c r="M86" i="36" s="1"/>
  <c r="K178" i="36"/>
  <c r="L178" i="36" s="1"/>
  <c r="M178" i="36" s="1"/>
  <c r="K226" i="36"/>
  <c r="L226" i="36" s="1"/>
  <c r="M226" i="36" s="1"/>
  <c r="K254" i="36"/>
  <c r="L254" i="36" s="1"/>
  <c r="M254" i="36" s="1"/>
  <c r="K288" i="36"/>
  <c r="L288" i="36" s="1"/>
  <c r="M288" i="36" s="1"/>
  <c r="K176" i="36"/>
  <c r="L176" i="36" s="1"/>
  <c r="M176" i="36" s="1"/>
  <c r="K143" i="36"/>
  <c r="L143" i="36" s="1"/>
  <c r="M143" i="36" s="1"/>
  <c r="K98" i="36"/>
  <c r="L98" i="36" s="1"/>
  <c r="M98" i="36" s="1"/>
  <c r="K172" i="36"/>
  <c r="L172" i="36" s="1"/>
  <c r="M172" i="36" s="1"/>
  <c r="K243" i="36"/>
  <c r="L243" i="36" s="1"/>
  <c r="M243" i="36" s="1"/>
  <c r="K139" i="36"/>
  <c r="L139" i="36" s="1"/>
  <c r="M139" i="36" s="1"/>
  <c r="K133" i="36"/>
  <c r="L133" i="36" s="1"/>
  <c r="M133" i="36" s="1"/>
  <c r="K62" i="36"/>
  <c r="L62" i="36" s="1"/>
  <c r="M62" i="36" s="1"/>
  <c r="K188" i="36"/>
  <c r="L188" i="36" s="1"/>
  <c r="M188" i="36" s="1"/>
  <c r="K127" i="36"/>
  <c r="L127" i="36" s="1"/>
  <c r="M127" i="36" s="1"/>
  <c r="K140" i="36"/>
  <c r="L140" i="36" s="1"/>
  <c r="M140" i="36" s="1"/>
  <c r="K278" i="36"/>
  <c r="L278" i="36" s="1"/>
  <c r="M278" i="36" s="1"/>
  <c r="K33" i="36"/>
  <c r="L33" i="36" s="1"/>
  <c r="M33" i="36" s="1"/>
  <c r="K74" i="36"/>
  <c r="L74" i="36" s="1"/>
  <c r="M74" i="36" s="1"/>
  <c r="K76" i="36"/>
  <c r="L76" i="36" s="1"/>
  <c r="M76" i="36" s="1"/>
  <c r="K122" i="36"/>
  <c r="L122" i="36" s="1"/>
  <c r="M122" i="36" s="1"/>
  <c r="K249" i="36"/>
  <c r="L249" i="36" s="1"/>
  <c r="M249" i="36" s="1"/>
  <c r="K314" i="36"/>
  <c r="L314" i="36" s="1"/>
  <c r="M314" i="36" s="1"/>
  <c r="K235" i="36"/>
  <c r="L235" i="36" s="1"/>
  <c r="M235" i="36" s="1"/>
  <c r="K82" i="36"/>
  <c r="L82" i="36" s="1"/>
  <c r="M82" i="36" s="1"/>
  <c r="K156" i="36"/>
  <c r="L156" i="36" s="1"/>
  <c r="M156" i="36" s="1"/>
  <c r="K269" i="36"/>
  <c r="L269" i="36" s="1"/>
  <c r="M269" i="36" s="1"/>
  <c r="K244" i="36"/>
  <c r="L244" i="36" s="1"/>
  <c r="M244" i="36" s="1"/>
  <c r="K126" i="36"/>
  <c r="L126" i="36" s="1"/>
  <c r="M126" i="36" s="1"/>
  <c r="K157" i="36"/>
  <c r="L157" i="36" s="1"/>
  <c r="M157" i="36" s="1"/>
  <c r="K295" i="36"/>
  <c r="L295" i="36" s="1"/>
  <c r="M295" i="36" s="1"/>
  <c r="K204" i="36"/>
  <c r="L204" i="36" s="1"/>
  <c r="M204" i="36" s="1"/>
  <c r="K248" i="36"/>
  <c r="L248" i="36" s="1"/>
  <c r="M248" i="36" s="1"/>
  <c r="K275" i="36"/>
  <c r="L275" i="36" s="1"/>
  <c r="M275" i="36" s="1"/>
  <c r="K262" i="36"/>
  <c r="L262" i="36" s="1"/>
  <c r="M262" i="36" s="1"/>
  <c r="K299" i="36"/>
  <c r="L299" i="36" s="1"/>
  <c r="M299" i="36" s="1"/>
  <c r="K166" i="36"/>
  <c r="L166" i="36" s="1"/>
  <c r="M166" i="36" s="1"/>
  <c r="K162" i="36"/>
  <c r="L162" i="36" s="1"/>
  <c r="M162" i="36" s="1"/>
  <c r="K38" i="36"/>
  <c r="L38" i="36" s="1"/>
  <c r="M38" i="36" s="1"/>
  <c r="K57" i="36"/>
  <c r="L57" i="36" s="1"/>
  <c r="M57" i="36" s="1"/>
  <c r="K173" i="36"/>
  <c r="L173" i="36" s="1"/>
  <c r="M173" i="36" s="1"/>
  <c r="K290" i="36"/>
  <c r="L290" i="36" s="1"/>
  <c r="M290" i="36" s="1"/>
  <c r="K128" i="36"/>
  <c r="L128" i="36" s="1"/>
  <c r="M128" i="36" s="1"/>
  <c r="K20" i="36"/>
  <c r="L20" i="36" s="1"/>
  <c r="M20" i="36" s="1"/>
  <c r="K164" i="36"/>
  <c r="L164" i="36" s="1"/>
  <c r="M164" i="36" s="1"/>
  <c r="K200" i="36"/>
  <c r="L200" i="36" s="1"/>
  <c r="M200" i="36" s="1"/>
  <c r="K240" i="36"/>
  <c r="L240" i="36" s="1"/>
  <c r="M240" i="36" s="1"/>
  <c r="K221" i="36"/>
  <c r="L221" i="36" s="1"/>
  <c r="M221" i="36" s="1"/>
  <c r="K45" i="36"/>
  <c r="L45" i="36" s="1"/>
  <c r="M45" i="36" s="1"/>
  <c r="K285" i="36"/>
  <c r="L285" i="36" s="1"/>
  <c r="M285" i="36" s="1"/>
  <c r="K283" i="36"/>
  <c r="L283" i="36" s="1"/>
  <c r="M283" i="36" s="1"/>
  <c r="K282" i="36"/>
  <c r="L282" i="36" s="1"/>
  <c r="M282" i="36" s="1"/>
  <c r="K117" i="36"/>
  <c r="L117" i="36" s="1"/>
  <c r="M117" i="36" s="1"/>
  <c r="K209" i="36"/>
  <c r="L209" i="36" s="1"/>
  <c r="M209" i="36" s="1"/>
  <c r="K46" i="36"/>
  <c r="L46" i="36" s="1"/>
  <c r="M46" i="36" s="1"/>
  <c r="K150" i="36"/>
  <c r="L150" i="36" s="1"/>
  <c r="M150" i="36" s="1"/>
  <c r="K104" i="36"/>
  <c r="L104" i="36" s="1"/>
  <c r="M104" i="36" s="1"/>
  <c r="K187" i="36"/>
  <c r="L187" i="36" s="1"/>
  <c r="M187" i="36" s="1"/>
  <c r="K93" i="36"/>
  <c r="L93" i="36" s="1"/>
  <c r="M93" i="36" s="1"/>
  <c r="K219" i="36"/>
  <c r="L219" i="36" s="1"/>
  <c r="M219" i="36" s="1"/>
  <c r="K171" i="36"/>
  <c r="L171" i="36" s="1"/>
  <c r="M171" i="36" s="1"/>
  <c r="K207" i="36"/>
  <c r="L207" i="36" s="1"/>
  <c r="M207" i="36" s="1"/>
  <c r="K65" i="36"/>
  <c r="L65" i="36" s="1"/>
  <c r="M65" i="36" s="1"/>
  <c r="K41" i="36"/>
  <c r="L41" i="36" s="1"/>
  <c r="M41" i="36" s="1"/>
  <c r="K218" i="36"/>
  <c r="L218" i="36" s="1"/>
  <c r="M218" i="36" s="1"/>
  <c r="K149" i="36"/>
  <c r="L149" i="36" s="1"/>
  <c r="M149" i="36" s="1"/>
  <c r="K252" i="36"/>
  <c r="L252" i="36" s="1"/>
  <c r="M252" i="36" s="1"/>
  <c r="K311" i="36"/>
  <c r="L311" i="36" s="1"/>
  <c r="M311" i="36" s="1"/>
  <c r="K273" i="36"/>
  <c r="L273" i="36" s="1"/>
  <c r="M273" i="36" s="1"/>
  <c r="K206" i="36"/>
  <c r="L206" i="36" s="1"/>
  <c r="M206" i="36" s="1"/>
  <c r="K141" i="36"/>
  <c r="L141" i="36" s="1"/>
  <c r="M141" i="36" s="1"/>
  <c r="K125" i="36"/>
  <c r="L125" i="36" s="1"/>
  <c r="M125" i="36" s="1"/>
  <c r="K202" i="36"/>
  <c r="L202" i="36" s="1"/>
  <c r="M202" i="36" s="1"/>
  <c r="K121" i="36"/>
  <c r="L121" i="36" s="1"/>
  <c r="M121" i="36" s="1"/>
  <c r="K281" i="36"/>
  <c r="L281" i="36" s="1"/>
  <c r="M281" i="36" s="1"/>
  <c r="K253" i="36"/>
  <c r="L253" i="36" s="1"/>
  <c r="M253" i="36" s="1"/>
  <c r="K227" i="36"/>
  <c r="L227" i="36" s="1"/>
  <c r="M227" i="36" s="1"/>
  <c r="K48" i="36"/>
  <c r="L48" i="36" s="1"/>
  <c r="M48" i="36" s="1"/>
  <c r="K39" i="36"/>
  <c r="L39" i="36" s="1"/>
  <c r="M39" i="36" s="1"/>
  <c r="K112" i="36"/>
  <c r="L112" i="36" s="1"/>
  <c r="M112" i="36" s="1"/>
  <c r="K163" i="36"/>
  <c r="L163" i="36" s="1"/>
  <c r="M163" i="36" s="1"/>
  <c r="K129" i="36"/>
  <c r="L129" i="36" s="1"/>
  <c r="M129" i="36" s="1"/>
  <c r="K108" i="36"/>
  <c r="L108" i="36" s="1"/>
  <c r="M108" i="36" s="1"/>
  <c r="K16" i="36"/>
  <c r="L16" i="36" s="1"/>
  <c r="M16" i="36" s="1"/>
  <c r="K114" i="36"/>
  <c r="L114" i="36" s="1"/>
  <c r="M114" i="36" s="1"/>
  <c r="K190" i="36"/>
  <c r="L190" i="36" s="1"/>
  <c r="M190" i="36" s="1"/>
  <c r="K49" i="36"/>
  <c r="L49" i="36" s="1"/>
  <c r="M49" i="36" s="1"/>
  <c r="K183" i="36"/>
  <c r="L183" i="36" s="1"/>
  <c r="M183" i="36" s="1"/>
  <c r="K152" i="36"/>
  <c r="L152" i="36" s="1"/>
  <c r="M152" i="36" s="1"/>
  <c r="K94" i="36"/>
  <c r="L94" i="36" s="1"/>
  <c r="M94" i="36" s="1"/>
  <c r="K277" i="36"/>
  <c r="L277" i="36" s="1"/>
  <c r="M277" i="36" s="1"/>
  <c r="K144" i="36"/>
  <c r="L144" i="36" s="1"/>
  <c r="M144" i="36" s="1"/>
  <c r="K145" i="36"/>
  <c r="L145" i="36" s="1"/>
  <c r="M145" i="36" s="1"/>
  <c r="K28" i="36"/>
  <c r="L28" i="36" s="1"/>
  <c r="M28" i="36" s="1"/>
  <c r="K68" i="36"/>
  <c r="L68" i="36" s="1"/>
  <c r="M68" i="36" s="1"/>
  <c r="K116" i="36"/>
  <c r="L116" i="36" s="1"/>
  <c r="M116" i="36" s="1"/>
  <c r="K101" i="36"/>
  <c r="L101" i="36" s="1"/>
  <c r="M101" i="36" s="1"/>
  <c r="K228" i="36"/>
  <c r="L228" i="36" s="1"/>
  <c r="M228" i="36" s="1"/>
  <c r="K196" i="36"/>
  <c r="L196" i="36" s="1"/>
  <c r="M196" i="36" s="1"/>
  <c r="K191" i="36"/>
  <c r="L191" i="36" s="1"/>
  <c r="M191" i="36" s="1"/>
  <c r="K274" i="36"/>
  <c r="L274" i="36" s="1"/>
  <c r="M274" i="36" s="1"/>
  <c r="K270" i="36"/>
  <c r="L270" i="36" s="1"/>
  <c r="M270" i="36" s="1"/>
  <c r="K88" i="36"/>
  <c r="L88" i="36" s="1"/>
  <c r="M88" i="36" s="1"/>
  <c r="K19" i="36"/>
  <c r="L19" i="36" s="1"/>
  <c r="M19" i="36" s="1"/>
  <c r="K61" i="36"/>
  <c r="L61" i="36" s="1"/>
  <c r="M61" i="36" s="1"/>
  <c r="K265" i="36"/>
  <c r="L265" i="36" s="1"/>
  <c r="M265" i="36" s="1"/>
  <c r="K291" i="36"/>
  <c r="L291" i="36" s="1"/>
  <c r="M291" i="36" s="1"/>
  <c r="K199" i="36"/>
  <c r="L199" i="36" s="1"/>
  <c r="M199" i="36" s="1"/>
  <c r="K184" i="36"/>
  <c r="L184" i="36" s="1"/>
  <c r="M184" i="36" s="1"/>
  <c r="K24" i="36"/>
  <c r="L24" i="36" s="1"/>
  <c r="M24" i="36" s="1"/>
  <c r="K146" i="36"/>
  <c r="L146" i="36" s="1"/>
  <c r="M146" i="36" s="1"/>
  <c r="K85" i="36"/>
  <c r="L85" i="36" s="1"/>
  <c r="M85" i="36" s="1"/>
  <c r="K287" i="36"/>
  <c r="L287" i="36" s="1"/>
  <c r="M287" i="36" s="1"/>
  <c r="K50" i="36"/>
  <c r="L50" i="36" s="1"/>
  <c r="M50" i="36" s="1"/>
  <c r="K131" i="36"/>
  <c r="L131" i="36" s="1"/>
  <c r="M131" i="36" s="1"/>
  <c r="K306" i="36"/>
  <c r="L306" i="36" s="1"/>
  <c r="M306" i="36" s="1"/>
  <c r="K266" i="36"/>
  <c r="L266" i="36" s="1"/>
  <c r="M266" i="36" s="1"/>
  <c r="K53" i="36"/>
  <c r="L53" i="36" s="1"/>
  <c r="M53" i="36" s="1"/>
  <c r="K132" i="36"/>
  <c r="L132" i="36" s="1"/>
  <c r="M132" i="36" s="1"/>
  <c r="K113" i="36"/>
  <c r="L113" i="36" s="1"/>
  <c r="M113" i="36" s="1"/>
  <c r="K298" i="36"/>
  <c r="L298" i="36" s="1"/>
  <c r="M298" i="36" s="1"/>
  <c r="K309" i="36"/>
  <c r="L309" i="36" s="1"/>
  <c r="M309" i="36" s="1"/>
  <c r="K30" i="36"/>
  <c r="L30" i="36" s="1"/>
  <c r="M30" i="36" s="1"/>
  <c r="K70" i="36"/>
  <c r="L70" i="36" s="1"/>
  <c r="M70" i="36" s="1"/>
  <c r="K286" i="36"/>
  <c r="L286" i="36" s="1"/>
  <c r="M286" i="36" s="1"/>
  <c r="K103" i="36"/>
  <c r="L103" i="36" s="1"/>
  <c r="M103" i="36" s="1"/>
  <c r="K52" i="36"/>
  <c r="L52" i="36" s="1"/>
  <c r="M52" i="36" s="1"/>
  <c r="K137" i="36"/>
  <c r="L137" i="36" s="1"/>
  <c r="M137" i="36" s="1"/>
  <c r="K32" i="36"/>
  <c r="L32" i="36" s="1"/>
  <c r="M32" i="36" s="1"/>
  <c r="K276" i="36"/>
  <c r="L276" i="36" s="1"/>
  <c r="M276" i="36" s="1"/>
  <c r="K130" i="36"/>
  <c r="L130" i="36" s="1"/>
  <c r="M130" i="36" s="1"/>
  <c r="K315" i="36"/>
  <c r="L315" i="36" s="1"/>
  <c r="M315" i="36" s="1"/>
  <c r="K279" i="36"/>
  <c r="L279" i="36" s="1"/>
  <c r="M279" i="36" s="1"/>
  <c r="K307" i="36"/>
  <c r="L307" i="36" s="1"/>
  <c r="M307" i="36" s="1"/>
  <c r="K180" i="36"/>
  <c r="L180" i="36" s="1"/>
  <c r="M180" i="36" s="1"/>
  <c r="K107" i="36"/>
  <c r="L107" i="36" s="1"/>
  <c r="M107" i="36" s="1"/>
  <c r="K318" i="36"/>
  <c r="L318" i="36" s="1"/>
  <c r="M318" i="36" s="1"/>
  <c r="K214" i="36"/>
  <c r="L214" i="36" s="1"/>
  <c r="M214" i="36" s="1"/>
  <c r="K213" i="36"/>
  <c r="L213" i="36" s="1"/>
  <c r="M213" i="36" s="1"/>
  <c r="K319" i="36"/>
  <c r="L319" i="36" s="1"/>
  <c r="M319" i="36" s="1"/>
  <c r="K153" i="36"/>
  <c r="L153" i="36" s="1"/>
  <c r="M153" i="36" s="1"/>
  <c r="K310" i="36"/>
  <c r="L310" i="36" s="1"/>
  <c r="M310" i="36" s="1"/>
  <c r="K96" i="36"/>
  <c r="L96" i="36" s="1"/>
  <c r="M96" i="36" s="1"/>
  <c r="K161" i="36"/>
  <c r="L161" i="36" s="1"/>
  <c r="M161" i="36" s="1"/>
  <c r="K110" i="36"/>
  <c r="L110" i="36" s="1"/>
  <c r="M110" i="36" s="1"/>
  <c r="K72" i="36"/>
  <c r="L72" i="36" s="1"/>
  <c r="M72" i="36" s="1"/>
  <c r="K91" i="36"/>
  <c r="L91" i="36" s="1"/>
  <c r="M91" i="36" s="1"/>
  <c r="K102" i="36"/>
  <c r="L102" i="36" s="1"/>
  <c r="M102" i="36" s="1"/>
  <c r="K81" i="36"/>
  <c r="L81" i="36" s="1"/>
  <c r="M81" i="36" s="1"/>
  <c r="K58" i="36"/>
  <c r="L58" i="36" s="1"/>
  <c r="M58" i="36" s="1"/>
  <c r="K119" i="36"/>
  <c r="L119" i="36" s="1"/>
  <c r="M119" i="36" s="1"/>
  <c r="K60" i="36"/>
  <c r="L60" i="36" s="1"/>
  <c r="M60" i="36" s="1"/>
  <c r="K135" i="36"/>
  <c r="L135" i="36" s="1"/>
  <c r="M135" i="36" s="1"/>
  <c r="K151" i="36"/>
  <c r="L151" i="36" s="1"/>
  <c r="M151" i="36" s="1"/>
  <c r="K160" i="36"/>
  <c r="L160" i="36" s="1"/>
  <c r="M160" i="36" s="1"/>
  <c r="K167" i="36"/>
  <c r="L167" i="36" s="1"/>
  <c r="M167" i="36" s="1"/>
  <c r="K258" i="36"/>
  <c r="L258" i="36" s="1"/>
  <c r="M258" i="36" s="1"/>
  <c r="K292" i="36"/>
  <c r="L292" i="36" s="1"/>
  <c r="M292" i="36" s="1"/>
  <c r="K36" i="36"/>
  <c r="L36" i="36" s="1"/>
  <c r="M36" i="36" s="1"/>
  <c r="K245" i="36"/>
  <c r="L245" i="36" s="1"/>
  <c r="M245" i="36" s="1"/>
  <c r="K142" i="36"/>
  <c r="L142" i="36" s="1"/>
  <c r="M142" i="36" s="1"/>
  <c r="K54" i="36"/>
  <c r="L54" i="36" s="1"/>
  <c r="M54" i="36" s="1"/>
  <c r="K293" i="36"/>
  <c r="L293" i="36" s="1"/>
  <c r="M293" i="36" s="1"/>
  <c r="K87" i="36"/>
  <c r="L87" i="36" s="1"/>
  <c r="M87" i="36" s="1"/>
  <c r="K179" i="36"/>
  <c r="L179" i="36" s="1"/>
  <c r="M179" i="36" s="1"/>
  <c r="K303" i="36"/>
  <c r="L303" i="36" s="1"/>
  <c r="M303" i="36" s="1"/>
  <c r="K123" i="36"/>
  <c r="L123" i="36" s="1"/>
  <c r="M123" i="36" s="1"/>
  <c r="K216" i="36"/>
  <c r="L216" i="36" s="1"/>
  <c r="M216" i="36" s="1"/>
  <c r="K268" i="36"/>
  <c r="L268" i="36" s="1"/>
  <c r="M268" i="36" s="1"/>
  <c r="K31" i="36"/>
  <c r="L31" i="36" s="1"/>
  <c r="M31" i="36" s="1"/>
  <c r="K66" i="36"/>
  <c r="L66" i="36" s="1"/>
  <c r="M66" i="36" s="1"/>
  <c r="K84" i="36"/>
  <c r="L84" i="36" s="1"/>
  <c r="M84" i="36" s="1"/>
  <c r="K220" i="36"/>
  <c r="L220" i="36" s="1"/>
  <c r="M220" i="36" s="1"/>
  <c r="K40" i="36"/>
  <c r="L40" i="36" s="1"/>
  <c r="M40" i="36" s="1"/>
  <c r="K232" i="36"/>
  <c r="L232" i="36" s="1"/>
  <c r="M232" i="36" s="1"/>
  <c r="K92" i="36"/>
  <c r="L92" i="36" s="1"/>
  <c r="M92" i="36" s="1"/>
  <c r="N40" i="39" l="1"/>
  <c r="N297" i="39"/>
  <c r="N229" i="39"/>
  <c r="N101" i="39"/>
  <c r="N259" i="39"/>
  <c r="N37" i="39"/>
  <c r="N257" i="39"/>
  <c r="N203" i="39"/>
  <c r="N219" i="39"/>
  <c r="N270" i="39"/>
  <c r="N233" i="39"/>
  <c r="N31" i="39"/>
  <c r="N186" i="39"/>
  <c r="N92" i="39"/>
  <c r="N52" i="39"/>
  <c r="N254" i="39"/>
  <c r="N242" i="39"/>
  <c r="N272" i="39"/>
  <c r="N293" i="39"/>
  <c r="N180" i="39"/>
  <c r="N181" i="39"/>
  <c r="N78" i="39"/>
  <c r="N48" i="39"/>
  <c r="N215" i="39"/>
  <c r="N283" i="39"/>
  <c r="N49" i="39"/>
  <c r="N288" i="39"/>
  <c r="N227" i="39"/>
  <c r="N261" i="39"/>
  <c r="N30" i="39"/>
  <c r="N262" i="39"/>
  <c r="N298" i="39"/>
  <c r="N245" i="39"/>
  <c r="N302" i="39"/>
  <c r="N218" i="39"/>
  <c r="N158" i="39"/>
  <c r="N260" i="39"/>
  <c r="N119" i="39"/>
  <c r="N29" i="39"/>
  <c r="N188" i="39"/>
  <c r="N217" i="39"/>
  <c r="N209" i="39"/>
  <c r="N121" i="39"/>
  <c r="N126" i="39"/>
  <c r="N19" i="39"/>
  <c r="N116" i="39"/>
  <c r="N76" i="39"/>
  <c r="N282" i="39"/>
  <c r="N80" i="39"/>
  <c r="N256" i="39"/>
  <c r="N5" i="39"/>
  <c r="N41" i="39"/>
  <c r="N109" i="39"/>
  <c r="N102" i="39"/>
  <c r="N82" i="39"/>
  <c r="N252" i="39"/>
  <c r="N275" i="39"/>
  <c r="N112" i="39"/>
  <c r="N90" i="39"/>
  <c r="N43" i="39"/>
  <c r="N34" i="39"/>
  <c r="N204" i="39"/>
  <c r="N299" i="39"/>
  <c r="N103" i="39"/>
  <c r="N75" i="39"/>
  <c r="N306" i="39"/>
  <c r="N71" i="39"/>
  <c r="N28" i="39"/>
  <c r="N55" i="39"/>
  <c r="N213" i="39"/>
  <c r="N287" i="39"/>
  <c r="N226" i="39"/>
  <c r="N145" i="39"/>
  <c r="N237" i="39"/>
  <c r="N318" i="39"/>
  <c r="N61" i="39"/>
  <c r="N157" i="39"/>
  <c r="N124" i="39"/>
  <c r="N156" i="39"/>
  <c r="N190" i="39"/>
  <c r="N168" i="39"/>
  <c r="N74" i="39"/>
  <c r="N197" i="39"/>
  <c r="N274" i="39"/>
  <c r="N191" i="39"/>
  <c r="N291" i="39"/>
  <c r="N238" i="39"/>
  <c r="N18" i="39"/>
  <c r="N35" i="39"/>
  <c r="N135" i="39"/>
  <c r="N95" i="39"/>
  <c r="N6" i="39"/>
  <c r="N243" i="39"/>
  <c r="N263" i="39"/>
  <c r="N220" i="39"/>
  <c r="N143" i="39"/>
  <c r="N179" i="39"/>
  <c r="N106" i="39"/>
  <c r="N212" i="39"/>
  <c r="N9" i="39"/>
  <c r="N151" i="39"/>
  <c r="N38" i="39"/>
  <c r="N68" i="39"/>
  <c r="N94" i="39"/>
  <c r="N114" i="39"/>
  <c r="N216" i="39"/>
  <c r="N57" i="39"/>
  <c r="N60" i="39"/>
  <c r="N42" i="39"/>
  <c r="N16" i="39"/>
  <c r="N235" i="39"/>
  <c r="N241" i="39"/>
  <c r="N69" i="39"/>
  <c r="N79" i="39"/>
  <c r="N105" i="39"/>
  <c r="N96" i="39"/>
  <c r="N98" i="39"/>
  <c r="N146" i="39"/>
  <c r="N316" i="39"/>
  <c r="N267" i="39"/>
  <c r="N139" i="39"/>
  <c r="N164" i="39"/>
  <c r="N155" i="39"/>
  <c r="N247" i="39"/>
  <c r="N100" i="39"/>
  <c r="N162" i="39"/>
  <c r="N39" i="39"/>
  <c r="N47" i="39"/>
  <c r="N308" i="39"/>
  <c r="N24" i="39"/>
  <c r="N107" i="39"/>
  <c r="N194" i="39"/>
  <c r="N304" i="39"/>
  <c r="N21" i="39"/>
  <c r="N125" i="39"/>
  <c r="N207" i="39"/>
  <c r="N11" i="39"/>
  <c r="N224" i="39"/>
  <c r="N117" i="39"/>
  <c r="N193" i="39"/>
  <c r="N149" i="39"/>
  <c r="N189" i="39"/>
  <c r="N269" i="39"/>
  <c r="N248" i="39"/>
  <c r="N289" i="39"/>
  <c r="N244" i="39"/>
  <c r="N234" i="39"/>
  <c r="N246" i="39"/>
  <c r="N210" i="39"/>
  <c r="N152" i="39"/>
  <c r="N87" i="39"/>
  <c r="N150" i="39"/>
  <c r="N14" i="39"/>
  <c r="N27" i="39"/>
  <c r="N170" i="39"/>
  <c r="N169" i="39"/>
  <c r="N296" i="39"/>
  <c r="N113" i="39"/>
  <c r="N198" i="39"/>
  <c r="N128" i="39"/>
  <c r="N175" i="39"/>
  <c r="N273" i="39"/>
  <c r="N174" i="39"/>
  <c r="N228" i="39"/>
  <c r="N13" i="39"/>
  <c r="N192" i="39"/>
  <c r="N268" i="39"/>
  <c r="N161" i="39"/>
  <c r="N294" i="39"/>
  <c r="N251" i="39"/>
  <c r="N276" i="39"/>
  <c r="N144" i="39"/>
  <c r="N118" i="39"/>
  <c r="N88" i="39"/>
  <c r="N54" i="39"/>
  <c r="N195" i="39"/>
  <c r="N45" i="39"/>
  <c r="N211" i="39"/>
  <c r="N58" i="39"/>
  <c r="N66" i="39"/>
  <c r="N258" i="39"/>
  <c r="N315" i="39"/>
  <c r="N199" i="39"/>
  <c r="N177" i="39"/>
  <c r="N15" i="39"/>
  <c r="N163" i="39"/>
  <c r="N133" i="39"/>
  <c r="N311" i="39"/>
  <c r="N266" i="39"/>
  <c r="N104" i="39"/>
  <c r="N108" i="39"/>
  <c r="N72" i="39"/>
  <c r="N36" i="39"/>
  <c r="N264" i="39"/>
  <c r="N63" i="39"/>
  <c r="N120" i="39"/>
  <c r="N138" i="39"/>
  <c r="N301" i="39"/>
  <c r="N309" i="39"/>
  <c r="N201" i="39"/>
  <c r="N97" i="39"/>
  <c r="N185" i="39"/>
  <c r="N46" i="39"/>
  <c r="N127" i="39"/>
  <c r="N285" i="39"/>
  <c r="N317" i="39"/>
  <c r="N280" i="39"/>
  <c r="N240" i="39"/>
  <c r="N182" i="39"/>
  <c r="N12" i="39"/>
  <c r="N305" i="39"/>
  <c r="N172" i="39"/>
  <c r="N312" i="39"/>
  <c r="N7" i="39"/>
  <c r="N32" i="39"/>
  <c r="N223" i="39"/>
  <c r="N173" i="39"/>
  <c r="N307" i="39"/>
  <c r="N314" i="39"/>
  <c r="N147" i="39"/>
  <c r="N81" i="39"/>
  <c r="N56" i="39"/>
  <c r="N249" i="39"/>
  <c r="N286" i="39"/>
  <c r="N153" i="39"/>
  <c r="N50" i="39"/>
  <c r="N319" i="39"/>
  <c r="M4" i="39"/>
  <c r="L3" i="39" a="1"/>
  <c r="L3" i="39" s="1"/>
  <c r="N10" i="39"/>
  <c r="N232" i="39"/>
  <c r="N59" i="39"/>
  <c r="N236" i="39"/>
  <c r="N115" i="39"/>
  <c r="N176" i="39"/>
  <c r="N313" i="39"/>
  <c r="N136" i="39"/>
  <c r="N73" i="39"/>
  <c r="N65" i="39"/>
  <c r="N183" i="39"/>
  <c r="N171" i="39"/>
  <c r="N83" i="39"/>
  <c r="N17" i="39"/>
  <c r="N23" i="39"/>
  <c r="N202" i="39"/>
  <c r="N300" i="39"/>
  <c r="N131" i="39"/>
  <c r="N99" i="39"/>
  <c r="N221" i="39"/>
  <c r="N184" i="39"/>
  <c r="N255" i="39"/>
  <c r="N292" i="39"/>
  <c r="N33" i="39"/>
  <c r="N271" i="39"/>
  <c r="N231" i="39"/>
  <c r="N148" i="39"/>
  <c r="N140" i="39"/>
  <c r="N85" i="39"/>
  <c r="N77" i="39"/>
  <c r="N70" i="39"/>
  <c r="N187" i="39"/>
  <c r="N129" i="39"/>
  <c r="N230" i="39"/>
  <c r="N281" i="39"/>
  <c r="N110" i="39"/>
  <c r="N26" i="39"/>
  <c r="N64" i="39"/>
  <c r="N130" i="39"/>
  <c r="N290" i="39"/>
  <c r="N93" i="39"/>
  <c r="N167" i="39"/>
  <c r="N8" i="39"/>
  <c r="N111" i="39"/>
  <c r="N277" i="39"/>
  <c r="N279" i="39"/>
  <c r="N295" i="39"/>
  <c r="N89" i="39"/>
  <c r="N122" i="39"/>
  <c r="N25" i="39"/>
  <c r="N200" i="39"/>
  <c r="N132" i="39"/>
  <c r="N86" i="39"/>
  <c r="N225" i="39"/>
  <c r="N123" i="39"/>
  <c r="N166" i="39"/>
  <c r="N160" i="39"/>
  <c r="N278" i="39"/>
  <c r="N320" i="39"/>
  <c r="N51" i="39"/>
  <c r="N250" i="39"/>
  <c r="N44" i="39"/>
  <c r="N67" i="39"/>
  <c r="N84" i="39"/>
  <c r="N205" i="39"/>
  <c r="N91" i="39"/>
  <c r="N159" i="39"/>
  <c r="N222" i="39"/>
  <c r="N178" i="39"/>
  <c r="N206" i="39"/>
  <c r="N214" i="39"/>
  <c r="N154" i="39"/>
  <c r="N20" i="39"/>
  <c r="N22" i="39"/>
  <c r="N284" i="39"/>
  <c r="N134" i="39"/>
  <c r="N239" i="39"/>
  <c r="N53" i="39"/>
  <c r="N62" i="39"/>
  <c r="N141" i="39"/>
  <c r="N265" i="39"/>
  <c r="N137" i="39"/>
  <c r="N253" i="39"/>
  <c r="N310" i="39"/>
  <c r="N142" i="39"/>
  <c r="N208" i="39"/>
  <c r="N303" i="39"/>
  <c r="N196" i="39"/>
  <c r="N165" i="39"/>
  <c r="K3" i="39" a="1"/>
  <c r="K3" i="39" s="1"/>
  <c r="M4" i="38"/>
  <c r="L3" i="38" a="1"/>
  <c r="L3" i="38" s="1"/>
  <c r="K3" i="37" a="1"/>
  <c r="K3" i="37" s="1"/>
  <c r="L4" i="37"/>
  <c r="N54" i="36"/>
  <c r="N276" i="36"/>
  <c r="N309" i="36"/>
  <c r="N50" i="36"/>
  <c r="N228" i="36"/>
  <c r="N129" i="36"/>
  <c r="N121" i="36"/>
  <c r="N149" i="36"/>
  <c r="N285" i="36"/>
  <c r="N156" i="36"/>
  <c r="N33" i="36"/>
  <c r="N243" i="36"/>
  <c r="N178" i="36"/>
  <c r="N294" i="36"/>
  <c r="N212" i="36"/>
  <c r="N120" i="36"/>
  <c r="N230" i="36"/>
  <c r="N169" i="36"/>
  <c r="N18" i="36"/>
  <c r="N59" i="36"/>
  <c r="N17" i="36"/>
  <c r="N34" i="36"/>
  <c r="N10" i="36"/>
  <c r="N317" i="36"/>
  <c r="N158" i="36"/>
  <c r="N136" i="36"/>
  <c r="N177" i="36"/>
  <c r="N271" i="36"/>
  <c r="N231" i="36"/>
  <c r="N186" i="36"/>
  <c r="N268" i="36"/>
  <c r="N142" i="36"/>
  <c r="N135" i="36"/>
  <c r="N110" i="36"/>
  <c r="N318" i="36"/>
  <c r="N32" i="36"/>
  <c r="N298" i="36"/>
  <c r="N287" i="36"/>
  <c r="N61" i="36"/>
  <c r="N101" i="36"/>
  <c r="N152" i="36"/>
  <c r="N163" i="36"/>
  <c r="N202" i="36"/>
  <c r="N218" i="36"/>
  <c r="N104" i="36"/>
  <c r="N45" i="36"/>
  <c r="N173" i="36"/>
  <c r="N248" i="36"/>
  <c r="N82" i="36"/>
  <c r="N278" i="36"/>
  <c r="N172" i="36"/>
  <c r="N86" i="36"/>
  <c r="N272" i="36"/>
  <c r="N78" i="36"/>
  <c r="N124" i="36"/>
  <c r="N35" i="36"/>
  <c r="N89" i="36"/>
  <c r="N264" i="36"/>
  <c r="N23" i="36"/>
  <c r="N301" i="36"/>
  <c r="N300" i="36"/>
  <c r="N194" i="36"/>
  <c r="N14" i="36"/>
  <c r="N215" i="36"/>
  <c r="N138" i="36"/>
  <c r="N115" i="36"/>
  <c r="N211" i="36"/>
  <c r="N26" i="36"/>
  <c r="N69" i="36"/>
  <c r="N265" i="36"/>
  <c r="N92" i="36"/>
  <c r="N137" i="36"/>
  <c r="N41" i="36"/>
  <c r="N233" i="36"/>
  <c r="N232" i="36"/>
  <c r="N123" i="36"/>
  <c r="N36" i="36"/>
  <c r="N119" i="36"/>
  <c r="N96" i="36"/>
  <c r="N180" i="36"/>
  <c r="N52" i="36"/>
  <c r="N132" i="36"/>
  <c r="N146" i="36"/>
  <c r="N88" i="36"/>
  <c r="N68" i="36"/>
  <c r="N49" i="36"/>
  <c r="N39" i="36"/>
  <c r="N141" i="36"/>
  <c r="N65" i="36"/>
  <c r="N46" i="36"/>
  <c r="N240" i="36"/>
  <c r="N38" i="36"/>
  <c r="N295" i="36"/>
  <c r="N314" i="36"/>
  <c r="N127" i="36"/>
  <c r="N143" i="36"/>
  <c r="N80" i="36"/>
  <c r="N192" i="36"/>
  <c r="N56" i="36"/>
  <c r="N8" i="36"/>
  <c r="N77" i="36"/>
  <c r="N147" i="36"/>
  <c r="N55" i="36"/>
  <c r="N284" i="36"/>
  <c r="N201" i="36"/>
  <c r="N320" i="36"/>
  <c r="N210" i="36"/>
  <c r="N313" i="36"/>
  <c r="N25" i="36"/>
  <c r="N71" i="36"/>
  <c r="N83" i="36"/>
  <c r="N247" i="36"/>
  <c r="N239" i="36"/>
  <c r="N6" i="36"/>
  <c r="N151" i="36"/>
  <c r="N187" i="36"/>
  <c r="N161" i="36"/>
  <c r="N19" i="36"/>
  <c r="N125" i="36"/>
  <c r="N204" i="36"/>
  <c r="N98" i="36"/>
  <c r="N175" i="36"/>
  <c r="N75" i="36"/>
  <c r="N304" i="36"/>
  <c r="N159" i="36"/>
  <c r="N40" i="36"/>
  <c r="N303" i="36"/>
  <c r="N292" i="36"/>
  <c r="N58" i="36"/>
  <c r="N310" i="36"/>
  <c r="N307" i="36"/>
  <c r="N103" i="36"/>
  <c r="N53" i="36"/>
  <c r="N24" i="36"/>
  <c r="N270" i="36"/>
  <c r="N28" i="36"/>
  <c r="N190" i="36"/>
  <c r="N48" i="36"/>
  <c r="N206" i="36"/>
  <c r="N207" i="36"/>
  <c r="N209" i="36"/>
  <c r="N200" i="36"/>
  <c r="N162" i="36"/>
  <c r="N157" i="36"/>
  <c r="N249" i="36"/>
  <c r="N188" i="36"/>
  <c r="N176" i="36"/>
  <c r="N134" i="36"/>
  <c r="N12" i="36"/>
  <c r="N95" i="36"/>
  <c r="N224" i="36"/>
  <c r="N148" i="36"/>
  <c r="N47" i="36"/>
  <c r="N289" i="36"/>
  <c r="N302" i="36"/>
  <c r="N242" i="36"/>
  <c r="N27" i="36"/>
  <c r="N267" i="36"/>
  <c r="N280" i="36"/>
  <c r="N5" i="36"/>
  <c r="N11" i="36"/>
  <c r="N155" i="36"/>
  <c r="N111" i="36"/>
  <c r="N208" i="36"/>
  <c r="N22" i="36"/>
  <c r="N94" i="36"/>
  <c r="N60" i="36"/>
  <c r="N85" i="36"/>
  <c r="N150" i="36"/>
  <c r="N251" i="36"/>
  <c r="N220" i="36"/>
  <c r="N179" i="36"/>
  <c r="N258" i="36"/>
  <c r="N81" i="36"/>
  <c r="N153" i="36"/>
  <c r="N279" i="36"/>
  <c r="N286" i="36"/>
  <c r="N266" i="36"/>
  <c r="N184" i="36"/>
  <c r="N274" i="36"/>
  <c r="N145" i="36"/>
  <c r="N114" i="36"/>
  <c r="N227" i="36"/>
  <c r="N273" i="36"/>
  <c r="N171" i="36"/>
  <c r="N117" i="36"/>
  <c r="N164" i="36"/>
  <c r="N166" i="36"/>
  <c r="N126" i="36"/>
  <c r="N122" i="36"/>
  <c r="N62" i="36"/>
  <c r="N288" i="36"/>
  <c r="N236" i="36"/>
  <c r="N100" i="36"/>
  <c r="N256" i="36"/>
  <c r="N118" i="36"/>
  <c r="N174" i="36"/>
  <c r="N259" i="36"/>
  <c r="N257" i="36"/>
  <c r="N198" i="36"/>
  <c r="N222" i="36"/>
  <c r="N312" i="36"/>
  <c r="N79" i="36"/>
  <c r="N297" i="36"/>
  <c r="N203" i="36"/>
  <c r="N241" i="36"/>
  <c r="N51" i="36"/>
  <c r="N185" i="36"/>
  <c r="N64" i="36"/>
  <c r="N238" i="36"/>
  <c r="N31" i="36"/>
  <c r="N72" i="36"/>
  <c r="N290" i="36"/>
  <c r="N245" i="36"/>
  <c r="N113" i="36"/>
  <c r="N183" i="36"/>
  <c r="N57" i="36"/>
  <c r="N140" i="36"/>
  <c r="N97" i="36"/>
  <c r="N106" i="36"/>
  <c r="N7" i="36"/>
  <c r="N255" i="36"/>
  <c r="N21" i="36"/>
  <c r="N296" i="36"/>
  <c r="N84" i="36"/>
  <c r="N87" i="36"/>
  <c r="N167" i="36"/>
  <c r="N102" i="36"/>
  <c r="N319" i="36"/>
  <c r="N315" i="36"/>
  <c r="N70" i="36"/>
  <c r="N306" i="36"/>
  <c r="N199" i="36"/>
  <c r="N191" i="36"/>
  <c r="N144" i="36"/>
  <c r="N16" i="36"/>
  <c r="N253" i="36"/>
  <c r="N311" i="36"/>
  <c r="N219" i="36"/>
  <c r="N282" i="36"/>
  <c r="N20" i="36"/>
  <c r="N299" i="36"/>
  <c r="N244" i="36"/>
  <c r="N76" i="36"/>
  <c r="N133" i="36"/>
  <c r="N254" i="36"/>
  <c r="N29" i="36"/>
  <c r="N37" i="36"/>
  <c r="N105" i="36"/>
  <c r="N9" i="36"/>
  <c r="N229" i="36"/>
  <c r="N223" i="36"/>
  <c r="N205" i="36"/>
  <c r="N99" i="36"/>
  <c r="N181" i="36"/>
  <c r="N15" i="36"/>
  <c r="N305" i="36"/>
  <c r="N109" i="36"/>
  <c r="N90" i="36"/>
  <c r="N168" i="36"/>
  <c r="N182" i="36"/>
  <c r="N67" i="36"/>
  <c r="N43" i="36"/>
  <c r="L3" i="36" a="1"/>
  <c r="L3" i="36" s="1"/>
  <c r="M4" i="36"/>
  <c r="N4" i="36" s="1"/>
  <c r="N214" i="36"/>
  <c r="N275" i="36"/>
  <c r="N216" i="36"/>
  <c r="N107" i="36"/>
  <c r="N116" i="36"/>
  <c r="N112" i="36"/>
  <c r="N221" i="36"/>
  <c r="N235" i="36"/>
  <c r="N195" i="36"/>
  <c r="N225" i="36"/>
  <c r="N189" i="36"/>
  <c r="N73" i="36"/>
  <c r="N170" i="36"/>
  <c r="N237" i="36"/>
  <c r="N66" i="36"/>
  <c r="N293" i="36"/>
  <c r="N160" i="36"/>
  <c r="N91" i="36"/>
  <c r="N213" i="36"/>
  <c r="N130" i="36"/>
  <c r="N30" i="36"/>
  <c r="N131" i="36"/>
  <c r="N291" i="36"/>
  <c r="N196" i="36"/>
  <c r="N277" i="36"/>
  <c r="N108" i="36"/>
  <c r="N281" i="36"/>
  <c r="N252" i="36"/>
  <c r="N93" i="36"/>
  <c r="N283" i="36"/>
  <c r="N128" i="36"/>
  <c r="N262" i="36"/>
  <c r="N269" i="36"/>
  <c r="N74" i="36"/>
  <c r="N139" i="36"/>
  <c r="N226" i="36"/>
  <c r="N44" i="36"/>
  <c r="N165" i="36"/>
  <c r="N63" i="36"/>
  <c r="N154" i="36"/>
  <c r="N246" i="36"/>
  <c r="N197" i="36"/>
  <c r="N234" i="36"/>
  <c r="N316" i="36"/>
  <c r="N308" i="36"/>
  <c r="N261" i="36"/>
  <c r="N13" i="36"/>
  <c r="N42" i="36"/>
  <c r="N193" i="36"/>
  <c r="N263" i="36"/>
  <c r="N250" i="36"/>
  <c r="N217" i="36"/>
  <c r="N260" i="36"/>
  <c r="K3" i="36" a="1"/>
  <c r="K3" i="36" s="1"/>
  <c r="M3" i="39" l="1" a="1"/>
  <c r="M3" i="39" s="1"/>
  <c r="N4" i="39"/>
  <c r="M3" i="38" a="1"/>
  <c r="M3" i="38" s="1"/>
  <c r="N4" i="38"/>
  <c r="M4" i="37"/>
  <c r="N4" i="37" s="1"/>
  <c r="N3" i="37" s="1" a="1"/>
  <c r="N3" i="37" s="1"/>
  <c r="L3" i="37" a="1"/>
  <c r="L3" i="37" s="1"/>
  <c r="M3" i="36" a="1"/>
  <c r="M3" i="36" s="1"/>
  <c r="N3" i="39" l="1" a="1"/>
  <c r="N3" i="39" s="1"/>
  <c r="N3" i="38" a="1"/>
  <c r="N3" i="38" s="1"/>
  <c r="M3" i="37" a="1"/>
  <c r="M3" i="37" s="1"/>
  <c r="N3" i="36" a="1"/>
  <c r="N3" i="36" s="1"/>
  <c r="O4" i="36" s="1"/>
  <c r="O33" i="39" l="1"/>
  <c r="P33" i="39" s="1"/>
  <c r="Q33" i="39" s="1"/>
  <c r="O270" i="39"/>
  <c r="P270" i="39" s="1"/>
  <c r="Q270" i="39" s="1"/>
  <c r="O44" i="39"/>
  <c r="P44" i="39" s="1"/>
  <c r="Q44" i="39" s="1"/>
  <c r="O254" i="39"/>
  <c r="P254" i="39" s="1"/>
  <c r="Q254" i="39" s="1"/>
  <c r="O310" i="39"/>
  <c r="P310" i="39" s="1"/>
  <c r="Q310" i="39" s="1"/>
  <c r="O87" i="39"/>
  <c r="P87" i="39" s="1"/>
  <c r="Q87" i="39" s="1"/>
  <c r="O318" i="39"/>
  <c r="P318" i="39" s="1"/>
  <c r="Q318" i="39" s="1"/>
  <c r="O210" i="39"/>
  <c r="P210" i="39" s="1"/>
  <c r="Q210" i="39" s="1"/>
  <c r="O284" i="39"/>
  <c r="P284" i="39" s="1"/>
  <c r="Q284" i="39" s="1"/>
  <c r="O148" i="39"/>
  <c r="P148" i="39" s="1"/>
  <c r="Q148" i="39" s="1"/>
  <c r="O108" i="39"/>
  <c r="P108" i="39" s="1"/>
  <c r="Q108" i="39" s="1"/>
  <c r="O105" i="39"/>
  <c r="P105" i="39" s="1"/>
  <c r="Q105" i="39" s="1"/>
  <c r="O299" i="39"/>
  <c r="P299" i="39" s="1"/>
  <c r="Q299" i="39" s="1"/>
  <c r="O96" i="39"/>
  <c r="P96" i="39" s="1"/>
  <c r="Q96" i="39" s="1"/>
  <c r="O58" i="39"/>
  <c r="P58" i="39" s="1"/>
  <c r="Q58" i="39" s="1"/>
  <c r="O159" i="39"/>
  <c r="P159" i="39" s="1"/>
  <c r="Q159" i="39" s="1"/>
  <c r="O255" i="39"/>
  <c r="P255" i="39" s="1"/>
  <c r="Q255" i="39" s="1"/>
  <c r="O240" i="39"/>
  <c r="P240" i="39" s="1"/>
  <c r="Q240" i="39" s="1"/>
  <c r="O294" i="39"/>
  <c r="P294" i="39" s="1"/>
  <c r="Q294" i="39" s="1"/>
  <c r="O213" i="39"/>
  <c r="P213" i="39" s="1"/>
  <c r="Q213" i="39" s="1"/>
  <c r="O261" i="39"/>
  <c r="P261" i="39" s="1"/>
  <c r="Q261" i="39" s="1"/>
  <c r="O235" i="39"/>
  <c r="P235" i="39" s="1"/>
  <c r="Q235" i="39" s="1"/>
  <c r="O157" i="39"/>
  <c r="P157" i="39" s="1"/>
  <c r="Q157" i="39" s="1"/>
  <c r="O140" i="39"/>
  <c r="P140" i="39" s="1"/>
  <c r="Q140" i="39" s="1"/>
  <c r="O15" i="39"/>
  <c r="P15" i="39" s="1"/>
  <c r="Q15" i="39" s="1"/>
  <c r="O216" i="39"/>
  <c r="P216" i="39" s="1"/>
  <c r="Q216" i="39" s="1"/>
  <c r="O102" i="39"/>
  <c r="P102" i="39" s="1"/>
  <c r="Q102" i="39" s="1"/>
  <c r="O183" i="39"/>
  <c r="P183" i="39" s="1"/>
  <c r="Q183" i="39" s="1"/>
  <c r="O250" i="39"/>
  <c r="P250" i="39" s="1"/>
  <c r="Q250" i="39" s="1"/>
  <c r="O313" i="39"/>
  <c r="P313" i="39" s="1"/>
  <c r="Q313" i="39" s="1"/>
  <c r="O46" i="39"/>
  <c r="P46" i="39" s="1"/>
  <c r="Q46" i="39" s="1"/>
  <c r="O192" i="39"/>
  <c r="P192" i="39" s="1"/>
  <c r="Q192" i="39" s="1"/>
  <c r="O107" i="39"/>
  <c r="P107" i="39" s="1"/>
  <c r="Q107" i="39" s="1"/>
  <c r="O156" i="39"/>
  <c r="P156" i="39" s="1"/>
  <c r="Q156" i="39" s="1"/>
  <c r="O188" i="39"/>
  <c r="P188" i="39" s="1"/>
  <c r="Q188" i="39" s="1"/>
  <c r="O303" i="39"/>
  <c r="P303" i="39" s="1"/>
  <c r="Q303" i="39" s="1"/>
  <c r="O305" i="39"/>
  <c r="P305" i="39" s="1"/>
  <c r="Q305" i="39" s="1"/>
  <c r="O152" i="39"/>
  <c r="P152" i="39" s="1"/>
  <c r="Q152" i="39" s="1"/>
  <c r="O316" i="39"/>
  <c r="P316" i="39" s="1"/>
  <c r="Q316" i="39" s="1"/>
  <c r="O37" i="39"/>
  <c r="P37" i="39" s="1"/>
  <c r="Q37" i="39" s="1"/>
  <c r="O233" i="39"/>
  <c r="P233" i="39" s="1"/>
  <c r="Q233" i="39" s="1"/>
  <c r="O249" i="39"/>
  <c r="P249" i="39" s="1"/>
  <c r="Q249" i="39" s="1"/>
  <c r="O236" i="39"/>
  <c r="P236" i="39" s="1"/>
  <c r="Q236" i="39" s="1"/>
  <c r="O143" i="39"/>
  <c r="P143" i="39" s="1"/>
  <c r="Q143" i="39" s="1"/>
  <c r="O203" i="39"/>
  <c r="P203" i="39" s="1"/>
  <c r="Q203" i="39" s="1"/>
  <c r="O147" i="39"/>
  <c r="P147" i="39" s="1"/>
  <c r="Q147" i="39" s="1"/>
  <c r="O35" i="39"/>
  <c r="P35" i="39" s="1"/>
  <c r="Q35" i="39" s="1"/>
  <c r="O158" i="39"/>
  <c r="P158" i="39" s="1"/>
  <c r="Q158" i="39" s="1"/>
  <c r="O136" i="39"/>
  <c r="P136" i="39" s="1"/>
  <c r="Q136" i="39" s="1"/>
  <c r="O78" i="39"/>
  <c r="P78" i="39" s="1"/>
  <c r="Q78" i="39" s="1"/>
  <c r="O81" i="39"/>
  <c r="P81" i="39" s="1"/>
  <c r="Q81" i="39" s="1"/>
  <c r="O245" i="39"/>
  <c r="P245" i="39" s="1"/>
  <c r="Q245" i="39" s="1"/>
  <c r="O122" i="39"/>
  <c r="P122" i="39" s="1"/>
  <c r="Q122" i="39" s="1"/>
  <c r="O36" i="39"/>
  <c r="P36" i="39" s="1"/>
  <c r="Q36" i="39" s="1"/>
  <c r="O296" i="39"/>
  <c r="P296" i="39" s="1"/>
  <c r="Q296" i="39" s="1"/>
  <c r="O49" i="39"/>
  <c r="P49" i="39" s="1"/>
  <c r="Q49" i="39" s="1"/>
  <c r="O8" i="39"/>
  <c r="P8" i="39" s="1"/>
  <c r="Q8" i="39" s="1"/>
  <c r="O133" i="39"/>
  <c r="P133" i="39" s="1"/>
  <c r="Q133" i="39" s="1"/>
  <c r="O135" i="39"/>
  <c r="P135" i="39" s="1"/>
  <c r="Q135" i="39" s="1"/>
  <c r="O290" i="39"/>
  <c r="P290" i="39" s="1"/>
  <c r="Q290" i="39" s="1"/>
  <c r="O72" i="39"/>
  <c r="P72" i="39" s="1"/>
  <c r="Q72" i="39" s="1"/>
  <c r="O12" i="39"/>
  <c r="P12" i="39" s="1"/>
  <c r="Q12" i="39" s="1"/>
  <c r="O237" i="39"/>
  <c r="P237" i="39" s="1"/>
  <c r="Q237" i="39" s="1"/>
  <c r="O186" i="39"/>
  <c r="P186" i="39" s="1"/>
  <c r="Q186" i="39" s="1"/>
  <c r="O292" i="39"/>
  <c r="P292" i="39" s="1"/>
  <c r="Q292" i="39" s="1"/>
  <c r="O199" i="39"/>
  <c r="P199" i="39" s="1"/>
  <c r="Q199" i="39" s="1"/>
  <c r="O244" i="39"/>
  <c r="P244" i="39" s="1"/>
  <c r="Q244" i="39" s="1"/>
  <c r="O92" i="39"/>
  <c r="P92" i="39" s="1"/>
  <c r="Q92" i="39" s="1"/>
  <c r="O118" i="39"/>
  <c r="P118" i="39" s="1"/>
  <c r="Q118" i="39" s="1"/>
  <c r="O306" i="39"/>
  <c r="P306" i="39" s="1"/>
  <c r="Q306" i="39" s="1"/>
  <c r="O141" i="39"/>
  <c r="P141" i="39" s="1"/>
  <c r="Q141" i="39" s="1"/>
  <c r="O212" i="39"/>
  <c r="P212" i="39" s="1"/>
  <c r="Q212" i="39" s="1"/>
  <c r="O38" i="39"/>
  <c r="P38" i="39" s="1"/>
  <c r="Q38" i="39" s="1"/>
  <c r="O64" i="39"/>
  <c r="P64" i="39" s="1"/>
  <c r="Q64" i="39" s="1"/>
  <c r="O55" i="39"/>
  <c r="P55" i="39" s="1"/>
  <c r="Q55" i="39" s="1"/>
  <c r="O277" i="39"/>
  <c r="P277" i="39" s="1"/>
  <c r="Q277" i="39" s="1"/>
  <c r="O172" i="39"/>
  <c r="P172" i="39" s="1"/>
  <c r="Q172" i="39" s="1"/>
  <c r="O209" i="39"/>
  <c r="P209" i="39" s="1"/>
  <c r="Q209" i="39" s="1"/>
  <c r="O276" i="39"/>
  <c r="P276" i="39" s="1"/>
  <c r="Q276" i="39" s="1"/>
  <c r="O201" i="39"/>
  <c r="P201" i="39" s="1"/>
  <c r="Q201" i="39" s="1"/>
  <c r="O34" i="39"/>
  <c r="P34" i="39" s="1"/>
  <c r="Q34" i="39" s="1"/>
  <c r="O20" i="39"/>
  <c r="P20" i="39" s="1"/>
  <c r="Q20" i="39" s="1"/>
  <c r="O315" i="39"/>
  <c r="P315" i="39" s="1"/>
  <c r="Q315" i="39" s="1"/>
  <c r="O144" i="39"/>
  <c r="P144" i="39" s="1"/>
  <c r="Q144" i="39" s="1"/>
  <c r="O319" i="39"/>
  <c r="P319" i="39" s="1"/>
  <c r="Q319" i="39" s="1"/>
  <c r="O288" i="39"/>
  <c r="P288" i="39" s="1"/>
  <c r="Q288" i="39" s="1"/>
  <c r="O91" i="39"/>
  <c r="P91" i="39" s="1"/>
  <c r="Q91" i="39" s="1"/>
  <c r="O309" i="39"/>
  <c r="P309" i="39" s="1"/>
  <c r="Q309" i="39" s="1"/>
  <c r="O40" i="39"/>
  <c r="P40" i="39" s="1"/>
  <c r="Q40" i="39" s="1"/>
  <c r="O247" i="39"/>
  <c r="P247" i="39" s="1"/>
  <c r="Q247" i="39" s="1"/>
  <c r="O222" i="39"/>
  <c r="P222" i="39" s="1"/>
  <c r="Q222" i="39" s="1"/>
  <c r="O226" i="39"/>
  <c r="P226" i="39" s="1"/>
  <c r="Q226" i="39" s="1"/>
  <c r="O146" i="39"/>
  <c r="P146" i="39" s="1"/>
  <c r="Q146" i="39" s="1"/>
  <c r="O275" i="39"/>
  <c r="P275" i="39" s="1"/>
  <c r="Q275" i="39" s="1"/>
  <c r="O171" i="39"/>
  <c r="P171" i="39" s="1"/>
  <c r="Q171" i="39" s="1"/>
  <c r="O168" i="39"/>
  <c r="P168" i="39" s="1"/>
  <c r="Q168" i="39" s="1"/>
  <c r="O165" i="39"/>
  <c r="P165" i="39" s="1"/>
  <c r="Q165" i="39" s="1"/>
  <c r="O39" i="39"/>
  <c r="P39" i="39" s="1"/>
  <c r="Q39" i="39" s="1"/>
  <c r="O83" i="39"/>
  <c r="P83" i="39" s="1"/>
  <c r="Q83" i="39" s="1"/>
  <c r="O265" i="39"/>
  <c r="P265" i="39" s="1"/>
  <c r="Q265" i="39" s="1"/>
  <c r="O166" i="39"/>
  <c r="P166" i="39" s="1"/>
  <c r="Q166" i="39" s="1"/>
  <c r="O73" i="39"/>
  <c r="P73" i="39" s="1"/>
  <c r="Q73" i="39" s="1"/>
  <c r="O178" i="39"/>
  <c r="P178" i="39" s="1"/>
  <c r="Q178" i="39" s="1"/>
  <c r="O164" i="39"/>
  <c r="P164" i="39" s="1"/>
  <c r="Q164" i="39" s="1"/>
  <c r="O28" i="39"/>
  <c r="P28" i="39" s="1"/>
  <c r="Q28" i="39" s="1"/>
  <c r="O139" i="39"/>
  <c r="P139" i="39" s="1"/>
  <c r="Q139" i="39" s="1"/>
  <c r="O214" i="39"/>
  <c r="P214" i="39" s="1"/>
  <c r="Q214" i="39" s="1"/>
  <c r="O231" i="39"/>
  <c r="P231" i="39" s="1"/>
  <c r="Q231" i="39" s="1"/>
  <c r="O45" i="39"/>
  <c r="P45" i="39" s="1"/>
  <c r="Q45" i="39" s="1"/>
  <c r="O179" i="39"/>
  <c r="P179" i="39" s="1"/>
  <c r="Q179" i="39" s="1"/>
  <c r="O82" i="39"/>
  <c r="P82" i="39" s="1"/>
  <c r="Q82" i="39" s="1"/>
  <c r="O61" i="39"/>
  <c r="P61" i="39" s="1"/>
  <c r="Q61" i="39" s="1"/>
  <c r="O228" i="39"/>
  <c r="P228" i="39" s="1"/>
  <c r="Q228" i="39" s="1"/>
  <c r="O84" i="39"/>
  <c r="P84" i="39" s="1"/>
  <c r="Q84" i="39" s="1"/>
  <c r="O99" i="39"/>
  <c r="P99" i="39" s="1"/>
  <c r="Q99" i="39" s="1"/>
  <c r="O317" i="39"/>
  <c r="P317" i="39" s="1"/>
  <c r="Q317" i="39" s="1"/>
  <c r="O273" i="39"/>
  <c r="P273" i="39" s="1"/>
  <c r="Q273" i="39" s="1"/>
  <c r="O75" i="39"/>
  <c r="P75" i="39" s="1"/>
  <c r="Q75" i="39" s="1"/>
  <c r="O283" i="39"/>
  <c r="P283" i="39" s="1"/>
  <c r="Q283" i="39" s="1"/>
  <c r="O190" i="39"/>
  <c r="P190" i="39" s="1"/>
  <c r="Q190" i="39" s="1"/>
  <c r="O252" i="39"/>
  <c r="P252" i="39" s="1"/>
  <c r="Q252" i="39" s="1"/>
  <c r="O17" i="39"/>
  <c r="P17" i="39" s="1"/>
  <c r="Q17" i="39" s="1"/>
  <c r="O251" i="39"/>
  <c r="P251" i="39" s="1"/>
  <c r="Q251" i="39" s="1"/>
  <c r="O114" i="39"/>
  <c r="P114" i="39" s="1"/>
  <c r="Q114" i="39" s="1"/>
  <c r="O126" i="39"/>
  <c r="P126" i="39" s="1"/>
  <c r="Q126" i="39" s="1"/>
  <c r="O177" i="39"/>
  <c r="P177" i="39" s="1"/>
  <c r="Q177" i="39" s="1"/>
  <c r="O51" i="39"/>
  <c r="P51" i="39" s="1"/>
  <c r="Q51" i="39" s="1"/>
  <c r="O115" i="39"/>
  <c r="P115" i="39" s="1"/>
  <c r="Q115" i="39" s="1"/>
  <c r="O185" i="39"/>
  <c r="P185" i="39" s="1"/>
  <c r="Q185" i="39" s="1"/>
  <c r="O174" i="39"/>
  <c r="P174" i="39" s="1"/>
  <c r="Q174" i="39" s="1"/>
  <c r="O155" i="39"/>
  <c r="P155" i="39" s="1"/>
  <c r="Q155" i="39" s="1"/>
  <c r="O145" i="39"/>
  <c r="P145" i="39" s="1"/>
  <c r="Q145" i="39" s="1"/>
  <c r="O31" i="39"/>
  <c r="P31" i="39" s="1"/>
  <c r="Q31" i="39" s="1"/>
  <c r="O205" i="39"/>
  <c r="P205" i="39" s="1"/>
  <c r="Q205" i="39" s="1"/>
  <c r="O285" i="39"/>
  <c r="P285" i="39" s="1"/>
  <c r="Q285" i="39" s="1"/>
  <c r="O289" i="39"/>
  <c r="P289" i="39" s="1"/>
  <c r="Q289" i="39" s="1"/>
  <c r="O98" i="39"/>
  <c r="P98" i="39" s="1"/>
  <c r="Q98" i="39" s="1"/>
  <c r="O229" i="39"/>
  <c r="P229" i="39" s="1"/>
  <c r="Q229" i="39" s="1"/>
  <c r="O268" i="39"/>
  <c r="P268" i="39" s="1"/>
  <c r="Q268" i="39" s="1"/>
  <c r="O71" i="39"/>
  <c r="P71" i="39" s="1"/>
  <c r="Q71" i="39" s="1"/>
  <c r="O150" i="39"/>
  <c r="P150" i="39" s="1"/>
  <c r="Q150" i="39" s="1"/>
  <c r="O47" i="39"/>
  <c r="P47" i="39" s="1"/>
  <c r="Q47" i="39" s="1"/>
  <c r="O308" i="39"/>
  <c r="P308" i="39" s="1"/>
  <c r="Q308" i="39" s="1"/>
  <c r="O282" i="39"/>
  <c r="P282" i="39" s="1"/>
  <c r="Q282" i="39" s="1"/>
  <c r="O204" i="39"/>
  <c r="P204" i="39" s="1"/>
  <c r="Q204" i="39" s="1"/>
  <c r="O86" i="39"/>
  <c r="P86" i="39" s="1"/>
  <c r="Q86" i="39" s="1"/>
  <c r="O56" i="39"/>
  <c r="P56" i="39" s="1"/>
  <c r="Q56" i="39" s="1"/>
  <c r="O116" i="39"/>
  <c r="P116" i="39" s="1"/>
  <c r="Q116" i="39" s="1"/>
  <c r="O131" i="39"/>
  <c r="P131" i="39" s="1"/>
  <c r="Q131" i="39" s="1"/>
  <c r="O68" i="39"/>
  <c r="P68" i="39" s="1"/>
  <c r="Q68" i="39" s="1"/>
  <c r="O256" i="39"/>
  <c r="P256" i="39" s="1"/>
  <c r="Q256" i="39" s="1"/>
  <c r="O57" i="39"/>
  <c r="P57" i="39" s="1"/>
  <c r="Q57" i="39" s="1"/>
  <c r="O320" i="39"/>
  <c r="P320" i="39" s="1"/>
  <c r="Q320" i="39" s="1"/>
  <c r="O59" i="39"/>
  <c r="P59" i="39" s="1"/>
  <c r="Q59" i="39" s="1"/>
  <c r="O13" i="39"/>
  <c r="P13" i="39" s="1"/>
  <c r="Q13" i="39" s="1"/>
  <c r="O6" i="39"/>
  <c r="P6" i="39" s="1"/>
  <c r="Q6" i="39" s="1"/>
  <c r="O121" i="39"/>
  <c r="P121" i="39" s="1"/>
  <c r="Q121" i="39" s="1"/>
  <c r="O287" i="39"/>
  <c r="P287" i="39" s="1"/>
  <c r="Q287" i="39" s="1"/>
  <c r="O169" i="39"/>
  <c r="P169" i="39" s="1"/>
  <c r="Q169" i="39" s="1"/>
  <c r="O67" i="39"/>
  <c r="P67" i="39" s="1"/>
  <c r="Q67" i="39" s="1"/>
  <c r="O202" i="39"/>
  <c r="P202" i="39" s="1"/>
  <c r="Q202" i="39" s="1"/>
  <c r="O138" i="39"/>
  <c r="P138" i="39" s="1"/>
  <c r="Q138" i="39" s="1"/>
  <c r="O304" i="39"/>
  <c r="P304" i="39" s="1"/>
  <c r="Q304" i="39" s="1"/>
  <c r="O112" i="39"/>
  <c r="P112" i="39" s="1"/>
  <c r="Q112" i="39" s="1"/>
  <c r="O215" i="39"/>
  <c r="P215" i="39" s="1"/>
  <c r="Q215" i="39" s="1"/>
  <c r="O43" i="39"/>
  <c r="P43" i="39" s="1"/>
  <c r="Q43" i="39" s="1"/>
  <c r="O253" i="39"/>
  <c r="P253" i="39" s="1"/>
  <c r="Q253" i="39" s="1"/>
  <c r="O232" i="39"/>
  <c r="P232" i="39" s="1"/>
  <c r="Q232" i="39" s="1"/>
  <c r="O286" i="39"/>
  <c r="P286" i="39" s="1"/>
  <c r="Q286" i="39" s="1"/>
  <c r="O175" i="39"/>
  <c r="P175" i="39" s="1"/>
  <c r="Q175" i="39" s="1"/>
  <c r="O94" i="39"/>
  <c r="P94" i="39" s="1"/>
  <c r="Q94" i="39" s="1"/>
  <c r="O217" i="39"/>
  <c r="P217" i="39" s="1"/>
  <c r="Q217" i="39" s="1"/>
  <c r="O259" i="39"/>
  <c r="P259" i="39" s="1"/>
  <c r="Q259" i="39" s="1"/>
  <c r="O123" i="39"/>
  <c r="P123" i="39" s="1"/>
  <c r="Q123" i="39" s="1"/>
  <c r="O10" i="39"/>
  <c r="P10" i="39" s="1"/>
  <c r="Q10" i="39" s="1"/>
  <c r="O301" i="39"/>
  <c r="P301" i="39" s="1"/>
  <c r="Q301" i="39" s="1"/>
  <c r="O198" i="39"/>
  <c r="P198" i="39" s="1"/>
  <c r="Q198" i="39" s="1"/>
  <c r="O69" i="39"/>
  <c r="P69" i="39" s="1"/>
  <c r="Q69" i="39" s="1"/>
  <c r="O218" i="39"/>
  <c r="P218" i="39" s="1"/>
  <c r="Q218" i="39" s="1"/>
  <c r="O77" i="39"/>
  <c r="P77" i="39" s="1"/>
  <c r="Q77" i="39" s="1"/>
  <c r="O89" i="39"/>
  <c r="P89" i="39" s="1"/>
  <c r="Q89" i="39" s="1"/>
  <c r="O266" i="39"/>
  <c r="P266" i="39" s="1"/>
  <c r="Q266" i="39" s="1"/>
  <c r="O269" i="39"/>
  <c r="P269" i="39" s="1"/>
  <c r="Q269" i="39" s="1"/>
  <c r="O220" i="39"/>
  <c r="P220" i="39" s="1"/>
  <c r="Q220" i="39" s="1"/>
  <c r="O297" i="39"/>
  <c r="P297" i="39" s="1"/>
  <c r="Q297" i="39" s="1"/>
  <c r="O246" i="39"/>
  <c r="P246" i="39" s="1"/>
  <c r="Q246" i="39" s="1"/>
  <c r="O278" i="39"/>
  <c r="P278" i="39" s="1"/>
  <c r="Q278" i="39" s="1"/>
  <c r="O260" i="39"/>
  <c r="P260" i="39" s="1"/>
  <c r="Q260" i="39" s="1"/>
  <c r="O132" i="39"/>
  <c r="P132" i="39" s="1"/>
  <c r="Q132" i="39" s="1"/>
  <c r="O120" i="39"/>
  <c r="P120" i="39" s="1"/>
  <c r="Q120" i="39" s="1"/>
  <c r="O109" i="39"/>
  <c r="P109" i="39" s="1"/>
  <c r="Q109" i="39" s="1"/>
  <c r="O137" i="39"/>
  <c r="P137" i="39" s="1"/>
  <c r="Q137" i="39" s="1"/>
  <c r="O224" i="39"/>
  <c r="P224" i="39" s="1"/>
  <c r="Q224" i="39" s="1"/>
  <c r="O243" i="39"/>
  <c r="P243" i="39" s="1"/>
  <c r="Q243" i="39" s="1"/>
  <c r="O62" i="39"/>
  <c r="P62" i="39" s="1"/>
  <c r="Q62" i="39" s="1"/>
  <c r="O153" i="39"/>
  <c r="P153" i="39" s="1"/>
  <c r="Q153" i="39" s="1"/>
  <c r="O16" i="39"/>
  <c r="P16" i="39" s="1"/>
  <c r="Q16" i="39" s="1"/>
  <c r="O128" i="39"/>
  <c r="P128" i="39" s="1"/>
  <c r="Q128" i="39" s="1"/>
  <c r="O189" i="39"/>
  <c r="P189" i="39" s="1"/>
  <c r="Q189" i="39" s="1"/>
  <c r="O312" i="39"/>
  <c r="P312" i="39" s="1"/>
  <c r="Q312" i="39" s="1"/>
  <c r="O111" i="39"/>
  <c r="P111" i="39" s="1"/>
  <c r="Q111" i="39" s="1"/>
  <c r="O267" i="39"/>
  <c r="P267" i="39" s="1"/>
  <c r="Q267" i="39" s="1"/>
  <c r="O134" i="39"/>
  <c r="P134" i="39" s="1"/>
  <c r="Q134" i="39" s="1"/>
  <c r="O173" i="39"/>
  <c r="P173" i="39" s="1"/>
  <c r="Q173" i="39" s="1"/>
  <c r="O263" i="39"/>
  <c r="P263" i="39" s="1"/>
  <c r="Q263" i="39" s="1"/>
  <c r="O271" i="39"/>
  <c r="P271" i="39" s="1"/>
  <c r="Q271" i="39" s="1"/>
  <c r="O21" i="39"/>
  <c r="P21" i="39" s="1"/>
  <c r="Q21" i="39" s="1"/>
  <c r="O170" i="39"/>
  <c r="P170" i="39" s="1"/>
  <c r="Q170" i="39" s="1"/>
  <c r="O23" i="39"/>
  <c r="P23" i="39" s="1"/>
  <c r="Q23" i="39" s="1"/>
  <c r="O125" i="39"/>
  <c r="P125" i="39" s="1"/>
  <c r="Q125" i="39" s="1"/>
  <c r="O53" i="39"/>
  <c r="P53" i="39" s="1"/>
  <c r="Q53" i="39" s="1"/>
  <c r="O18" i="39"/>
  <c r="P18" i="39" s="1"/>
  <c r="Q18" i="39" s="1"/>
  <c r="O130" i="39"/>
  <c r="P130" i="39" s="1"/>
  <c r="Q130" i="39" s="1"/>
  <c r="O79" i="39"/>
  <c r="P79" i="39" s="1"/>
  <c r="Q79" i="39" s="1"/>
  <c r="O184" i="39"/>
  <c r="P184" i="39" s="1"/>
  <c r="Q184" i="39" s="1"/>
  <c r="O238" i="39"/>
  <c r="P238" i="39" s="1"/>
  <c r="Q238" i="39" s="1"/>
  <c r="O113" i="39"/>
  <c r="P113" i="39" s="1"/>
  <c r="Q113" i="39" s="1"/>
  <c r="O41" i="39"/>
  <c r="P41" i="39" s="1"/>
  <c r="Q41" i="39" s="1"/>
  <c r="O302" i="39"/>
  <c r="P302" i="39" s="1"/>
  <c r="Q302" i="39" s="1"/>
  <c r="O176" i="39"/>
  <c r="P176" i="39" s="1"/>
  <c r="Q176" i="39" s="1"/>
  <c r="O63" i="39"/>
  <c r="P63" i="39" s="1"/>
  <c r="Q63" i="39" s="1"/>
  <c r="O103" i="39"/>
  <c r="P103" i="39" s="1"/>
  <c r="Q103" i="39" s="1"/>
  <c r="O65" i="39"/>
  <c r="P65" i="39" s="1"/>
  <c r="Q65" i="39" s="1"/>
  <c r="O182" i="39"/>
  <c r="P182" i="39" s="1"/>
  <c r="Q182" i="39" s="1"/>
  <c r="O30" i="39"/>
  <c r="P30" i="39" s="1"/>
  <c r="Q30" i="39" s="1"/>
  <c r="O281" i="39"/>
  <c r="P281" i="39" s="1"/>
  <c r="Q281" i="39" s="1"/>
  <c r="O241" i="39"/>
  <c r="P241" i="39" s="1"/>
  <c r="Q241" i="39" s="1"/>
  <c r="O154" i="39"/>
  <c r="P154" i="39" s="1"/>
  <c r="Q154" i="39" s="1"/>
  <c r="O211" i="39"/>
  <c r="P211" i="39" s="1"/>
  <c r="Q211" i="39" s="1"/>
  <c r="O50" i="39"/>
  <c r="P50" i="39" s="1"/>
  <c r="Q50" i="39" s="1"/>
  <c r="O22" i="39"/>
  <c r="P22" i="39" s="1"/>
  <c r="Q22" i="39" s="1"/>
  <c r="O101" i="39"/>
  <c r="P101" i="39" s="1"/>
  <c r="Q101" i="39" s="1"/>
  <c r="O106" i="39"/>
  <c r="P106" i="39" s="1"/>
  <c r="Q106" i="39" s="1"/>
  <c r="O142" i="39"/>
  <c r="P142" i="39" s="1"/>
  <c r="Q142" i="39" s="1"/>
  <c r="O194" i="39"/>
  <c r="P194" i="39" s="1"/>
  <c r="Q194" i="39" s="1"/>
  <c r="O95" i="39"/>
  <c r="P95" i="39" s="1"/>
  <c r="Q95" i="39" s="1"/>
  <c r="O225" i="39"/>
  <c r="P225" i="39" s="1"/>
  <c r="Q225" i="39" s="1"/>
  <c r="O90" i="39"/>
  <c r="P90" i="39" s="1"/>
  <c r="Q90" i="39" s="1"/>
  <c r="O160" i="39"/>
  <c r="P160" i="39" s="1"/>
  <c r="Q160" i="39" s="1"/>
  <c r="O32" i="39"/>
  <c r="P32" i="39" s="1"/>
  <c r="Q32" i="39" s="1"/>
  <c r="O248" i="39"/>
  <c r="P248" i="39" s="1"/>
  <c r="Q248" i="39" s="1"/>
  <c r="O191" i="39"/>
  <c r="P191" i="39" s="1"/>
  <c r="Q191" i="39" s="1"/>
  <c r="O262" i="39"/>
  <c r="P262" i="39" s="1"/>
  <c r="Q262" i="39" s="1"/>
  <c r="O208" i="39"/>
  <c r="P208" i="39" s="1"/>
  <c r="Q208" i="39" s="1"/>
  <c r="O274" i="39"/>
  <c r="P274" i="39" s="1"/>
  <c r="Q274" i="39" s="1"/>
  <c r="O167" i="39"/>
  <c r="P167" i="39" s="1"/>
  <c r="Q167" i="39" s="1"/>
  <c r="O223" i="39"/>
  <c r="P223" i="39" s="1"/>
  <c r="Q223" i="39" s="1"/>
  <c r="O258" i="39"/>
  <c r="P258" i="39" s="1"/>
  <c r="Q258" i="39" s="1"/>
  <c r="O162" i="39"/>
  <c r="P162" i="39" s="1"/>
  <c r="Q162" i="39" s="1"/>
  <c r="O80" i="39"/>
  <c r="P80" i="39" s="1"/>
  <c r="Q80" i="39" s="1"/>
  <c r="O181" i="39"/>
  <c r="P181" i="39" s="1"/>
  <c r="Q181" i="39" s="1"/>
  <c r="O200" i="39"/>
  <c r="P200" i="39" s="1"/>
  <c r="Q200" i="39" s="1"/>
  <c r="O295" i="39"/>
  <c r="P295" i="39" s="1"/>
  <c r="Q295" i="39" s="1"/>
  <c r="O307" i="39"/>
  <c r="P307" i="39" s="1"/>
  <c r="Q307" i="39" s="1"/>
  <c r="O100" i="39"/>
  <c r="P100" i="39" s="1"/>
  <c r="Q100" i="39" s="1"/>
  <c r="O124" i="39"/>
  <c r="P124" i="39" s="1"/>
  <c r="Q124" i="39" s="1"/>
  <c r="O272" i="39"/>
  <c r="P272" i="39" s="1"/>
  <c r="Q272" i="39" s="1"/>
  <c r="O239" i="39"/>
  <c r="P239" i="39" s="1"/>
  <c r="Q239" i="39" s="1"/>
  <c r="O85" i="39"/>
  <c r="P85" i="39" s="1"/>
  <c r="Q85" i="39" s="1"/>
  <c r="O314" i="39"/>
  <c r="P314" i="39" s="1"/>
  <c r="Q314" i="39" s="1"/>
  <c r="O104" i="39"/>
  <c r="P104" i="39" s="1"/>
  <c r="Q104" i="39" s="1"/>
  <c r="O234" i="39"/>
  <c r="P234" i="39" s="1"/>
  <c r="Q234" i="39" s="1"/>
  <c r="O42" i="39"/>
  <c r="P42" i="39" s="1"/>
  <c r="Q42" i="39" s="1"/>
  <c r="O242" i="39"/>
  <c r="P242" i="39" s="1"/>
  <c r="Q242" i="39" s="1"/>
  <c r="O14" i="39"/>
  <c r="P14" i="39" s="1"/>
  <c r="Q14" i="39" s="1"/>
  <c r="O187" i="39"/>
  <c r="P187" i="39" s="1"/>
  <c r="Q187" i="39" s="1"/>
  <c r="O54" i="39"/>
  <c r="P54" i="39" s="1"/>
  <c r="Q54" i="39" s="1"/>
  <c r="O149" i="39"/>
  <c r="P149" i="39" s="1"/>
  <c r="Q149" i="39" s="1"/>
  <c r="O291" i="39"/>
  <c r="P291" i="39" s="1"/>
  <c r="Q291" i="39" s="1"/>
  <c r="O26" i="39"/>
  <c r="P26" i="39" s="1"/>
  <c r="Q26" i="39" s="1"/>
  <c r="O196" i="39"/>
  <c r="P196" i="39" s="1"/>
  <c r="Q196" i="39" s="1"/>
  <c r="O29" i="39"/>
  <c r="P29" i="39" s="1"/>
  <c r="Q29" i="39" s="1"/>
  <c r="O161" i="39"/>
  <c r="P161" i="39" s="1"/>
  <c r="Q161" i="39" s="1"/>
  <c r="O119" i="39"/>
  <c r="P119" i="39" s="1"/>
  <c r="Q119" i="39" s="1"/>
  <c r="O300" i="39"/>
  <c r="P300" i="39" s="1"/>
  <c r="Q300" i="39" s="1"/>
  <c r="O279" i="39"/>
  <c r="P279" i="39" s="1"/>
  <c r="Q279" i="39" s="1"/>
  <c r="O180" i="39"/>
  <c r="P180" i="39" s="1"/>
  <c r="Q180" i="39" s="1"/>
  <c r="O93" i="39"/>
  <c r="P93" i="39" s="1"/>
  <c r="Q93" i="39" s="1"/>
  <c r="O127" i="39"/>
  <c r="P127" i="39" s="1"/>
  <c r="Q127" i="39" s="1"/>
  <c r="O207" i="39"/>
  <c r="P207" i="39" s="1"/>
  <c r="Q207" i="39" s="1"/>
  <c r="O197" i="39"/>
  <c r="P197" i="39" s="1"/>
  <c r="Q197" i="39" s="1"/>
  <c r="O227" i="39"/>
  <c r="P227" i="39" s="1"/>
  <c r="Q227" i="39" s="1"/>
  <c r="O25" i="39"/>
  <c r="P25" i="39" s="1"/>
  <c r="Q25" i="39" s="1"/>
  <c r="O76" i="39"/>
  <c r="P76" i="39" s="1"/>
  <c r="Q76" i="39" s="1"/>
  <c r="O66" i="39"/>
  <c r="P66" i="39" s="1"/>
  <c r="Q66" i="39" s="1"/>
  <c r="O60" i="39"/>
  <c r="P60" i="39" s="1"/>
  <c r="Q60" i="39" s="1"/>
  <c r="O19" i="39"/>
  <c r="P19" i="39" s="1"/>
  <c r="Q19" i="39" s="1"/>
  <c r="O219" i="39"/>
  <c r="P219" i="39" s="1"/>
  <c r="Q219" i="39" s="1"/>
  <c r="O193" i="39"/>
  <c r="P193" i="39" s="1"/>
  <c r="Q193" i="39" s="1"/>
  <c r="O221" i="39"/>
  <c r="P221" i="39" s="1"/>
  <c r="Q221" i="39" s="1"/>
  <c r="O298" i="39"/>
  <c r="P298" i="39" s="1"/>
  <c r="Q298" i="39" s="1"/>
  <c r="O52" i="39"/>
  <c r="P52" i="39" s="1"/>
  <c r="Q52" i="39" s="1"/>
  <c r="O97" i="39"/>
  <c r="P97" i="39" s="1"/>
  <c r="Q97" i="39" s="1"/>
  <c r="O48" i="39"/>
  <c r="P48" i="39" s="1"/>
  <c r="Q48" i="39" s="1"/>
  <c r="O110" i="39"/>
  <c r="P110" i="39" s="1"/>
  <c r="Q110" i="39" s="1"/>
  <c r="O195" i="39"/>
  <c r="P195" i="39" s="1"/>
  <c r="Q195" i="39" s="1"/>
  <c r="O264" i="39"/>
  <c r="P264" i="39" s="1"/>
  <c r="Q264" i="39" s="1"/>
  <c r="O206" i="39"/>
  <c r="P206" i="39" s="1"/>
  <c r="Q206" i="39" s="1"/>
  <c r="O7" i="39"/>
  <c r="P7" i="39" s="1"/>
  <c r="Q7" i="39" s="1"/>
  <c r="O117" i="39"/>
  <c r="P117" i="39" s="1"/>
  <c r="Q117" i="39" s="1"/>
  <c r="O151" i="39"/>
  <c r="P151" i="39" s="1"/>
  <c r="Q151" i="39" s="1"/>
  <c r="O24" i="39"/>
  <c r="P24" i="39" s="1"/>
  <c r="Q24" i="39" s="1"/>
  <c r="O5" i="39"/>
  <c r="P5" i="39" s="1"/>
  <c r="Q5" i="39" s="1"/>
  <c r="O311" i="39"/>
  <c r="P311" i="39" s="1"/>
  <c r="Q311" i="39" s="1"/>
  <c r="O70" i="39"/>
  <c r="P70" i="39" s="1"/>
  <c r="Q70" i="39" s="1"/>
  <c r="O257" i="39"/>
  <c r="P257" i="39" s="1"/>
  <c r="Q257" i="39" s="1"/>
  <c r="O230" i="39"/>
  <c r="P230" i="39" s="1"/>
  <c r="Q230" i="39" s="1"/>
  <c r="O88" i="39"/>
  <c r="P88" i="39" s="1"/>
  <c r="Q88" i="39" s="1"/>
  <c r="O9" i="39"/>
  <c r="P9" i="39" s="1"/>
  <c r="Q9" i="39" s="1"/>
  <c r="O163" i="39"/>
  <c r="P163" i="39" s="1"/>
  <c r="Q163" i="39" s="1"/>
  <c r="O129" i="39"/>
  <c r="P129" i="39" s="1"/>
  <c r="Q129" i="39" s="1"/>
  <c r="O280" i="39"/>
  <c r="P280" i="39" s="1"/>
  <c r="Q280" i="39" s="1"/>
  <c r="O11" i="39"/>
  <c r="P11" i="39" s="1"/>
  <c r="Q11" i="39" s="1"/>
  <c r="O74" i="39"/>
  <c r="P74" i="39" s="1"/>
  <c r="Q74" i="39" s="1"/>
  <c r="O27" i="39"/>
  <c r="P27" i="39" s="1"/>
  <c r="Q27" i="39" s="1"/>
  <c r="O293" i="39"/>
  <c r="P293" i="39" s="1"/>
  <c r="Q293" i="39" s="1"/>
  <c r="O4" i="39"/>
  <c r="O45" i="38"/>
  <c r="P45" i="38" s="1"/>
  <c r="Q45" i="38" s="1"/>
  <c r="O102" i="38"/>
  <c r="P102" i="38" s="1"/>
  <c r="Q102" i="38" s="1"/>
  <c r="O108" i="38"/>
  <c r="P108" i="38" s="1"/>
  <c r="Q108" i="38" s="1"/>
  <c r="O28" i="38"/>
  <c r="P28" i="38" s="1"/>
  <c r="Q28" i="38" s="1"/>
  <c r="O36" i="38"/>
  <c r="P36" i="38" s="1"/>
  <c r="Q36" i="38" s="1"/>
  <c r="O282" i="38"/>
  <c r="P282" i="38" s="1"/>
  <c r="Q282" i="38" s="1"/>
  <c r="O276" i="38"/>
  <c r="P276" i="38" s="1"/>
  <c r="Q276" i="38" s="1"/>
  <c r="O40" i="38"/>
  <c r="P40" i="38" s="1"/>
  <c r="Q40" i="38" s="1"/>
  <c r="O240" i="38"/>
  <c r="P240" i="38" s="1"/>
  <c r="Q240" i="38" s="1"/>
  <c r="O174" i="38"/>
  <c r="P174" i="38" s="1"/>
  <c r="Q174" i="38" s="1"/>
  <c r="O306" i="38"/>
  <c r="P306" i="38" s="1"/>
  <c r="Q306" i="38" s="1"/>
  <c r="O46" i="38"/>
  <c r="P46" i="38" s="1"/>
  <c r="Q46" i="38" s="1"/>
  <c r="O253" i="38"/>
  <c r="P253" i="38" s="1"/>
  <c r="Q253" i="38" s="1"/>
  <c r="O123" i="38"/>
  <c r="P123" i="38" s="1"/>
  <c r="Q123" i="38" s="1"/>
  <c r="O69" i="38"/>
  <c r="P69" i="38" s="1"/>
  <c r="Q69" i="38" s="1"/>
  <c r="O111" i="38"/>
  <c r="P111" i="38" s="1"/>
  <c r="Q111" i="38" s="1"/>
  <c r="O137" i="38"/>
  <c r="P137" i="38" s="1"/>
  <c r="Q137" i="38" s="1"/>
  <c r="O79" i="38"/>
  <c r="P79" i="38" s="1"/>
  <c r="Q79" i="38" s="1"/>
  <c r="O181" i="38"/>
  <c r="P181" i="38" s="1"/>
  <c r="Q181" i="38" s="1"/>
  <c r="O165" i="38"/>
  <c r="P165" i="38" s="1"/>
  <c r="Q165" i="38" s="1"/>
  <c r="O7" i="38"/>
  <c r="P7" i="38" s="1"/>
  <c r="Q7" i="38" s="1"/>
  <c r="O29" i="38"/>
  <c r="P29" i="38" s="1"/>
  <c r="Q29" i="38" s="1"/>
  <c r="O220" i="38"/>
  <c r="P220" i="38" s="1"/>
  <c r="Q220" i="38" s="1"/>
  <c r="O43" i="38"/>
  <c r="P43" i="38" s="1"/>
  <c r="Q43" i="38" s="1"/>
  <c r="O125" i="38"/>
  <c r="P125" i="38" s="1"/>
  <c r="Q125" i="38" s="1"/>
  <c r="O147" i="38"/>
  <c r="P147" i="38" s="1"/>
  <c r="Q147" i="38" s="1"/>
  <c r="O140" i="38"/>
  <c r="P140" i="38" s="1"/>
  <c r="Q140" i="38" s="1"/>
  <c r="O182" i="38"/>
  <c r="P182" i="38" s="1"/>
  <c r="Q182" i="38" s="1"/>
  <c r="O81" i="38"/>
  <c r="P81" i="38" s="1"/>
  <c r="Q81" i="38" s="1"/>
  <c r="O201" i="38"/>
  <c r="P201" i="38" s="1"/>
  <c r="Q201" i="38" s="1"/>
  <c r="O315" i="38"/>
  <c r="P315" i="38" s="1"/>
  <c r="Q315" i="38" s="1"/>
  <c r="O120" i="38"/>
  <c r="P120" i="38" s="1"/>
  <c r="Q120" i="38" s="1"/>
  <c r="O5" i="38"/>
  <c r="P5" i="38" s="1"/>
  <c r="Q5" i="38" s="1"/>
  <c r="O196" i="38"/>
  <c r="P196" i="38" s="1"/>
  <c r="Q196" i="38" s="1"/>
  <c r="O142" i="38"/>
  <c r="P142" i="38" s="1"/>
  <c r="Q142" i="38" s="1"/>
  <c r="O219" i="38"/>
  <c r="P219" i="38" s="1"/>
  <c r="Q219" i="38" s="1"/>
  <c r="O246" i="38"/>
  <c r="P246" i="38" s="1"/>
  <c r="Q246" i="38" s="1"/>
  <c r="O9" i="38"/>
  <c r="P9" i="38" s="1"/>
  <c r="Q9" i="38" s="1"/>
  <c r="O71" i="38"/>
  <c r="P71" i="38" s="1"/>
  <c r="Q71" i="38" s="1"/>
  <c r="O149" i="38"/>
  <c r="P149" i="38" s="1"/>
  <c r="Q149" i="38" s="1"/>
  <c r="O31" i="38"/>
  <c r="P31" i="38" s="1"/>
  <c r="Q31" i="38" s="1"/>
  <c r="O114" i="38"/>
  <c r="P114" i="38" s="1"/>
  <c r="Q114" i="38" s="1"/>
  <c r="O127" i="38"/>
  <c r="P127" i="38" s="1"/>
  <c r="Q127" i="38" s="1"/>
  <c r="O97" i="38"/>
  <c r="P97" i="38" s="1"/>
  <c r="Q97" i="38" s="1"/>
  <c r="O42" i="38"/>
  <c r="P42" i="38" s="1"/>
  <c r="Q42" i="38" s="1"/>
  <c r="O195" i="38"/>
  <c r="P195" i="38" s="1"/>
  <c r="Q195" i="38" s="1"/>
  <c r="O106" i="38"/>
  <c r="P106" i="38" s="1"/>
  <c r="Q106" i="38" s="1"/>
  <c r="O254" i="38"/>
  <c r="P254" i="38" s="1"/>
  <c r="Q254" i="38" s="1"/>
  <c r="O212" i="38"/>
  <c r="P212" i="38" s="1"/>
  <c r="Q212" i="38" s="1"/>
  <c r="O104" i="38"/>
  <c r="P104" i="38" s="1"/>
  <c r="Q104" i="38" s="1"/>
  <c r="O275" i="38"/>
  <c r="P275" i="38" s="1"/>
  <c r="Q275" i="38" s="1"/>
  <c r="O19" i="38"/>
  <c r="P19" i="38" s="1"/>
  <c r="Q19" i="38" s="1"/>
  <c r="O78" i="38"/>
  <c r="P78" i="38" s="1"/>
  <c r="Q78" i="38" s="1"/>
  <c r="O229" i="38"/>
  <c r="P229" i="38" s="1"/>
  <c r="Q229" i="38" s="1"/>
  <c r="O178" i="38"/>
  <c r="P178" i="38" s="1"/>
  <c r="Q178" i="38" s="1"/>
  <c r="O274" i="38"/>
  <c r="P274" i="38" s="1"/>
  <c r="Q274" i="38" s="1"/>
  <c r="O112" i="38"/>
  <c r="P112" i="38" s="1"/>
  <c r="Q112" i="38" s="1"/>
  <c r="O209" i="38"/>
  <c r="P209" i="38" s="1"/>
  <c r="Q209" i="38" s="1"/>
  <c r="O227" i="38"/>
  <c r="P227" i="38" s="1"/>
  <c r="Q227" i="38" s="1"/>
  <c r="O16" i="38"/>
  <c r="P16" i="38" s="1"/>
  <c r="Q16" i="38" s="1"/>
  <c r="O138" i="38"/>
  <c r="P138" i="38" s="1"/>
  <c r="Q138" i="38" s="1"/>
  <c r="O82" i="38"/>
  <c r="P82" i="38" s="1"/>
  <c r="Q82" i="38" s="1"/>
  <c r="O234" i="38"/>
  <c r="P234" i="38" s="1"/>
  <c r="Q234" i="38" s="1"/>
  <c r="O300" i="38"/>
  <c r="P300" i="38" s="1"/>
  <c r="Q300" i="38" s="1"/>
  <c r="O272" i="38"/>
  <c r="P272" i="38" s="1"/>
  <c r="Q272" i="38" s="1"/>
  <c r="O297" i="38"/>
  <c r="P297" i="38" s="1"/>
  <c r="Q297" i="38" s="1"/>
  <c r="O115" i="38"/>
  <c r="P115" i="38" s="1"/>
  <c r="Q115" i="38" s="1"/>
  <c r="O243" i="38"/>
  <c r="P243" i="38" s="1"/>
  <c r="Q243" i="38" s="1"/>
  <c r="O96" i="38"/>
  <c r="P96" i="38" s="1"/>
  <c r="Q96" i="38" s="1"/>
  <c r="O155" i="38"/>
  <c r="P155" i="38" s="1"/>
  <c r="Q155" i="38" s="1"/>
  <c r="O197" i="38"/>
  <c r="P197" i="38" s="1"/>
  <c r="Q197" i="38" s="1"/>
  <c r="O130" i="38"/>
  <c r="P130" i="38" s="1"/>
  <c r="Q130" i="38" s="1"/>
  <c r="O160" i="38"/>
  <c r="P160" i="38" s="1"/>
  <c r="Q160" i="38" s="1"/>
  <c r="O291" i="38"/>
  <c r="P291" i="38" s="1"/>
  <c r="Q291" i="38" s="1"/>
  <c r="O84" i="38"/>
  <c r="P84" i="38" s="1"/>
  <c r="Q84" i="38" s="1"/>
  <c r="O320" i="38"/>
  <c r="P320" i="38" s="1"/>
  <c r="Q320" i="38" s="1"/>
  <c r="O57" i="38"/>
  <c r="P57" i="38" s="1"/>
  <c r="Q57" i="38" s="1"/>
  <c r="O280" i="38"/>
  <c r="P280" i="38" s="1"/>
  <c r="Q280" i="38" s="1"/>
  <c r="O259" i="38"/>
  <c r="P259" i="38" s="1"/>
  <c r="Q259" i="38" s="1"/>
  <c r="O237" i="38"/>
  <c r="P237" i="38" s="1"/>
  <c r="Q237" i="38" s="1"/>
  <c r="O10" i="38"/>
  <c r="P10" i="38" s="1"/>
  <c r="Q10" i="38" s="1"/>
  <c r="O103" i="38"/>
  <c r="P103" i="38" s="1"/>
  <c r="Q103" i="38" s="1"/>
  <c r="O162" i="38"/>
  <c r="P162" i="38" s="1"/>
  <c r="Q162" i="38" s="1"/>
  <c r="O143" i="38"/>
  <c r="P143" i="38" s="1"/>
  <c r="Q143" i="38" s="1"/>
  <c r="O311" i="38"/>
  <c r="P311" i="38" s="1"/>
  <c r="Q311" i="38" s="1"/>
  <c r="O288" i="38"/>
  <c r="P288" i="38" s="1"/>
  <c r="Q288" i="38" s="1"/>
  <c r="O228" i="38"/>
  <c r="P228" i="38" s="1"/>
  <c r="Q228" i="38" s="1"/>
  <c r="O23" i="38"/>
  <c r="P23" i="38" s="1"/>
  <c r="Q23" i="38" s="1"/>
  <c r="O273" i="38"/>
  <c r="P273" i="38" s="1"/>
  <c r="Q273" i="38" s="1"/>
  <c r="O37" i="38"/>
  <c r="P37" i="38" s="1"/>
  <c r="Q37" i="38" s="1"/>
  <c r="O271" i="38"/>
  <c r="P271" i="38" s="1"/>
  <c r="Q271" i="38" s="1"/>
  <c r="O258" i="38"/>
  <c r="P258" i="38" s="1"/>
  <c r="Q258" i="38" s="1"/>
  <c r="O266" i="38"/>
  <c r="P266" i="38" s="1"/>
  <c r="Q266" i="38" s="1"/>
  <c r="O48" i="38"/>
  <c r="P48" i="38" s="1"/>
  <c r="Q48" i="38" s="1"/>
  <c r="O202" i="38"/>
  <c r="P202" i="38" s="1"/>
  <c r="Q202" i="38" s="1"/>
  <c r="O113" i="38"/>
  <c r="P113" i="38" s="1"/>
  <c r="Q113" i="38" s="1"/>
  <c r="O159" i="38"/>
  <c r="P159" i="38" s="1"/>
  <c r="Q159" i="38" s="1"/>
  <c r="O200" i="38"/>
  <c r="P200" i="38" s="1"/>
  <c r="Q200" i="38" s="1"/>
  <c r="O222" i="38"/>
  <c r="P222" i="38" s="1"/>
  <c r="Q222" i="38" s="1"/>
  <c r="O157" i="38"/>
  <c r="P157" i="38" s="1"/>
  <c r="Q157" i="38" s="1"/>
  <c r="O22" i="38"/>
  <c r="P22" i="38" s="1"/>
  <c r="Q22" i="38" s="1"/>
  <c r="O129" i="38"/>
  <c r="P129" i="38" s="1"/>
  <c r="Q129" i="38" s="1"/>
  <c r="O257" i="38"/>
  <c r="P257" i="38" s="1"/>
  <c r="Q257" i="38" s="1"/>
  <c r="O70" i="38"/>
  <c r="P70" i="38" s="1"/>
  <c r="Q70" i="38" s="1"/>
  <c r="O283" i="38"/>
  <c r="P283" i="38" s="1"/>
  <c r="Q283" i="38" s="1"/>
  <c r="O145" i="38"/>
  <c r="P145" i="38" s="1"/>
  <c r="Q145" i="38" s="1"/>
  <c r="O242" i="38"/>
  <c r="P242" i="38" s="1"/>
  <c r="Q242" i="38" s="1"/>
  <c r="O176" i="38"/>
  <c r="P176" i="38" s="1"/>
  <c r="Q176" i="38" s="1"/>
  <c r="O26" i="38"/>
  <c r="P26" i="38" s="1"/>
  <c r="Q26" i="38" s="1"/>
  <c r="O296" i="38"/>
  <c r="P296" i="38" s="1"/>
  <c r="Q296" i="38" s="1"/>
  <c r="O32" i="38"/>
  <c r="P32" i="38" s="1"/>
  <c r="Q32" i="38" s="1"/>
  <c r="O270" i="38"/>
  <c r="P270" i="38" s="1"/>
  <c r="Q270" i="38" s="1"/>
  <c r="O17" i="38"/>
  <c r="P17" i="38" s="1"/>
  <c r="Q17" i="38" s="1"/>
  <c r="O77" i="38"/>
  <c r="P77" i="38" s="1"/>
  <c r="Q77" i="38" s="1"/>
  <c r="O216" i="38"/>
  <c r="P216" i="38" s="1"/>
  <c r="Q216" i="38" s="1"/>
  <c r="O238" i="38"/>
  <c r="P238" i="38" s="1"/>
  <c r="Q238" i="38" s="1"/>
  <c r="O150" i="38"/>
  <c r="P150" i="38" s="1"/>
  <c r="Q150" i="38" s="1"/>
  <c r="O317" i="38"/>
  <c r="P317" i="38" s="1"/>
  <c r="Q317" i="38" s="1"/>
  <c r="O8" i="38"/>
  <c r="P8" i="38" s="1"/>
  <c r="Q8" i="38" s="1"/>
  <c r="O154" i="38"/>
  <c r="P154" i="38" s="1"/>
  <c r="Q154" i="38" s="1"/>
  <c r="O265" i="38"/>
  <c r="P265" i="38" s="1"/>
  <c r="Q265" i="38" s="1"/>
  <c r="O213" i="38"/>
  <c r="P213" i="38" s="1"/>
  <c r="Q213" i="38" s="1"/>
  <c r="O191" i="38"/>
  <c r="P191" i="38" s="1"/>
  <c r="Q191" i="38" s="1"/>
  <c r="O66" i="38"/>
  <c r="P66" i="38" s="1"/>
  <c r="Q66" i="38" s="1"/>
  <c r="O13" i="38"/>
  <c r="P13" i="38" s="1"/>
  <c r="Q13" i="38" s="1"/>
  <c r="O166" i="38"/>
  <c r="P166" i="38" s="1"/>
  <c r="Q166" i="38" s="1"/>
  <c r="O156" i="38"/>
  <c r="P156" i="38" s="1"/>
  <c r="Q156" i="38" s="1"/>
  <c r="O67" i="38"/>
  <c r="P67" i="38" s="1"/>
  <c r="Q67" i="38" s="1"/>
  <c r="O235" i="38"/>
  <c r="P235" i="38" s="1"/>
  <c r="Q235" i="38" s="1"/>
  <c r="O211" i="38"/>
  <c r="P211" i="38" s="1"/>
  <c r="Q211" i="38" s="1"/>
  <c r="O93" i="38"/>
  <c r="P93" i="38" s="1"/>
  <c r="Q93" i="38" s="1"/>
  <c r="O163" i="38"/>
  <c r="P163" i="38" s="1"/>
  <c r="Q163" i="38" s="1"/>
  <c r="O139" i="38"/>
  <c r="P139" i="38" s="1"/>
  <c r="Q139" i="38" s="1"/>
  <c r="O221" i="38"/>
  <c r="P221" i="38" s="1"/>
  <c r="Q221" i="38" s="1"/>
  <c r="O286" i="38"/>
  <c r="P286" i="38" s="1"/>
  <c r="Q286" i="38" s="1"/>
  <c r="O284" i="38"/>
  <c r="P284" i="38" s="1"/>
  <c r="Q284" i="38" s="1"/>
  <c r="O89" i="38"/>
  <c r="P89" i="38" s="1"/>
  <c r="Q89" i="38" s="1"/>
  <c r="O224" i="38"/>
  <c r="P224" i="38" s="1"/>
  <c r="Q224" i="38" s="1"/>
  <c r="O27" i="38"/>
  <c r="P27" i="38" s="1"/>
  <c r="Q27" i="38" s="1"/>
  <c r="O94" i="38"/>
  <c r="P94" i="38" s="1"/>
  <c r="Q94" i="38" s="1"/>
  <c r="O72" i="38"/>
  <c r="P72" i="38" s="1"/>
  <c r="Q72" i="38" s="1"/>
  <c r="O263" i="38"/>
  <c r="P263" i="38" s="1"/>
  <c r="Q263" i="38" s="1"/>
  <c r="O316" i="38"/>
  <c r="P316" i="38" s="1"/>
  <c r="Q316" i="38" s="1"/>
  <c r="O250" i="38"/>
  <c r="P250" i="38" s="1"/>
  <c r="Q250" i="38" s="1"/>
  <c r="O203" i="38"/>
  <c r="P203" i="38" s="1"/>
  <c r="Q203" i="38" s="1"/>
  <c r="O169" i="38"/>
  <c r="P169" i="38" s="1"/>
  <c r="Q169" i="38" s="1"/>
  <c r="O177" i="38"/>
  <c r="P177" i="38" s="1"/>
  <c r="Q177" i="38" s="1"/>
  <c r="O301" i="38"/>
  <c r="P301" i="38" s="1"/>
  <c r="Q301" i="38" s="1"/>
  <c r="O148" i="38"/>
  <c r="P148" i="38" s="1"/>
  <c r="Q148" i="38" s="1"/>
  <c r="O290" i="38"/>
  <c r="P290" i="38" s="1"/>
  <c r="Q290" i="38" s="1"/>
  <c r="O268" i="38"/>
  <c r="P268" i="38" s="1"/>
  <c r="Q268" i="38" s="1"/>
  <c r="O186" i="38"/>
  <c r="P186" i="38" s="1"/>
  <c r="Q186" i="38" s="1"/>
  <c r="O59" i="38"/>
  <c r="P59" i="38" s="1"/>
  <c r="Q59" i="38" s="1"/>
  <c r="O204" i="38"/>
  <c r="P204" i="38" s="1"/>
  <c r="Q204" i="38" s="1"/>
  <c r="O173" i="38"/>
  <c r="P173" i="38" s="1"/>
  <c r="Q173" i="38" s="1"/>
  <c r="O267" i="38"/>
  <c r="P267" i="38" s="1"/>
  <c r="Q267" i="38" s="1"/>
  <c r="O298" i="38"/>
  <c r="P298" i="38" s="1"/>
  <c r="Q298" i="38" s="1"/>
  <c r="O33" i="38"/>
  <c r="P33" i="38" s="1"/>
  <c r="Q33" i="38" s="1"/>
  <c r="O189" i="38"/>
  <c r="P189" i="38" s="1"/>
  <c r="Q189" i="38" s="1"/>
  <c r="O261" i="38"/>
  <c r="P261" i="38" s="1"/>
  <c r="Q261" i="38" s="1"/>
  <c r="O58" i="38"/>
  <c r="P58" i="38" s="1"/>
  <c r="Q58" i="38" s="1"/>
  <c r="O56" i="38"/>
  <c r="P56" i="38" s="1"/>
  <c r="Q56" i="38" s="1"/>
  <c r="O164" i="38"/>
  <c r="P164" i="38" s="1"/>
  <c r="Q164" i="38" s="1"/>
  <c r="O68" i="38"/>
  <c r="P68" i="38" s="1"/>
  <c r="Q68" i="38" s="1"/>
  <c r="O255" i="38"/>
  <c r="P255" i="38" s="1"/>
  <c r="Q255" i="38" s="1"/>
  <c r="O299" i="38"/>
  <c r="P299" i="38" s="1"/>
  <c r="Q299" i="38" s="1"/>
  <c r="O54" i="38"/>
  <c r="P54" i="38" s="1"/>
  <c r="Q54" i="38" s="1"/>
  <c r="O233" i="38"/>
  <c r="P233" i="38" s="1"/>
  <c r="Q233" i="38" s="1"/>
  <c r="O198" i="38"/>
  <c r="P198" i="38" s="1"/>
  <c r="Q198" i="38" s="1"/>
  <c r="O171" i="38"/>
  <c r="P171" i="38" s="1"/>
  <c r="Q171" i="38" s="1"/>
  <c r="O63" i="38"/>
  <c r="P63" i="38" s="1"/>
  <c r="Q63" i="38" s="1"/>
  <c r="O262" i="38"/>
  <c r="P262" i="38" s="1"/>
  <c r="Q262" i="38" s="1"/>
  <c r="O49" i="38"/>
  <c r="P49" i="38" s="1"/>
  <c r="Q49" i="38" s="1"/>
  <c r="O34" i="38"/>
  <c r="P34" i="38" s="1"/>
  <c r="Q34" i="38" s="1"/>
  <c r="O304" i="38"/>
  <c r="P304" i="38" s="1"/>
  <c r="Q304" i="38" s="1"/>
  <c r="O217" i="38"/>
  <c r="P217" i="38" s="1"/>
  <c r="Q217" i="38" s="1"/>
  <c r="O170" i="38"/>
  <c r="P170" i="38" s="1"/>
  <c r="Q170" i="38" s="1"/>
  <c r="O92" i="38"/>
  <c r="P92" i="38" s="1"/>
  <c r="Q92" i="38" s="1"/>
  <c r="O293" i="38"/>
  <c r="P293" i="38" s="1"/>
  <c r="Q293" i="38" s="1"/>
  <c r="O179" i="38"/>
  <c r="P179" i="38" s="1"/>
  <c r="Q179" i="38" s="1"/>
  <c r="O141" i="38"/>
  <c r="P141" i="38" s="1"/>
  <c r="Q141" i="38" s="1"/>
  <c r="O30" i="38"/>
  <c r="P30" i="38" s="1"/>
  <c r="Q30" i="38" s="1"/>
  <c r="O117" i="38"/>
  <c r="P117" i="38" s="1"/>
  <c r="Q117" i="38" s="1"/>
  <c r="O52" i="38"/>
  <c r="P52" i="38" s="1"/>
  <c r="Q52" i="38" s="1"/>
  <c r="O87" i="38"/>
  <c r="P87" i="38" s="1"/>
  <c r="Q87" i="38" s="1"/>
  <c r="O192" i="38"/>
  <c r="P192" i="38" s="1"/>
  <c r="Q192" i="38" s="1"/>
  <c r="O319" i="38"/>
  <c r="P319" i="38" s="1"/>
  <c r="Q319" i="38" s="1"/>
  <c r="O133" i="38"/>
  <c r="P133" i="38" s="1"/>
  <c r="Q133" i="38" s="1"/>
  <c r="O109" i="38"/>
  <c r="P109" i="38" s="1"/>
  <c r="Q109" i="38" s="1"/>
  <c r="O205" i="38"/>
  <c r="P205" i="38" s="1"/>
  <c r="Q205" i="38" s="1"/>
  <c r="O223" i="38"/>
  <c r="P223" i="38" s="1"/>
  <c r="Q223" i="38" s="1"/>
  <c r="O308" i="38"/>
  <c r="P308" i="38" s="1"/>
  <c r="Q308" i="38" s="1"/>
  <c r="O248" i="38"/>
  <c r="P248" i="38" s="1"/>
  <c r="Q248" i="38" s="1"/>
  <c r="O122" i="38"/>
  <c r="P122" i="38" s="1"/>
  <c r="Q122" i="38" s="1"/>
  <c r="O287" i="38"/>
  <c r="P287" i="38" s="1"/>
  <c r="Q287" i="38" s="1"/>
  <c r="O309" i="38"/>
  <c r="P309" i="38" s="1"/>
  <c r="Q309" i="38" s="1"/>
  <c r="O12" i="38"/>
  <c r="P12" i="38" s="1"/>
  <c r="Q12" i="38" s="1"/>
  <c r="O153" i="38"/>
  <c r="P153" i="38" s="1"/>
  <c r="Q153" i="38" s="1"/>
  <c r="O50" i="38"/>
  <c r="P50" i="38" s="1"/>
  <c r="Q50" i="38" s="1"/>
  <c r="O251" i="38"/>
  <c r="P251" i="38" s="1"/>
  <c r="Q251" i="38" s="1"/>
  <c r="O187" i="38"/>
  <c r="P187" i="38" s="1"/>
  <c r="Q187" i="38" s="1"/>
  <c r="O20" i="38"/>
  <c r="P20" i="38" s="1"/>
  <c r="Q20" i="38" s="1"/>
  <c r="O180" i="38"/>
  <c r="P180" i="38" s="1"/>
  <c r="Q180" i="38" s="1"/>
  <c r="O85" i="38"/>
  <c r="P85" i="38" s="1"/>
  <c r="Q85" i="38" s="1"/>
  <c r="O207" i="38"/>
  <c r="P207" i="38" s="1"/>
  <c r="Q207" i="38" s="1"/>
  <c r="O183" i="38"/>
  <c r="P183" i="38" s="1"/>
  <c r="Q183" i="38" s="1"/>
  <c r="O210" i="38"/>
  <c r="P210" i="38" s="1"/>
  <c r="Q210" i="38" s="1"/>
  <c r="O264" i="38"/>
  <c r="P264" i="38" s="1"/>
  <c r="Q264" i="38" s="1"/>
  <c r="O167" i="38"/>
  <c r="P167" i="38" s="1"/>
  <c r="Q167" i="38" s="1"/>
  <c r="O215" i="38"/>
  <c r="P215" i="38" s="1"/>
  <c r="Q215" i="38" s="1"/>
  <c r="O15" i="38"/>
  <c r="P15" i="38" s="1"/>
  <c r="Q15" i="38" s="1"/>
  <c r="O214" i="38"/>
  <c r="P214" i="38" s="1"/>
  <c r="Q214" i="38" s="1"/>
  <c r="O116" i="38"/>
  <c r="P116" i="38" s="1"/>
  <c r="Q116" i="38" s="1"/>
  <c r="O80" i="38"/>
  <c r="P80" i="38" s="1"/>
  <c r="Q80" i="38" s="1"/>
  <c r="O65" i="38"/>
  <c r="P65" i="38" s="1"/>
  <c r="Q65" i="38" s="1"/>
  <c r="O128" i="38"/>
  <c r="P128" i="38" s="1"/>
  <c r="Q128" i="38" s="1"/>
  <c r="O41" i="38"/>
  <c r="P41" i="38" s="1"/>
  <c r="Q41" i="38" s="1"/>
  <c r="O158" i="38"/>
  <c r="P158" i="38" s="1"/>
  <c r="Q158" i="38" s="1"/>
  <c r="O278" i="38"/>
  <c r="P278" i="38" s="1"/>
  <c r="Q278" i="38" s="1"/>
  <c r="O152" i="38"/>
  <c r="P152" i="38" s="1"/>
  <c r="Q152" i="38" s="1"/>
  <c r="O53" i="38"/>
  <c r="P53" i="38" s="1"/>
  <c r="Q53" i="38" s="1"/>
  <c r="O62" i="38"/>
  <c r="P62" i="38" s="1"/>
  <c r="Q62" i="38" s="1"/>
  <c r="O119" i="38"/>
  <c r="P119" i="38" s="1"/>
  <c r="Q119" i="38" s="1"/>
  <c r="O88" i="38"/>
  <c r="P88" i="38" s="1"/>
  <c r="Q88" i="38" s="1"/>
  <c r="O184" i="38"/>
  <c r="P184" i="38" s="1"/>
  <c r="Q184" i="38" s="1"/>
  <c r="O73" i="38"/>
  <c r="P73" i="38" s="1"/>
  <c r="Q73" i="38" s="1"/>
  <c r="O175" i="38"/>
  <c r="P175" i="38" s="1"/>
  <c r="Q175" i="38" s="1"/>
  <c r="O239" i="38"/>
  <c r="P239" i="38" s="1"/>
  <c r="Q239" i="38" s="1"/>
  <c r="O101" i="38"/>
  <c r="P101" i="38" s="1"/>
  <c r="Q101" i="38" s="1"/>
  <c r="O18" i="38"/>
  <c r="P18" i="38" s="1"/>
  <c r="Q18" i="38" s="1"/>
  <c r="O185" i="38"/>
  <c r="P185" i="38" s="1"/>
  <c r="Q185" i="38" s="1"/>
  <c r="O124" i="38"/>
  <c r="P124" i="38" s="1"/>
  <c r="Q124" i="38" s="1"/>
  <c r="O136" i="38"/>
  <c r="P136" i="38" s="1"/>
  <c r="Q136" i="38" s="1"/>
  <c r="O110" i="38"/>
  <c r="P110" i="38" s="1"/>
  <c r="Q110" i="38" s="1"/>
  <c r="O61" i="38"/>
  <c r="P61" i="38" s="1"/>
  <c r="Q61" i="38" s="1"/>
  <c r="O312" i="38"/>
  <c r="P312" i="38" s="1"/>
  <c r="Q312" i="38" s="1"/>
  <c r="O95" i="38"/>
  <c r="P95" i="38" s="1"/>
  <c r="Q95" i="38" s="1"/>
  <c r="O86" i="38"/>
  <c r="P86" i="38" s="1"/>
  <c r="Q86" i="38" s="1"/>
  <c r="O188" i="38"/>
  <c r="P188" i="38" s="1"/>
  <c r="Q188" i="38" s="1"/>
  <c r="O146" i="38"/>
  <c r="P146" i="38" s="1"/>
  <c r="Q146" i="38" s="1"/>
  <c r="O241" i="38"/>
  <c r="P241" i="38" s="1"/>
  <c r="Q241" i="38" s="1"/>
  <c r="O132" i="38"/>
  <c r="P132" i="38" s="1"/>
  <c r="Q132" i="38" s="1"/>
  <c r="O295" i="38"/>
  <c r="P295" i="38" s="1"/>
  <c r="Q295" i="38" s="1"/>
  <c r="O244" i="38"/>
  <c r="P244" i="38" s="1"/>
  <c r="Q244" i="38" s="1"/>
  <c r="O118" i="38"/>
  <c r="P118" i="38" s="1"/>
  <c r="Q118" i="38" s="1"/>
  <c r="O105" i="38"/>
  <c r="P105" i="38" s="1"/>
  <c r="Q105" i="38" s="1"/>
  <c r="O302" i="38"/>
  <c r="P302" i="38" s="1"/>
  <c r="Q302" i="38" s="1"/>
  <c r="O199" i="38"/>
  <c r="P199" i="38" s="1"/>
  <c r="Q199" i="38" s="1"/>
  <c r="O281" i="38"/>
  <c r="P281" i="38" s="1"/>
  <c r="Q281" i="38" s="1"/>
  <c r="O11" i="38"/>
  <c r="P11" i="38" s="1"/>
  <c r="Q11" i="38" s="1"/>
  <c r="O38" i="38"/>
  <c r="P38" i="38" s="1"/>
  <c r="Q38" i="38" s="1"/>
  <c r="O131" i="38"/>
  <c r="P131" i="38" s="1"/>
  <c r="Q131" i="38" s="1"/>
  <c r="O285" i="38"/>
  <c r="P285" i="38" s="1"/>
  <c r="Q285" i="38" s="1"/>
  <c r="O256" i="38"/>
  <c r="P256" i="38" s="1"/>
  <c r="Q256" i="38" s="1"/>
  <c r="O247" i="38"/>
  <c r="P247" i="38" s="1"/>
  <c r="Q247" i="38" s="1"/>
  <c r="O249" i="38"/>
  <c r="P249" i="38" s="1"/>
  <c r="Q249" i="38" s="1"/>
  <c r="O39" i="38"/>
  <c r="P39" i="38" s="1"/>
  <c r="Q39" i="38" s="1"/>
  <c r="O218" i="38"/>
  <c r="P218" i="38" s="1"/>
  <c r="Q218" i="38" s="1"/>
  <c r="O83" i="38"/>
  <c r="P83" i="38" s="1"/>
  <c r="Q83" i="38" s="1"/>
  <c r="O25" i="38"/>
  <c r="P25" i="38" s="1"/>
  <c r="Q25" i="38" s="1"/>
  <c r="O226" i="38"/>
  <c r="P226" i="38" s="1"/>
  <c r="Q226" i="38" s="1"/>
  <c r="O134" i="38"/>
  <c r="P134" i="38" s="1"/>
  <c r="Q134" i="38" s="1"/>
  <c r="O14" i="38"/>
  <c r="P14" i="38" s="1"/>
  <c r="Q14" i="38" s="1"/>
  <c r="O206" i="38"/>
  <c r="P206" i="38" s="1"/>
  <c r="Q206" i="38" s="1"/>
  <c r="O99" i="38"/>
  <c r="P99" i="38" s="1"/>
  <c r="Q99" i="38" s="1"/>
  <c r="O98" i="38"/>
  <c r="P98" i="38" s="1"/>
  <c r="Q98" i="38" s="1"/>
  <c r="O236" i="38"/>
  <c r="P236" i="38" s="1"/>
  <c r="Q236" i="38" s="1"/>
  <c r="O35" i="38"/>
  <c r="P35" i="38" s="1"/>
  <c r="Q35" i="38" s="1"/>
  <c r="O190" i="38"/>
  <c r="P190" i="38" s="1"/>
  <c r="Q190" i="38" s="1"/>
  <c r="O76" i="38"/>
  <c r="P76" i="38" s="1"/>
  <c r="Q76" i="38" s="1"/>
  <c r="O21" i="38"/>
  <c r="P21" i="38" s="1"/>
  <c r="Q21" i="38" s="1"/>
  <c r="O289" i="38"/>
  <c r="P289" i="38" s="1"/>
  <c r="Q289" i="38" s="1"/>
  <c r="O44" i="38"/>
  <c r="P44" i="38" s="1"/>
  <c r="Q44" i="38" s="1"/>
  <c r="O121" i="38"/>
  <c r="P121" i="38" s="1"/>
  <c r="Q121" i="38" s="1"/>
  <c r="O318" i="38"/>
  <c r="P318" i="38" s="1"/>
  <c r="Q318" i="38" s="1"/>
  <c r="O151" i="38"/>
  <c r="P151" i="38" s="1"/>
  <c r="Q151" i="38" s="1"/>
  <c r="O64" i="38"/>
  <c r="P64" i="38" s="1"/>
  <c r="Q64" i="38" s="1"/>
  <c r="O194" i="38"/>
  <c r="P194" i="38" s="1"/>
  <c r="Q194" i="38" s="1"/>
  <c r="O305" i="38"/>
  <c r="P305" i="38" s="1"/>
  <c r="Q305" i="38" s="1"/>
  <c r="O231" i="38"/>
  <c r="P231" i="38" s="1"/>
  <c r="Q231" i="38" s="1"/>
  <c r="O51" i="38"/>
  <c r="P51" i="38" s="1"/>
  <c r="Q51" i="38" s="1"/>
  <c r="O245" i="38"/>
  <c r="P245" i="38" s="1"/>
  <c r="Q245" i="38" s="1"/>
  <c r="O277" i="38"/>
  <c r="P277" i="38" s="1"/>
  <c r="Q277" i="38" s="1"/>
  <c r="O75" i="38"/>
  <c r="P75" i="38" s="1"/>
  <c r="Q75" i="38" s="1"/>
  <c r="O260" i="38"/>
  <c r="P260" i="38" s="1"/>
  <c r="Q260" i="38" s="1"/>
  <c r="O314" i="38"/>
  <c r="P314" i="38" s="1"/>
  <c r="Q314" i="38" s="1"/>
  <c r="O90" i="38"/>
  <c r="P90" i="38" s="1"/>
  <c r="Q90" i="38" s="1"/>
  <c r="O60" i="38"/>
  <c r="P60" i="38" s="1"/>
  <c r="Q60" i="38" s="1"/>
  <c r="O252" i="38"/>
  <c r="P252" i="38" s="1"/>
  <c r="Q252" i="38" s="1"/>
  <c r="O225" i="38"/>
  <c r="P225" i="38" s="1"/>
  <c r="Q225" i="38" s="1"/>
  <c r="O307" i="38"/>
  <c r="P307" i="38" s="1"/>
  <c r="Q307" i="38" s="1"/>
  <c r="O144" i="38"/>
  <c r="P144" i="38" s="1"/>
  <c r="Q144" i="38" s="1"/>
  <c r="O74" i="38"/>
  <c r="P74" i="38" s="1"/>
  <c r="Q74" i="38" s="1"/>
  <c r="O126" i="38"/>
  <c r="P126" i="38" s="1"/>
  <c r="Q126" i="38" s="1"/>
  <c r="O55" i="38"/>
  <c r="P55" i="38" s="1"/>
  <c r="Q55" i="38" s="1"/>
  <c r="O161" i="38"/>
  <c r="P161" i="38" s="1"/>
  <c r="Q161" i="38" s="1"/>
  <c r="O91" i="38"/>
  <c r="P91" i="38" s="1"/>
  <c r="Q91" i="38" s="1"/>
  <c r="O292" i="38"/>
  <c r="P292" i="38" s="1"/>
  <c r="Q292" i="38" s="1"/>
  <c r="O168" i="38"/>
  <c r="P168" i="38" s="1"/>
  <c r="Q168" i="38" s="1"/>
  <c r="O135" i="38"/>
  <c r="P135" i="38" s="1"/>
  <c r="Q135" i="38" s="1"/>
  <c r="O208" i="38"/>
  <c r="P208" i="38" s="1"/>
  <c r="Q208" i="38" s="1"/>
  <c r="O294" i="38"/>
  <c r="P294" i="38" s="1"/>
  <c r="Q294" i="38" s="1"/>
  <c r="O6" i="38"/>
  <c r="P6" i="38" s="1"/>
  <c r="Q6" i="38" s="1"/>
  <c r="O269" i="38"/>
  <c r="P269" i="38" s="1"/>
  <c r="Q269" i="38" s="1"/>
  <c r="O230" i="38"/>
  <c r="P230" i="38" s="1"/>
  <c r="Q230" i="38" s="1"/>
  <c r="O24" i="38"/>
  <c r="P24" i="38" s="1"/>
  <c r="Q24" i="38" s="1"/>
  <c r="O172" i="38"/>
  <c r="P172" i="38" s="1"/>
  <c r="Q172" i="38" s="1"/>
  <c r="O107" i="38"/>
  <c r="P107" i="38" s="1"/>
  <c r="Q107" i="38" s="1"/>
  <c r="O303" i="38"/>
  <c r="P303" i="38" s="1"/>
  <c r="Q303" i="38" s="1"/>
  <c r="O310" i="38"/>
  <c r="P310" i="38" s="1"/>
  <c r="Q310" i="38" s="1"/>
  <c r="O193" i="38"/>
  <c r="P193" i="38" s="1"/>
  <c r="Q193" i="38" s="1"/>
  <c r="O313" i="38"/>
  <c r="P313" i="38" s="1"/>
  <c r="Q313" i="38" s="1"/>
  <c r="O232" i="38"/>
  <c r="P232" i="38" s="1"/>
  <c r="Q232" i="38" s="1"/>
  <c r="O47" i="38"/>
  <c r="P47" i="38" s="1"/>
  <c r="Q47" i="38" s="1"/>
  <c r="O100" i="38"/>
  <c r="P100" i="38" s="1"/>
  <c r="Q100" i="38" s="1"/>
  <c r="O279" i="38"/>
  <c r="P279" i="38" s="1"/>
  <c r="Q279" i="38" s="1"/>
  <c r="O4" i="38"/>
  <c r="O4" i="37"/>
  <c r="P4" i="36"/>
  <c r="O94" i="36"/>
  <c r="P94" i="36" s="1"/>
  <c r="Q94" i="36" s="1"/>
  <c r="O269" i="36"/>
  <c r="P269" i="36" s="1"/>
  <c r="Q269" i="36" s="1"/>
  <c r="O164" i="36"/>
  <c r="P164" i="36" s="1"/>
  <c r="Q164" i="36" s="1"/>
  <c r="O201" i="36"/>
  <c r="P201" i="36" s="1"/>
  <c r="Q201" i="36" s="1"/>
  <c r="O106" i="36"/>
  <c r="P106" i="36" s="1"/>
  <c r="Q106" i="36" s="1"/>
  <c r="O141" i="36"/>
  <c r="P141" i="36" s="1"/>
  <c r="Q141" i="36" s="1"/>
  <c r="O44" i="36"/>
  <c r="P44" i="36" s="1"/>
  <c r="Q44" i="36" s="1"/>
  <c r="O90" i="36"/>
  <c r="P90" i="36" s="1"/>
  <c r="Q90" i="36" s="1"/>
  <c r="O72" i="36"/>
  <c r="P72" i="36" s="1"/>
  <c r="Q72" i="36" s="1"/>
  <c r="O175" i="36"/>
  <c r="P175" i="36" s="1"/>
  <c r="Q175" i="36" s="1"/>
  <c r="O70" i="36"/>
  <c r="P70" i="36" s="1"/>
  <c r="Q70" i="36" s="1"/>
  <c r="O261" i="36"/>
  <c r="P261" i="36" s="1"/>
  <c r="Q261" i="36" s="1"/>
  <c r="O241" i="36"/>
  <c r="P241" i="36" s="1"/>
  <c r="Q241" i="36" s="1"/>
  <c r="O284" i="36"/>
  <c r="P284" i="36" s="1"/>
  <c r="Q284" i="36" s="1"/>
  <c r="O147" i="36"/>
  <c r="P147" i="36" s="1"/>
  <c r="Q147" i="36" s="1"/>
  <c r="O213" i="36"/>
  <c r="P213" i="36" s="1"/>
  <c r="Q213" i="36" s="1"/>
  <c r="O144" i="36"/>
  <c r="P144" i="36" s="1"/>
  <c r="Q144" i="36" s="1"/>
  <c r="O120" i="36"/>
  <c r="P120" i="36" s="1"/>
  <c r="Q120" i="36" s="1"/>
  <c r="O105" i="36"/>
  <c r="P105" i="36" s="1"/>
  <c r="Q105" i="36" s="1"/>
  <c r="O229" i="36"/>
  <c r="P229" i="36" s="1"/>
  <c r="Q229" i="36" s="1"/>
  <c r="O291" i="36"/>
  <c r="P291" i="36" s="1"/>
  <c r="Q291" i="36" s="1"/>
  <c r="O79" i="36"/>
  <c r="P79" i="36" s="1"/>
  <c r="Q79" i="36" s="1"/>
  <c r="O211" i="36"/>
  <c r="P211" i="36" s="1"/>
  <c r="Q211" i="36" s="1"/>
  <c r="O243" i="36"/>
  <c r="P243" i="36" s="1"/>
  <c r="Q243" i="36" s="1"/>
  <c r="O150" i="36"/>
  <c r="P150" i="36" s="1"/>
  <c r="Q150" i="36" s="1"/>
  <c r="O151" i="36"/>
  <c r="P151" i="36" s="1"/>
  <c r="Q151" i="36" s="1"/>
  <c r="O268" i="36"/>
  <c r="P268" i="36" s="1"/>
  <c r="Q268" i="36" s="1"/>
  <c r="O279" i="36"/>
  <c r="P279" i="36" s="1"/>
  <c r="Q279" i="36" s="1"/>
  <c r="O207" i="36"/>
  <c r="P207" i="36" s="1"/>
  <c r="Q207" i="36" s="1"/>
  <c r="O52" i="36"/>
  <c r="P52" i="36" s="1"/>
  <c r="Q52" i="36" s="1"/>
  <c r="O59" i="36"/>
  <c r="P59" i="36" s="1"/>
  <c r="Q59" i="36" s="1"/>
  <c r="O47" i="36"/>
  <c r="P47" i="36" s="1"/>
  <c r="Q47" i="36" s="1"/>
  <c r="O320" i="36"/>
  <c r="P320" i="36" s="1"/>
  <c r="Q320" i="36" s="1"/>
  <c r="O233" i="36"/>
  <c r="P233" i="36" s="1"/>
  <c r="Q233" i="36" s="1"/>
  <c r="O104" i="36"/>
  <c r="P104" i="36" s="1"/>
  <c r="Q104" i="36" s="1"/>
  <c r="O285" i="36"/>
  <c r="P285" i="36" s="1"/>
  <c r="Q285" i="36" s="1"/>
  <c r="O61" i="36"/>
  <c r="P61" i="36" s="1"/>
  <c r="Q61" i="36" s="1"/>
  <c r="O228" i="36"/>
  <c r="P228" i="36" s="1"/>
  <c r="Q228" i="36" s="1"/>
  <c r="O224" i="36"/>
  <c r="P224" i="36" s="1"/>
  <c r="Q224" i="36" s="1"/>
  <c r="O135" i="36"/>
  <c r="P135" i="36" s="1"/>
  <c r="Q135" i="36" s="1"/>
  <c r="O77" i="36"/>
  <c r="P77" i="36" s="1"/>
  <c r="Q77" i="36" s="1"/>
  <c r="O258" i="36"/>
  <c r="P258" i="36" s="1"/>
  <c r="Q258" i="36" s="1"/>
  <c r="O119" i="36"/>
  <c r="P119" i="36" s="1"/>
  <c r="Q119" i="36" s="1"/>
  <c r="O156" i="36"/>
  <c r="P156" i="36" s="1"/>
  <c r="Q156" i="36" s="1"/>
  <c r="O192" i="36"/>
  <c r="P192" i="36" s="1"/>
  <c r="Q192" i="36" s="1"/>
  <c r="O265" i="36"/>
  <c r="P265" i="36" s="1"/>
  <c r="Q265" i="36" s="1"/>
  <c r="O127" i="36"/>
  <c r="P127" i="36" s="1"/>
  <c r="Q127" i="36" s="1"/>
  <c r="O318" i="36"/>
  <c r="P318" i="36" s="1"/>
  <c r="Q318" i="36" s="1"/>
  <c r="O24" i="36"/>
  <c r="P24" i="36" s="1"/>
  <c r="Q24" i="36" s="1"/>
  <c r="O18" i="36"/>
  <c r="P18" i="36" s="1"/>
  <c r="Q18" i="36" s="1"/>
  <c r="O63" i="36"/>
  <c r="P63" i="36" s="1"/>
  <c r="Q63" i="36" s="1"/>
  <c r="O197" i="36"/>
  <c r="P197" i="36" s="1"/>
  <c r="Q197" i="36" s="1"/>
  <c r="O140" i="36"/>
  <c r="P140" i="36" s="1"/>
  <c r="Q140" i="36" s="1"/>
  <c r="O20" i="36"/>
  <c r="P20" i="36" s="1"/>
  <c r="Q20" i="36" s="1"/>
  <c r="O266" i="36"/>
  <c r="P266" i="36" s="1"/>
  <c r="Q266" i="36" s="1"/>
  <c r="O313" i="36"/>
  <c r="P313" i="36" s="1"/>
  <c r="Q313" i="36" s="1"/>
  <c r="O121" i="36"/>
  <c r="P121" i="36" s="1"/>
  <c r="Q121" i="36" s="1"/>
  <c r="O274" i="36"/>
  <c r="P274" i="36" s="1"/>
  <c r="Q274" i="36" s="1"/>
  <c r="O259" i="36"/>
  <c r="P259" i="36" s="1"/>
  <c r="Q259" i="36" s="1"/>
  <c r="O250" i="36"/>
  <c r="P250" i="36" s="1"/>
  <c r="Q250" i="36" s="1"/>
  <c r="O35" i="36"/>
  <c r="P35" i="36" s="1"/>
  <c r="Q35" i="36" s="1"/>
  <c r="O203" i="36"/>
  <c r="P203" i="36" s="1"/>
  <c r="Q203" i="36" s="1"/>
  <c r="O146" i="36"/>
  <c r="P146" i="36" s="1"/>
  <c r="Q146" i="36" s="1"/>
  <c r="O283" i="36"/>
  <c r="P283" i="36" s="1"/>
  <c r="Q283" i="36" s="1"/>
  <c r="O109" i="36"/>
  <c r="P109" i="36" s="1"/>
  <c r="Q109" i="36" s="1"/>
  <c r="O174" i="36"/>
  <c r="P174" i="36" s="1"/>
  <c r="Q174" i="36" s="1"/>
  <c r="O264" i="36"/>
  <c r="P264" i="36" s="1"/>
  <c r="Q264" i="36" s="1"/>
  <c r="O87" i="36"/>
  <c r="P87" i="36" s="1"/>
  <c r="Q87" i="36" s="1"/>
  <c r="O262" i="36"/>
  <c r="P262" i="36" s="1"/>
  <c r="Q262" i="36" s="1"/>
  <c r="O297" i="36"/>
  <c r="P297" i="36" s="1"/>
  <c r="Q297" i="36" s="1"/>
  <c r="O56" i="36"/>
  <c r="P56" i="36" s="1"/>
  <c r="Q56" i="36" s="1"/>
  <c r="O8" i="36"/>
  <c r="P8" i="36" s="1"/>
  <c r="Q8" i="36" s="1"/>
  <c r="O91" i="36"/>
  <c r="P91" i="36" s="1"/>
  <c r="Q91" i="36" s="1"/>
  <c r="O113" i="36"/>
  <c r="P113" i="36" s="1"/>
  <c r="Q113" i="36" s="1"/>
  <c r="O66" i="36"/>
  <c r="P66" i="36" s="1"/>
  <c r="Q66" i="36" s="1"/>
  <c r="O253" i="36"/>
  <c r="P253" i="36" s="1"/>
  <c r="Q253" i="36" s="1"/>
  <c r="O244" i="36"/>
  <c r="P244" i="36" s="1"/>
  <c r="Q244" i="36" s="1"/>
  <c r="O130" i="36"/>
  <c r="P130" i="36" s="1"/>
  <c r="Q130" i="36" s="1"/>
  <c r="O257" i="36"/>
  <c r="P257" i="36" s="1"/>
  <c r="Q257" i="36" s="1"/>
  <c r="O194" i="36"/>
  <c r="P194" i="36" s="1"/>
  <c r="Q194" i="36" s="1"/>
  <c r="O309" i="36"/>
  <c r="P309" i="36" s="1"/>
  <c r="Q309" i="36" s="1"/>
  <c r="O85" i="36"/>
  <c r="P85" i="36" s="1"/>
  <c r="Q85" i="36" s="1"/>
  <c r="O10" i="36"/>
  <c r="P10" i="36" s="1"/>
  <c r="Q10" i="36" s="1"/>
  <c r="O53" i="36"/>
  <c r="P53" i="36" s="1"/>
  <c r="Q53" i="36" s="1"/>
  <c r="O188" i="36"/>
  <c r="P188" i="36" s="1"/>
  <c r="Q188" i="36" s="1"/>
  <c r="O287" i="36"/>
  <c r="P287" i="36" s="1"/>
  <c r="Q287" i="36" s="1"/>
  <c r="O276" i="36"/>
  <c r="P276" i="36" s="1"/>
  <c r="Q276" i="36" s="1"/>
  <c r="O311" i="36"/>
  <c r="P311" i="36" s="1"/>
  <c r="Q311" i="36" s="1"/>
  <c r="O223" i="36"/>
  <c r="P223" i="36" s="1"/>
  <c r="Q223" i="36" s="1"/>
  <c r="O220" i="36"/>
  <c r="P220" i="36" s="1"/>
  <c r="Q220" i="36" s="1"/>
  <c r="O32" i="36"/>
  <c r="P32" i="36" s="1"/>
  <c r="Q32" i="36" s="1"/>
  <c r="O178" i="36"/>
  <c r="P178" i="36" s="1"/>
  <c r="Q178" i="36" s="1"/>
  <c r="O139" i="36"/>
  <c r="P139" i="36" s="1"/>
  <c r="Q139" i="36" s="1"/>
  <c r="O62" i="36"/>
  <c r="P62" i="36" s="1"/>
  <c r="Q62" i="36" s="1"/>
  <c r="O316" i="36"/>
  <c r="P316" i="36" s="1"/>
  <c r="Q316" i="36" s="1"/>
  <c r="O234" i="36"/>
  <c r="P234" i="36" s="1"/>
  <c r="Q234" i="36" s="1"/>
  <c r="O95" i="36"/>
  <c r="P95" i="36" s="1"/>
  <c r="Q95" i="36" s="1"/>
  <c r="O232" i="36"/>
  <c r="P232" i="36" s="1"/>
  <c r="Q232" i="36" s="1"/>
  <c r="O108" i="36"/>
  <c r="P108" i="36" s="1"/>
  <c r="Q108" i="36" s="1"/>
  <c r="O76" i="36"/>
  <c r="P76" i="36" s="1"/>
  <c r="Q76" i="36" s="1"/>
  <c r="O256" i="36"/>
  <c r="P256" i="36" s="1"/>
  <c r="Q256" i="36" s="1"/>
  <c r="O173" i="36"/>
  <c r="P173" i="36" s="1"/>
  <c r="Q173" i="36" s="1"/>
  <c r="O153" i="36"/>
  <c r="P153" i="36" s="1"/>
  <c r="Q153" i="36" s="1"/>
  <c r="O275" i="36"/>
  <c r="P275" i="36" s="1"/>
  <c r="Q275" i="36" s="1"/>
  <c r="O122" i="36"/>
  <c r="P122" i="36" s="1"/>
  <c r="Q122" i="36" s="1"/>
  <c r="O26" i="36"/>
  <c r="P26" i="36" s="1"/>
  <c r="Q26" i="36" s="1"/>
  <c r="O246" i="36"/>
  <c r="P246" i="36" s="1"/>
  <c r="Q246" i="36" s="1"/>
  <c r="O237" i="36"/>
  <c r="P237" i="36" s="1"/>
  <c r="Q237" i="36" s="1"/>
  <c r="O185" i="36"/>
  <c r="P185" i="36" s="1"/>
  <c r="Q185" i="36" s="1"/>
  <c r="O221" i="36"/>
  <c r="P221" i="36" s="1"/>
  <c r="Q221" i="36" s="1"/>
  <c r="O199" i="36"/>
  <c r="P199" i="36" s="1"/>
  <c r="Q199" i="36" s="1"/>
  <c r="O238" i="36"/>
  <c r="P238" i="36" s="1"/>
  <c r="Q238" i="36" s="1"/>
  <c r="O293" i="36"/>
  <c r="P293" i="36" s="1"/>
  <c r="Q293" i="36" s="1"/>
  <c r="O208" i="36"/>
  <c r="P208" i="36" s="1"/>
  <c r="Q208" i="36" s="1"/>
  <c r="O278" i="36"/>
  <c r="P278" i="36" s="1"/>
  <c r="Q278" i="36" s="1"/>
  <c r="O54" i="36"/>
  <c r="P54" i="36" s="1"/>
  <c r="Q54" i="36" s="1"/>
  <c r="O148" i="36"/>
  <c r="P148" i="36" s="1"/>
  <c r="Q148" i="36" s="1"/>
  <c r="O65" i="36"/>
  <c r="P65" i="36" s="1"/>
  <c r="Q65" i="36" s="1"/>
  <c r="O17" i="36"/>
  <c r="P17" i="36" s="1"/>
  <c r="Q17" i="36" s="1"/>
  <c r="O22" i="36"/>
  <c r="P22" i="36" s="1"/>
  <c r="Q22" i="36" s="1"/>
  <c r="O292" i="36"/>
  <c r="P292" i="36" s="1"/>
  <c r="Q292" i="36" s="1"/>
  <c r="O36" i="36"/>
  <c r="P36" i="36" s="1"/>
  <c r="Q36" i="36" s="1"/>
  <c r="O149" i="36"/>
  <c r="P149" i="36" s="1"/>
  <c r="Q149" i="36" s="1"/>
  <c r="O190" i="36"/>
  <c r="P190" i="36" s="1"/>
  <c r="Q190" i="36" s="1"/>
  <c r="O80" i="36"/>
  <c r="P80" i="36" s="1"/>
  <c r="Q80" i="36" s="1"/>
  <c r="O115" i="36"/>
  <c r="P115" i="36" s="1"/>
  <c r="Q115" i="36" s="1"/>
  <c r="O298" i="36"/>
  <c r="P298" i="36" s="1"/>
  <c r="Q298" i="36" s="1"/>
  <c r="O240" i="36"/>
  <c r="P240" i="36" s="1"/>
  <c r="Q240" i="36" s="1"/>
  <c r="O110" i="36"/>
  <c r="P110" i="36" s="1"/>
  <c r="Q110" i="36" s="1"/>
  <c r="O97" i="36"/>
  <c r="P97" i="36" s="1"/>
  <c r="Q97" i="36" s="1"/>
  <c r="O98" i="36"/>
  <c r="P98" i="36" s="1"/>
  <c r="Q98" i="36" s="1"/>
  <c r="O231" i="36"/>
  <c r="P231" i="36" s="1"/>
  <c r="Q231" i="36" s="1"/>
  <c r="O125" i="36"/>
  <c r="P125" i="36" s="1"/>
  <c r="Q125" i="36" s="1"/>
  <c r="O210" i="36"/>
  <c r="P210" i="36" s="1"/>
  <c r="Q210" i="36" s="1"/>
  <c r="O247" i="36"/>
  <c r="P247" i="36" s="1"/>
  <c r="Q247" i="36" s="1"/>
  <c r="O126" i="36"/>
  <c r="P126" i="36" s="1"/>
  <c r="Q126" i="36" s="1"/>
  <c r="O137" i="36"/>
  <c r="P137" i="36" s="1"/>
  <c r="Q137" i="36" s="1"/>
  <c r="O27" i="36"/>
  <c r="P27" i="36" s="1"/>
  <c r="Q27" i="36" s="1"/>
  <c r="O236" i="36"/>
  <c r="P236" i="36" s="1"/>
  <c r="Q236" i="36" s="1"/>
  <c r="O89" i="36"/>
  <c r="P89" i="36" s="1"/>
  <c r="Q89" i="36" s="1"/>
  <c r="O158" i="36"/>
  <c r="P158" i="36" s="1"/>
  <c r="Q158" i="36" s="1"/>
  <c r="O273" i="36"/>
  <c r="P273" i="36" s="1"/>
  <c r="Q273" i="36" s="1"/>
  <c r="O299" i="36"/>
  <c r="P299" i="36" s="1"/>
  <c r="Q299" i="36" s="1"/>
  <c r="O6" i="36"/>
  <c r="P6" i="36" s="1"/>
  <c r="Q6" i="36" s="1"/>
  <c r="O43" i="36"/>
  <c r="P43" i="36" s="1"/>
  <c r="Q43" i="36" s="1"/>
  <c r="O73" i="36"/>
  <c r="P73" i="36" s="1"/>
  <c r="Q73" i="36" s="1"/>
  <c r="O200" i="36"/>
  <c r="P200" i="36" s="1"/>
  <c r="Q200" i="36" s="1"/>
  <c r="O205" i="36"/>
  <c r="P205" i="36" s="1"/>
  <c r="Q205" i="36" s="1"/>
  <c r="O290" i="36"/>
  <c r="P290" i="36" s="1"/>
  <c r="Q290" i="36" s="1"/>
  <c r="O319" i="36"/>
  <c r="P319" i="36" s="1"/>
  <c r="Q319" i="36" s="1"/>
  <c r="O271" i="36"/>
  <c r="P271" i="36" s="1"/>
  <c r="Q271" i="36" s="1"/>
  <c r="O14" i="36"/>
  <c r="P14" i="36" s="1"/>
  <c r="Q14" i="36" s="1"/>
  <c r="O314" i="36"/>
  <c r="P314" i="36" s="1"/>
  <c r="Q314" i="36" s="1"/>
  <c r="O187" i="36"/>
  <c r="P187" i="36" s="1"/>
  <c r="Q187" i="36" s="1"/>
  <c r="O169" i="36"/>
  <c r="P169" i="36" s="1"/>
  <c r="Q169" i="36" s="1"/>
  <c r="O227" i="36"/>
  <c r="P227" i="36" s="1"/>
  <c r="Q227" i="36" s="1"/>
  <c r="O182" i="36"/>
  <c r="P182" i="36" s="1"/>
  <c r="Q182" i="36" s="1"/>
  <c r="O67" i="36"/>
  <c r="P67" i="36" s="1"/>
  <c r="Q67" i="36" s="1"/>
  <c r="O263" i="36"/>
  <c r="P263" i="36" s="1"/>
  <c r="Q263" i="36" s="1"/>
  <c r="O30" i="36"/>
  <c r="P30" i="36" s="1"/>
  <c r="Q30" i="36" s="1"/>
  <c r="O296" i="36"/>
  <c r="P296" i="36" s="1"/>
  <c r="Q296" i="36" s="1"/>
  <c r="O304" i="36"/>
  <c r="P304" i="36" s="1"/>
  <c r="Q304" i="36" s="1"/>
  <c r="O145" i="36"/>
  <c r="P145" i="36" s="1"/>
  <c r="Q145" i="36" s="1"/>
  <c r="O163" i="36"/>
  <c r="P163" i="36" s="1"/>
  <c r="Q163" i="36" s="1"/>
  <c r="O260" i="36"/>
  <c r="P260" i="36" s="1"/>
  <c r="Q260" i="36" s="1"/>
  <c r="O235" i="36"/>
  <c r="P235" i="36" s="1"/>
  <c r="Q235" i="36" s="1"/>
  <c r="O154" i="36"/>
  <c r="P154" i="36" s="1"/>
  <c r="Q154" i="36" s="1"/>
  <c r="O170" i="36"/>
  <c r="P170" i="36" s="1"/>
  <c r="Q170" i="36" s="1"/>
  <c r="O206" i="36"/>
  <c r="P206" i="36" s="1"/>
  <c r="Q206" i="36" s="1"/>
  <c r="O248" i="36"/>
  <c r="P248" i="36" s="1"/>
  <c r="Q248" i="36" s="1"/>
  <c r="O131" i="36"/>
  <c r="P131" i="36" s="1"/>
  <c r="Q131" i="36" s="1"/>
  <c r="O282" i="36"/>
  <c r="P282" i="36" s="1"/>
  <c r="Q282" i="36" s="1"/>
  <c r="O166" i="36"/>
  <c r="P166" i="36" s="1"/>
  <c r="Q166" i="36" s="1"/>
  <c r="O101" i="36"/>
  <c r="P101" i="36" s="1"/>
  <c r="Q101" i="36" s="1"/>
  <c r="O111" i="36"/>
  <c r="P111" i="36" s="1"/>
  <c r="Q111" i="36" s="1"/>
  <c r="O9" i="36"/>
  <c r="P9" i="36" s="1"/>
  <c r="Q9" i="36" s="1"/>
  <c r="O184" i="36"/>
  <c r="P184" i="36" s="1"/>
  <c r="Q184" i="36" s="1"/>
  <c r="O301" i="36"/>
  <c r="P301" i="36" s="1"/>
  <c r="Q301" i="36" s="1"/>
  <c r="O217" i="36"/>
  <c r="P217" i="36" s="1"/>
  <c r="Q217" i="36" s="1"/>
  <c r="O225" i="36"/>
  <c r="P225" i="36" s="1"/>
  <c r="Q225" i="36" s="1"/>
  <c r="O171" i="36"/>
  <c r="P171" i="36" s="1"/>
  <c r="Q171" i="36" s="1"/>
  <c r="O112" i="36"/>
  <c r="P112" i="36" s="1"/>
  <c r="Q112" i="36" s="1"/>
  <c r="O21" i="36"/>
  <c r="P21" i="36" s="1"/>
  <c r="Q21" i="36" s="1"/>
  <c r="O280" i="36"/>
  <c r="P280" i="36" s="1"/>
  <c r="Q280" i="36" s="1"/>
  <c r="O189" i="36"/>
  <c r="P189" i="36" s="1"/>
  <c r="Q189" i="36" s="1"/>
  <c r="O157" i="36"/>
  <c r="P157" i="36" s="1"/>
  <c r="Q157" i="36" s="1"/>
  <c r="O50" i="36"/>
  <c r="P50" i="36" s="1"/>
  <c r="Q50" i="36" s="1"/>
  <c r="O118" i="36"/>
  <c r="P118" i="36" s="1"/>
  <c r="Q118" i="36" s="1"/>
  <c r="O249" i="36"/>
  <c r="P249" i="36" s="1"/>
  <c r="Q249" i="36" s="1"/>
  <c r="O68" i="36"/>
  <c r="P68" i="36" s="1"/>
  <c r="Q68" i="36" s="1"/>
  <c r="O230" i="36"/>
  <c r="P230" i="36" s="1"/>
  <c r="Q230" i="36" s="1"/>
  <c r="O11" i="36"/>
  <c r="P11" i="36" s="1"/>
  <c r="Q11" i="36" s="1"/>
  <c r="O40" i="36"/>
  <c r="P40" i="36" s="1"/>
  <c r="Q40" i="36" s="1"/>
  <c r="O41" i="36"/>
  <c r="P41" i="36" s="1"/>
  <c r="Q41" i="36" s="1"/>
  <c r="O57" i="36"/>
  <c r="P57" i="36" s="1"/>
  <c r="Q57" i="36" s="1"/>
  <c r="O310" i="36"/>
  <c r="P310" i="36" s="1"/>
  <c r="Q310" i="36" s="1"/>
  <c r="O38" i="36"/>
  <c r="P38" i="36" s="1"/>
  <c r="Q38" i="36" s="1"/>
  <c r="O138" i="36"/>
  <c r="P138" i="36" s="1"/>
  <c r="Q138" i="36" s="1"/>
  <c r="O142" i="36"/>
  <c r="P142" i="36" s="1"/>
  <c r="Q142" i="36" s="1"/>
  <c r="O300" i="36"/>
  <c r="P300" i="36" s="1"/>
  <c r="Q300" i="36" s="1"/>
  <c r="O31" i="36"/>
  <c r="P31" i="36" s="1"/>
  <c r="Q31" i="36" s="1"/>
  <c r="O306" i="36"/>
  <c r="P306" i="36" s="1"/>
  <c r="Q306" i="36" s="1"/>
  <c r="O270" i="36"/>
  <c r="P270" i="36" s="1"/>
  <c r="Q270" i="36" s="1"/>
  <c r="O143" i="36"/>
  <c r="P143" i="36" s="1"/>
  <c r="Q143" i="36" s="1"/>
  <c r="O161" i="36"/>
  <c r="P161" i="36" s="1"/>
  <c r="Q161" i="36" s="1"/>
  <c r="O34" i="36"/>
  <c r="P34" i="36" s="1"/>
  <c r="Q34" i="36" s="1"/>
  <c r="O222" i="36"/>
  <c r="P222" i="36" s="1"/>
  <c r="Q222" i="36" s="1"/>
  <c r="O64" i="36"/>
  <c r="P64" i="36" s="1"/>
  <c r="Q64" i="36" s="1"/>
  <c r="O42" i="36"/>
  <c r="P42" i="36" s="1"/>
  <c r="Q42" i="36" s="1"/>
  <c r="O176" i="36"/>
  <c r="P176" i="36" s="1"/>
  <c r="Q176" i="36" s="1"/>
  <c r="O159" i="36"/>
  <c r="P159" i="36" s="1"/>
  <c r="Q159" i="36" s="1"/>
  <c r="O254" i="36"/>
  <c r="P254" i="36" s="1"/>
  <c r="Q254" i="36" s="1"/>
  <c r="O302" i="36"/>
  <c r="P302" i="36" s="1"/>
  <c r="Q302" i="36" s="1"/>
  <c r="O252" i="36"/>
  <c r="P252" i="36" s="1"/>
  <c r="Q252" i="36" s="1"/>
  <c r="O71" i="36"/>
  <c r="P71" i="36" s="1"/>
  <c r="Q71" i="36" s="1"/>
  <c r="O58" i="36"/>
  <c r="P58" i="36" s="1"/>
  <c r="Q58" i="36" s="1"/>
  <c r="O289" i="36"/>
  <c r="P289" i="36" s="1"/>
  <c r="Q289" i="36" s="1"/>
  <c r="O117" i="36"/>
  <c r="P117" i="36" s="1"/>
  <c r="Q117" i="36" s="1"/>
  <c r="O78" i="36"/>
  <c r="P78" i="36" s="1"/>
  <c r="Q78" i="36" s="1"/>
  <c r="O172" i="36"/>
  <c r="P172" i="36" s="1"/>
  <c r="Q172" i="36" s="1"/>
  <c r="O96" i="36"/>
  <c r="P96" i="36" s="1"/>
  <c r="Q96" i="36" s="1"/>
  <c r="O245" i="36"/>
  <c r="P245" i="36" s="1"/>
  <c r="Q245" i="36" s="1"/>
  <c r="O303" i="36"/>
  <c r="P303" i="36" s="1"/>
  <c r="Q303" i="36" s="1"/>
  <c r="O307" i="36"/>
  <c r="P307" i="36" s="1"/>
  <c r="Q307" i="36" s="1"/>
  <c r="O93" i="36"/>
  <c r="P93" i="36" s="1"/>
  <c r="Q93" i="36" s="1"/>
  <c r="O317" i="36"/>
  <c r="P317" i="36" s="1"/>
  <c r="Q317" i="36" s="1"/>
  <c r="O134" i="36"/>
  <c r="P134" i="36" s="1"/>
  <c r="Q134" i="36" s="1"/>
  <c r="O45" i="36"/>
  <c r="P45" i="36" s="1"/>
  <c r="Q45" i="36" s="1"/>
  <c r="O92" i="36"/>
  <c r="P92" i="36" s="1"/>
  <c r="Q92" i="36" s="1"/>
  <c r="O193" i="36"/>
  <c r="P193" i="36" s="1"/>
  <c r="Q193" i="36" s="1"/>
  <c r="O102" i="36"/>
  <c r="P102" i="36" s="1"/>
  <c r="Q102" i="36" s="1"/>
  <c r="O226" i="36"/>
  <c r="P226" i="36" s="1"/>
  <c r="Q226" i="36" s="1"/>
  <c r="O195" i="36"/>
  <c r="P195" i="36" s="1"/>
  <c r="Q195" i="36" s="1"/>
  <c r="O75" i="36"/>
  <c r="P75" i="36" s="1"/>
  <c r="Q75" i="36" s="1"/>
  <c r="O33" i="36"/>
  <c r="P33" i="36" s="1"/>
  <c r="Q33" i="36" s="1"/>
  <c r="O160" i="36"/>
  <c r="P160" i="36" s="1"/>
  <c r="Q160" i="36" s="1"/>
  <c r="O16" i="36"/>
  <c r="P16" i="36" s="1"/>
  <c r="Q16" i="36" s="1"/>
  <c r="O179" i="36"/>
  <c r="P179" i="36" s="1"/>
  <c r="Q179" i="36" s="1"/>
  <c r="O186" i="36"/>
  <c r="P186" i="36" s="1"/>
  <c r="Q186" i="36" s="1"/>
  <c r="O242" i="36"/>
  <c r="P242" i="36" s="1"/>
  <c r="Q242" i="36" s="1"/>
  <c r="O29" i="36"/>
  <c r="P29" i="36" s="1"/>
  <c r="Q29" i="36" s="1"/>
  <c r="O81" i="36"/>
  <c r="P81" i="36" s="1"/>
  <c r="Q81" i="36" s="1"/>
  <c r="O202" i="36"/>
  <c r="P202" i="36" s="1"/>
  <c r="Q202" i="36" s="1"/>
  <c r="O308" i="36"/>
  <c r="P308" i="36" s="1"/>
  <c r="Q308" i="36" s="1"/>
  <c r="O168" i="36"/>
  <c r="P168" i="36" s="1"/>
  <c r="Q168" i="36" s="1"/>
  <c r="O60" i="36"/>
  <c r="P60" i="36" s="1"/>
  <c r="Q60" i="36" s="1"/>
  <c r="O116" i="36"/>
  <c r="P116" i="36" s="1"/>
  <c r="Q116" i="36" s="1"/>
  <c r="O7" i="36"/>
  <c r="P7" i="36" s="1"/>
  <c r="Q7" i="36" s="1"/>
  <c r="O74" i="36"/>
  <c r="P74" i="36" s="1"/>
  <c r="Q74" i="36" s="1"/>
  <c r="O107" i="36"/>
  <c r="P107" i="36" s="1"/>
  <c r="Q107" i="36" s="1"/>
  <c r="O37" i="36"/>
  <c r="P37" i="36" s="1"/>
  <c r="Q37" i="36" s="1"/>
  <c r="O103" i="36"/>
  <c r="P103" i="36" s="1"/>
  <c r="Q103" i="36" s="1"/>
  <c r="O218" i="36"/>
  <c r="P218" i="36" s="1"/>
  <c r="Q218" i="36" s="1"/>
  <c r="O288" i="36"/>
  <c r="P288" i="36" s="1"/>
  <c r="Q288" i="36" s="1"/>
  <c r="O209" i="36"/>
  <c r="P209" i="36" s="1"/>
  <c r="Q209" i="36" s="1"/>
  <c r="O123" i="36"/>
  <c r="P123" i="36" s="1"/>
  <c r="Q123" i="36" s="1"/>
  <c r="O212" i="36"/>
  <c r="P212" i="36" s="1"/>
  <c r="Q212" i="36" s="1"/>
  <c r="O5" i="36"/>
  <c r="P5" i="36" s="1"/>
  <c r="Q5" i="36" s="1"/>
  <c r="O25" i="36"/>
  <c r="P25" i="36" s="1"/>
  <c r="Q25" i="36" s="1"/>
  <c r="O69" i="36"/>
  <c r="P69" i="36" s="1"/>
  <c r="Q69" i="36" s="1"/>
  <c r="O198" i="36"/>
  <c r="P198" i="36" s="1"/>
  <c r="Q198" i="36" s="1"/>
  <c r="O19" i="36"/>
  <c r="P19" i="36" s="1"/>
  <c r="Q19" i="36" s="1"/>
  <c r="O46" i="36"/>
  <c r="P46" i="36" s="1"/>
  <c r="Q46" i="36" s="1"/>
  <c r="O215" i="36"/>
  <c r="P215" i="36" s="1"/>
  <c r="Q215" i="36" s="1"/>
  <c r="O136" i="36"/>
  <c r="P136" i="36" s="1"/>
  <c r="Q136" i="36" s="1"/>
  <c r="O23" i="36"/>
  <c r="P23" i="36" s="1"/>
  <c r="Q23" i="36" s="1"/>
  <c r="O177" i="36"/>
  <c r="P177" i="36" s="1"/>
  <c r="Q177" i="36" s="1"/>
  <c r="O312" i="36"/>
  <c r="P312" i="36" s="1"/>
  <c r="Q312" i="36" s="1"/>
  <c r="O152" i="36"/>
  <c r="P152" i="36" s="1"/>
  <c r="Q152" i="36" s="1"/>
  <c r="O100" i="36"/>
  <c r="P100" i="36" s="1"/>
  <c r="Q100" i="36" s="1"/>
  <c r="O86" i="36"/>
  <c r="P86" i="36" s="1"/>
  <c r="Q86" i="36" s="1"/>
  <c r="O49" i="36"/>
  <c r="P49" i="36" s="1"/>
  <c r="Q49" i="36" s="1"/>
  <c r="O124" i="36"/>
  <c r="P124" i="36" s="1"/>
  <c r="Q124" i="36" s="1"/>
  <c r="O55" i="36"/>
  <c r="P55" i="36" s="1"/>
  <c r="Q55" i="36" s="1"/>
  <c r="O162" i="36"/>
  <c r="P162" i="36" s="1"/>
  <c r="Q162" i="36" s="1"/>
  <c r="O84" i="36"/>
  <c r="P84" i="36" s="1"/>
  <c r="Q84" i="36" s="1"/>
  <c r="O167" i="36"/>
  <c r="P167" i="36" s="1"/>
  <c r="Q167" i="36" s="1"/>
  <c r="O277" i="36"/>
  <c r="P277" i="36" s="1"/>
  <c r="Q277" i="36" s="1"/>
  <c r="O181" i="36"/>
  <c r="P181" i="36" s="1"/>
  <c r="Q181" i="36" s="1"/>
  <c r="O286" i="36"/>
  <c r="P286" i="36" s="1"/>
  <c r="Q286" i="36" s="1"/>
  <c r="O114" i="36"/>
  <c r="P114" i="36" s="1"/>
  <c r="Q114" i="36" s="1"/>
  <c r="O82" i="36"/>
  <c r="P82" i="36" s="1"/>
  <c r="Q82" i="36" s="1"/>
  <c r="O88" i="36"/>
  <c r="P88" i="36" s="1"/>
  <c r="Q88" i="36" s="1"/>
  <c r="O294" i="36"/>
  <c r="P294" i="36" s="1"/>
  <c r="Q294" i="36" s="1"/>
  <c r="O28" i="36"/>
  <c r="P28" i="36" s="1"/>
  <c r="Q28" i="36" s="1"/>
  <c r="O83" i="36"/>
  <c r="P83" i="36" s="1"/>
  <c r="Q83" i="36" s="1"/>
  <c r="O255" i="36"/>
  <c r="P255" i="36" s="1"/>
  <c r="Q255" i="36" s="1"/>
  <c r="O133" i="36"/>
  <c r="P133" i="36" s="1"/>
  <c r="Q133" i="36" s="1"/>
  <c r="O239" i="36"/>
  <c r="P239" i="36" s="1"/>
  <c r="Q239" i="36" s="1"/>
  <c r="O39" i="36"/>
  <c r="P39" i="36" s="1"/>
  <c r="Q39" i="36" s="1"/>
  <c r="O196" i="36"/>
  <c r="P196" i="36" s="1"/>
  <c r="Q196" i="36" s="1"/>
  <c r="O180" i="36"/>
  <c r="P180" i="36" s="1"/>
  <c r="Q180" i="36" s="1"/>
  <c r="O272" i="36"/>
  <c r="P272" i="36" s="1"/>
  <c r="Q272" i="36" s="1"/>
  <c r="O295" i="36"/>
  <c r="P295" i="36" s="1"/>
  <c r="Q295" i="36" s="1"/>
  <c r="O132" i="36"/>
  <c r="P132" i="36" s="1"/>
  <c r="Q132" i="36" s="1"/>
  <c r="O155" i="36"/>
  <c r="P155" i="36" s="1"/>
  <c r="Q155" i="36" s="1"/>
  <c r="O165" i="36"/>
  <c r="P165" i="36" s="1"/>
  <c r="Q165" i="36" s="1"/>
  <c r="O99" i="36"/>
  <c r="P99" i="36" s="1"/>
  <c r="Q99" i="36" s="1"/>
  <c r="O191" i="36"/>
  <c r="P191" i="36" s="1"/>
  <c r="Q191" i="36" s="1"/>
  <c r="O216" i="36"/>
  <c r="P216" i="36" s="1"/>
  <c r="Q216" i="36" s="1"/>
  <c r="O204" i="36"/>
  <c r="P204" i="36" s="1"/>
  <c r="Q204" i="36" s="1"/>
  <c r="O51" i="36"/>
  <c r="P51" i="36" s="1"/>
  <c r="Q51" i="36" s="1"/>
  <c r="O214" i="36"/>
  <c r="P214" i="36" s="1"/>
  <c r="Q214" i="36" s="1"/>
  <c r="O315" i="36"/>
  <c r="P315" i="36" s="1"/>
  <c r="Q315" i="36" s="1"/>
  <c r="O251" i="36"/>
  <c r="P251" i="36" s="1"/>
  <c r="Q251" i="36" s="1"/>
  <c r="O128" i="36"/>
  <c r="P128" i="36" s="1"/>
  <c r="Q128" i="36" s="1"/>
  <c r="O48" i="36"/>
  <c r="P48" i="36" s="1"/>
  <c r="Q48" i="36" s="1"/>
  <c r="O219" i="36"/>
  <c r="P219" i="36" s="1"/>
  <c r="Q219" i="36" s="1"/>
  <c r="O12" i="36"/>
  <c r="P12" i="36" s="1"/>
  <c r="Q12" i="36" s="1"/>
  <c r="O129" i="36"/>
  <c r="P129" i="36" s="1"/>
  <c r="Q129" i="36" s="1"/>
  <c r="O281" i="36"/>
  <c r="P281" i="36" s="1"/>
  <c r="Q281" i="36" s="1"/>
  <c r="O15" i="36"/>
  <c r="P15" i="36" s="1"/>
  <c r="Q15" i="36" s="1"/>
  <c r="O267" i="36"/>
  <c r="P267" i="36" s="1"/>
  <c r="Q267" i="36" s="1"/>
  <c r="O305" i="36"/>
  <c r="P305" i="36" s="1"/>
  <c r="Q305" i="36" s="1"/>
  <c r="O183" i="36"/>
  <c r="P183" i="36" s="1"/>
  <c r="Q183" i="36" s="1"/>
  <c r="O13" i="36"/>
  <c r="P13" i="36" s="1"/>
  <c r="Q13" i="36" s="1"/>
  <c r="R257" i="39" l="1"/>
  <c r="R187" i="39"/>
  <c r="R142" i="39"/>
  <c r="R267" i="39"/>
  <c r="R138" i="39"/>
  <c r="R249" i="39"/>
  <c r="R280" i="39"/>
  <c r="R311" i="39"/>
  <c r="R195" i="39"/>
  <c r="R219" i="39"/>
  <c r="R207" i="39"/>
  <c r="R29" i="39"/>
  <c r="R242" i="39"/>
  <c r="R124" i="39"/>
  <c r="R258" i="39"/>
  <c r="R32" i="39"/>
  <c r="R101" i="39"/>
  <c r="R182" i="39"/>
  <c r="R238" i="39"/>
  <c r="R170" i="39"/>
  <c r="R312" i="39"/>
  <c r="R137" i="39"/>
  <c r="R220" i="39"/>
  <c r="R301" i="39"/>
  <c r="R232" i="39"/>
  <c r="R67" i="39"/>
  <c r="R57" i="39"/>
  <c r="R282" i="39"/>
  <c r="R289" i="39"/>
  <c r="R115" i="39"/>
  <c r="R190" i="39"/>
  <c r="R61" i="39"/>
  <c r="R164" i="39"/>
  <c r="R168" i="39"/>
  <c r="R309" i="39"/>
  <c r="R201" i="39"/>
  <c r="R212" i="39"/>
  <c r="R186" i="39"/>
  <c r="R49" i="39"/>
  <c r="R158" i="39"/>
  <c r="R37" i="39"/>
  <c r="R192" i="39"/>
  <c r="R140" i="39"/>
  <c r="R159" i="39"/>
  <c r="R210" i="39"/>
  <c r="R129" i="39"/>
  <c r="R5" i="39"/>
  <c r="R110" i="39"/>
  <c r="R19" i="39"/>
  <c r="R127" i="39"/>
  <c r="R196" i="39"/>
  <c r="R42" i="39"/>
  <c r="R100" i="39"/>
  <c r="R223" i="39"/>
  <c r="R160" i="39"/>
  <c r="R22" i="39"/>
  <c r="R65" i="39"/>
  <c r="R184" i="39"/>
  <c r="R21" i="39"/>
  <c r="R189" i="39"/>
  <c r="R109" i="39"/>
  <c r="R269" i="39"/>
  <c r="R10" i="39"/>
  <c r="R253" i="39"/>
  <c r="R169" i="39"/>
  <c r="R256" i="39"/>
  <c r="R308" i="39"/>
  <c r="R285" i="39"/>
  <c r="R51" i="39"/>
  <c r="R283" i="39"/>
  <c r="R82" i="39"/>
  <c r="R178" i="39"/>
  <c r="R171" i="39"/>
  <c r="R91" i="39"/>
  <c r="R276" i="39"/>
  <c r="R141" i="39"/>
  <c r="R237" i="39"/>
  <c r="R296" i="39"/>
  <c r="R35" i="39"/>
  <c r="R316" i="39"/>
  <c r="R46" i="39"/>
  <c r="R157" i="39"/>
  <c r="R58" i="39"/>
  <c r="R318" i="39"/>
  <c r="R74" i="39"/>
  <c r="R119" i="39"/>
  <c r="R191" i="39"/>
  <c r="R125" i="39"/>
  <c r="R246" i="39"/>
  <c r="R133" i="39"/>
  <c r="R48" i="39"/>
  <c r="R93" i="39"/>
  <c r="R307" i="39"/>
  <c r="R90" i="39"/>
  <c r="R79" i="39"/>
  <c r="R120" i="39"/>
  <c r="R123" i="39"/>
  <c r="R287" i="39"/>
  <c r="R47" i="39"/>
  <c r="R73" i="39"/>
  <c r="R209" i="39"/>
  <c r="R87" i="39"/>
  <c r="O3" i="39" a="1"/>
  <c r="O3" i="39" s="1"/>
  <c r="P4" i="39"/>
  <c r="R9" i="39"/>
  <c r="R151" i="39"/>
  <c r="R97" i="39"/>
  <c r="R66" i="39"/>
  <c r="R180" i="39"/>
  <c r="R291" i="39"/>
  <c r="R104" i="39"/>
  <c r="R295" i="39"/>
  <c r="R274" i="39"/>
  <c r="R225" i="39"/>
  <c r="R211" i="39"/>
  <c r="R63" i="39"/>
  <c r="R130" i="39"/>
  <c r="R263" i="39"/>
  <c r="R16" i="39"/>
  <c r="R132" i="39"/>
  <c r="R89" i="39"/>
  <c r="R259" i="39"/>
  <c r="R215" i="39"/>
  <c r="R121" i="39"/>
  <c r="R131" i="39"/>
  <c r="R150" i="39"/>
  <c r="R31" i="39"/>
  <c r="R126" i="39"/>
  <c r="R273" i="39"/>
  <c r="R45" i="39"/>
  <c r="R166" i="39"/>
  <c r="R146" i="39"/>
  <c r="R319" i="39"/>
  <c r="R172" i="39"/>
  <c r="R118" i="39"/>
  <c r="R72" i="39"/>
  <c r="R122" i="39"/>
  <c r="R203" i="39"/>
  <c r="R305" i="39"/>
  <c r="R250" i="39"/>
  <c r="R261" i="39"/>
  <c r="R299" i="39"/>
  <c r="R310" i="39"/>
  <c r="R206" i="39"/>
  <c r="R199" i="39"/>
  <c r="R163" i="39"/>
  <c r="R26" i="39"/>
  <c r="R167" i="39"/>
  <c r="R103" i="39"/>
  <c r="R128" i="39"/>
  <c r="R205" i="39"/>
  <c r="R75" i="39"/>
  <c r="R275" i="39"/>
  <c r="R235" i="39"/>
  <c r="R293" i="39"/>
  <c r="R88" i="39"/>
  <c r="R117" i="39"/>
  <c r="R52" i="39"/>
  <c r="R76" i="39"/>
  <c r="R279" i="39"/>
  <c r="R149" i="39"/>
  <c r="R314" i="39"/>
  <c r="R200" i="39"/>
  <c r="R208" i="39"/>
  <c r="R95" i="39"/>
  <c r="R154" i="39"/>
  <c r="R176" i="39"/>
  <c r="R18" i="39"/>
  <c r="R173" i="39"/>
  <c r="R153" i="39"/>
  <c r="R260" i="39"/>
  <c r="R77" i="39"/>
  <c r="R217" i="39"/>
  <c r="R112" i="39"/>
  <c r="R6" i="39"/>
  <c r="R116" i="39"/>
  <c r="R71" i="39"/>
  <c r="R145" i="39"/>
  <c r="R114" i="39"/>
  <c r="R317" i="39"/>
  <c r="R231" i="39"/>
  <c r="R265" i="39"/>
  <c r="R226" i="39"/>
  <c r="R144" i="39"/>
  <c r="R277" i="39"/>
  <c r="R92" i="39"/>
  <c r="R290" i="39"/>
  <c r="R245" i="39"/>
  <c r="R143" i="39"/>
  <c r="R303" i="39"/>
  <c r="R183" i="39"/>
  <c r="R213" i="39"/>
  <c r="R105" i="39"/>
  <c r="R254" i="39"/>
  <c r="R227" i="39"/>
  <c r="R80" i="39"/>
  <c r="R41" i="39"/>
  <c r="R69" i="39"/>
  <c r="R156" i="39"/>
  <c r="R24" i="39"/>
  <c r="R60" i="39"/>
  <c r="R234" i="39"/>
  <c r="R50" i="39"/>
  <c r="R271" i="39"/>
  <c r="R266" i="39"/>
  <c r="R43" i="39"/>
  <c r="R68" i="39"/>
  <c r="R177" i="39"/>
  <c r="R179" i="39"/>
  <c r="R288" i="39"/>
  <c r="R306" i="39"/>
  <c r="R12" i="39"/>
  <c r="R36" i="39"/>
  <c r="R147" i="39"/>
  <c r="R152" i="39"/>
  <c r="R313" i="39"/>
  <c r="R96" i="39"/>
  <c r="R27" i="39"/>
  <c r="R230" i="39"/>
  <c r="R7" i="39"/>
  <c r="R298" i="39"/>
  <c r="R25" i="39"/>
  <c r="R300" i="39"/>
  <c r="R54" i="39"/>
  <c r="R85" i="39"/>
  <c r="R181" i="39"/>
  <c r="R262" i="39"/>
  <c r="R194" i="39"/>
  <c r="R241" i="39"/>
  <c r="R302" i="39"/>
  <c r="R53" i="39"/>
  <c r="R134" i="39"/>
  <c r="R62" i="39"/>
  <c r="R278" i="39"/>
  <c r="R218" i="39"/>
  <c r="R94" i="39"/>
  <c r="R304" i="39"/>
  <c r="R13" i="39"/>
  <c r="R56" i="39"/>
  <c r="R268" i="39"/>
  <c r="R155" i="39"/>
  <c r="R251" i="39"/>
  <c r="R99" i="39"/>
  <c r="R214" i="39"/>
  <c r="R83" i="39"/>
  <c r="R222" i="39"/>
  <c r="R315" i="39"/>
  <c r="R55" i="39"/>
  <c r="R244" i="39"/>
  <c r="R135" i="39"/>
  <c r="R81" i="39"/>
  <c r="R236" i="39"/>
  <c r="R188" i="39"/>
  <c r="R102" i="39"/>
  <c r="R294" i="39"/>
  <c r="R108" i="39"/>
  <c r="R44" i="39"/>
  <c r="R221" i="39"/>
  <c r="R239" i="39"/>
  <c r="R281" i="39"/>
  <c r="R243" i="39"/>
  <c r="R175" i="39"/>
  <c r="R59" i="39"/>
  <c r="R86" i="39"/>
  <c r="R229" i="39"/>
  <c r="R174" i="39"/>
  <c r="R17" i="39"/>
  <c r="R84" i="39"/>
  <c r="R139" i="39"/>
  <c r="R39" i="39"/>
  <c r="R247" i="39"/>
  <c r="R20" i="39"/>
  <c r="R64" i="39"/>
  <c r="R78" i="39"/>
  <c r="R216" i="39"/>
  <c r="R240" i="39"/>
  <c r="R148" i="39"/>
  <c r="R270" i="39"/>
  <c r="R11" i="39"/>
  <c r="R70" i="39"/>
  <c r="R264" i="39"/>
  <c r="R193" i="39"/>
  <c r="R197" i="39"/>
  <c r="R161" i="39"/>
  <c r="R14" i="39"/>
  <c r="R272" i="39"/>
  <c r="R162" i="39"/>
  <c r="R248" i="39"/>
  <c r="R106" i="39"/>
  <c r="R30" i="39"/>
  <c r="R113" i="39"/>
  <c r="R23" i="39"/>
  <c r="R111" i="39"/>
  <c r="R224" i="39"/>
  <c r="R297" i="39"/>
  <c r="R198" i="39"/>
  <c r="R286" i="39"/>
  <c r="R202" i="39"/>
  <c r="R320" i="39"/>
  <c r="R204" i="39"/>
  <c r="R98" i="39"/>
  <c r="R185" i="39"/>
  <c r="R252" i="39"/>
  <c r="R228" i="39"/>
  <c r="R28" i="39"/>
  <c r="R165" i="39"/>
  <c r="R40" i="39"/>
  <c r="R34" i="39"/>
  <c r="R38" i="39"/>
  <c r="R292" i="39"/>
  <c r="R8" i="39"/>
  <c r="R136" i="39"/>
  <c r="R233" i="39"/>
  <c r="R107" i="39"/>
  <c r="R15" i="39"/>
  <c r="R255" i="39"/>
  <c r="R284" i="39"/>
  <c r="R33" i="39"/>
  <c r="R313" i="38"/>
  <c r="R269" i="38"/>
  <c r="R161" i="38"/>
  <c r="R60" i="38"/>
  <c r="R289" i="38"/>
  <c r="R206" i="38"/>
  <c r="R249" i="38"/>
  <c r="R199" i="38"/>
  <c r="R264" i="38"/>
  <c r="R251" i="38"/>
  <c r="R308" i="38"/>
  <c r="R52" i="38"/>
  <c r="R217" i="38"/>
  <c r="R233" i="38"/>
  <c r="R261" i="38"/>
  <c r="R186" i="38"/>
  <c r="R250" i="38"/>
  <c r="R284" i="38"/>
  <c r="R67" i="38"/>
  <c r="R154" i="38"/>
  <c r="R270" i="38"/>
  <c r="R70" i="38"/>
  <c r="R113" i="38"/>
  <c r="R23" i="38"/>
  <c r="R237" i="38"/>
  <c r="R130" i="38"/>
  <c r="R300" i="38"/>
  <c r="R274" i="38"/>
  <c r="R254" i="38"/>
  <c r="R149" i="38"/>
  <c r="R120" i="38"/>
  <c r="R43" i="38"/>
  <c r="R111" i="38"/>
  <c r="R40" i="38"/>
  <c r="R193" i="38"/>
  <c r="R6" i="38"/>
  <c r="R55" i="38"/>
  <c r="R90" i="38"/>
  <c r="R305" i="38"/>
  <c r="R21" i="38"/>
  <c r="R14" i="38"/>
  <c r="R247" i="38"/>
  <c r="R302" i="38"/>
  <c r="R188" i="38"/>
  <c r="R185" i="38"/>
  <c r="R119" i="38"/>
  <c r="R65" i="38"/>
  <c r="R210" i="38"/>
  <c r="R50" i="38"/>
  <c r="R223" i="38"/>
  <c r="R117" i="38"/>
  <c r="R304" i="38"/>
  <c r="R54" i="38"/>
  <c r="R189" i="38"/>
  <c r="R268" i="38"/>
  <c r="R316" i="38"/>
  <c r="R286" i="38"/>
  <c r="R156" i="38"/>
  <c r="R8" i="38"/>
  <c r="R32" i="38"/>
  <c r="R257" i="38"/>
  <c r="R202" i="38"/>
  <c r="R228" i="38"/>
  <c r="R259" i="38"/>
  <c r="R197" i="38"/>
  <c r="R234" i="38"/>
  <c r="R178" i="38"/>
  <c r="R106" i="38"/>
  <c r="R71" i="38"/>
  <c r="R315" i="38"/>
  <c r="R220" i="38"/>
  <c r="R69" i="38"/>
  <c r="R276" i="38"/>
  <c r="R128" i="38"/>
  <c r="R314" i="38"/>
  <c r="R105" i="38"/>
  <c r="R80" i="38"/>
  <c r="R34" i="38"/>
  <c r="R263" i="38"/>
  <c r="R296" i="38"/>
  <c r="R280" i="38"/>
  <c r="R282" i="38"/>
  <c r="O3" i="38" a="1"/>
  <c r="O3" i="38" s="1"/>
  <c r="P4" i="38"/>
  <c r="R303" i="38"/>
  <c r="R208" i="38"/>
  <c r="R74" i="38"/>
  <c r="R260" i="38"/>
  <c r="R64" i="38"/>
  <c r="R190" i="38"/>
  <c r="R226" i="38"/>
  <c r="R285" i="38"/>
  <c r="R118" i="38"/>
  <c r="R95" i="38"/>
  <c r="R101" i="38"/>
  <c r="R53" i="38"/>
  <c r="R116" i="38"/>
  <c r="R207" i="38"/>
  <c r="R12" i="38"/>
  <c r="R109" i="38"/>
  <c r="R141" i="38"/>
  <c r="R49" i="38"/>
  <c r="R255" i="38"/>
  <c r="R298" i="38"/>
  <c r="R148" i="38"/>
  <c r="R72" i="38"/>
  <c r="R139" i="38"/>
  <c r="R13" i="38"/>
  <c r="R150" i="38"/>
  <c r="R26" i="38"/>
  <c r="R22" i="38"/>
  <c r="R266" i="38"/>
  <c r="R311" i="38"/>
  <c r="R57" i="38"/>
  <c r="R96" i="38"/>
  <c r="R138" i="38"/>
  <c r="R78" i="38"/>
  <c r="R42" i="38"/>
  <c r="R246" i="38"/>
  <c r="R81" i="38"/>
  <c r="R7" i="38"/>
  <c r="R253" i="38"/>
  <c r="R36" i="38"/>
  <c r="R146" i="38"/>
  <c r="R194" i="38"/>
  <c r="R86" i="38"/>
  <c r="R153" i="38"/>
  <c r="R33" i="38"/>
  <c r="R166" i="38"/>
  <c r="R48" i="38"/>
  <c r="R82" i="38"/>
  <c r="R195" i="38"/>
  <c r="R123" i="38"/>
  <c r="R279" i="38"/>
  <c r="R107" i="38"/>
  <c r="R135" i="38"/>
  <c r="R144" i="38"/>
  <c r="R75" i="38"/>
  <c r="R151" i="38"/>
  <c r="R35" i="38"/>
  <c r="R25" i="38"/>
  <c r="R131" i="38"/>
  <c r="R244" i="38"/>
  <c r="R312" i="38"/>
  <c r="R239" i="38"/>
  <c r="R152" i="38"/>
  <c r="R214" i="38"/>
  <c r="R85" i="38"/>
  <c r="R309" i="38"/>
  <c r="R133" i="38"/>
  <c r="R179" i="38"/>
  <c r="R262" i="38"/>
  <c r="R68" i="38"/>
  <c r="R267" i="38"/>
  <c r="R301" i="38"/>
  <c r="R94" i="38"/>
  <c r="R163" i="38"/>
  <c r="R66" i="38"/>
  <c r="R238" i="38"/>
  <c r="R176" i="38"/>
  <c r="R157" i="38"/>
  <c r="R258" i="38"/>
  <c r="R143" i="38"/>
  <c r="R320" i="38"/>
  <c r="R243" i="38"/>
  <c r="R16" i="38"/>
  <c r="R19" i="38"/>
  <c r="R97" i="38"/>
  <c r="R219" i="38"/>
  <c r="R182" i="38"/>
  <c r="R165" i="38"/>
  <c r="R46" i="38"/>
  <c r="R28" i="38"/>
  <c r="R231" i="38"/>
  <c r="R310" i="38"/>
  <c r="R76" i="38"/>
  <c r="R183" i="38"/>
  <c r="R201" i="38"/>
  <c r="R100" i="38"/>
  <c r="R172" i="38"/>
  <c r="R168" i="38"/>
  <c r="R307" i="38"/>
  <c r="R277" i="38"/>
  <c r="R318" i="38"/>
  <c r="R236" i="38"/>
  <c r="R83" i="38"/>
  <c r="R38" i="38"/>
  <c r="R295" i="38"/>
  <c r="R61" i="38"/>
  <c r="R175" i="38"/>
  <c r="R278" i="38"/>
  <c r="R15" i="38"/>
  <c r="R180" i="38"/>
  <c r="R287" i="38"/>
  <c r="R319" i="38"/>
  <c r="R293" i="38"/>
  <c r="R63" i="38"/>
  <c r="R164" i="38"/>
  <c r="R173" i="38"/>
  <c r="R177" i="38"/>
  <c r="R27" i="38"/>
  <c r="R93" i="38"/>
  <c r="R191" i="38"/>
  <c r="R216" i="38"/>
  <c r="R242" i="38"/>
  <c r="R222" i="38"/>
  <c r="R271" i="38"/>
  <c r="R162" i="38"/>
  <c r="R84" i="38"/>
  <c r="R115" i="38"/>
  <c r="R227" i="38"/>
  <c r="R275" i="38"/>
  <c r="R127" i="38"/>
  <c r="R142" i="38"/>
  <c r="R140" i="38"/>
  <c r="R181" i="38"/>
  <c r="R306" i="38"/>
  <c r="R108" i="38"/>
  <c r="R124" i="38"/>
  <c r="R294" i="38"/>
  <c r="R134" i="38"/>
  <c r="R18" i="38"/>
  <c r="R205" i="38"/>
  <c r="R299" i="38"/>
  <c r="R221" i="38"/>
  <c r="R129" i="38"/>
  <c r="R155" i="38"/>
  <c r="R29" i="38"/>
  <c r="R47" i="38"/>
  <c r="R24" i="38"/>
  <c r="R292" i="38"/>
  <c r="R225" i="38"/>
  <c r="R245" i="38"/>
  <c r="R121" i="38"/>
  <c r="R98" i="38"/>
  <c r="R218" i="38"/>
  <c r="R11" i="38"/>
  <c r="R132" i="38"/>
  <c r="R110" i="38"/>
  <c r="R73" i="38"/>
  <c r="R158" i="38"/>
  <c r="R215" i="38"/>
  <c r="R20" i="38"/>
  <c r="R122" i="38"/>
  <c r="R192" i="38"/>
  <c r="R92" i="38"/>
  <c r="R171" i="38"/>
  <c r="R56" i="38"/>
  <c r="R204" i="38"/>
  <c r="R169" i="38"/>
  <c r="R224" i="38"/>
  <c r="R211" i="38"/>
  <c r="R213" i="38"/>
  <c r="R77" i="38"/>
  <c r="R145" i="38"/>
  <c r="R200" i="38"/>
  <c r="R37" i="38"/>
  <c r="R103" i="38"/>
  <c r="R291" i="38"/>
  <c r="R297" i="38"/>
  <c r="R209" i="38"/>
  <c r="R104" i="38"/>
  <c r="R114" i="38"/>
  <c r="R196" i="38"/>
  <c r="R147" i="38"/>
  <c r="R79" i="38"/>
  <c r="R174" i="38"/>
  <c r="R102" i="38"/>
  <c r="R88" i="38"/>
  <c r="R126" i="38"/>
  <c r="R256" i="38"/>
  <c r="R62" i="38"/>
  <c r="R30" i="38"/>
  <c r="R290" i="38"/>
  <c r="R317" i="38"/>
  <c r="R288" i="38"/>
  <c r="R229" i="38"/>
  <c r="R9" i="38"/>
  <c r="R232" i="38"/>
  <c r="R230" i="38"/>
  <c r="R91" i="38"/>
  <c r="R252" i="38"/>
  <c r="R51" i="38"/>
  <c r="R44" i="38"/>
  <c r="R99" i="38"/>
  <c r="R39" i="38"/>
  <c r="R281" i="38"/>
  <c r="R241" i="38"/>
  <c r="R136" i="38"/>
  <c r="R184" i="38"/>
  <c r="R41" i="38"/>
  <c r="R167" i="38"/>
  <c r="R187" i="38"/>
  <c r="R248" i="38"/>
  <c r="R87" i="38"/>
  <c r="R170" i="38"/>
  <c r="R198" i="38"/>
  <c r="R58" i="38"/>
  <c r="R59" i="38"/>
  <c r="R203" i="38"/>
  <c r="R89" i="38"/>
  <c r="R235" i="38"/>
  <c r="R265" i="38"/>
  <c r="R17" i="38"/>
  <c r="R283" i="38"/>
  <c r="R159" i="38"/>
  <c r="R273" i="38"/>
  <c r="R10" i="38"/>
  <c r="R160" i="38"/>
  <c r="R272" i="38"/>
  <c r="R112" i="38"/>
  <c r="R212" i="38"/>
  <c r="R31" i="38"/>
  <c r="R5" i="38"/>
  <c r="R125" i="38"/>
  <c r="R137" i="38"/>
  <c r="R240" i="38"/>
  <c r="R45" i="38"/>
  <c r="P4" i="37"/>
  <c r="O303" i="37"/>
  <c r="P303" i="37" s="1"/>
  <c r="Q303" i="37" s="1"/>
  <c r="O221" i="37"/>
  <c r="P221" i="37" s="1"/>
  <c r="Q221" i="37" s="1"/>
  <c r="O50" i="37"/>
  <c r="P50" i="37" s="1"/>
  <c r="Q50" i="37" s="1"/>
  <c r="O217" i="37"/>
  <c r="P217" i="37" s="1"/>
  <c r="Q217" i="37" s="1"/>
  <c r="O198" i="37"/>
  <c r="P198" i="37" s="1"/>
  <c r="Q198" i="37" s="1"/>
  <c r="O208" i="37"/>
  <c r="P208" i="37" s="1"/>
  <c r="Q208" i="37" s="1"/>
  <c r="O60" i="37"/>
  <c r="P60" i="37" s="1"/>
  <c r="Q60" i="37" s="1"/>
  <c r="O46" i="37"/>
  <c r="P46" i="37" s="1"/>
  <c r="Q46" i="37" s="1"/>
  <c r="O147" i="37"/>
  <c r="P147" i="37" s="1"/>
  <c r="Q147" i="37" s="1"/>
  <c r="O250" i="37"/>
  <c r="P250" i="37" s="1"/>
  <c r="Q250" i="37" s="1"/>
  <c r="O199" i="37"/>
  <c r="P199" i="37" s="1"/>
  <c r="Q199" i="37" s="1"/>
  <c r="O308" i="37"/>
  <c r="P308" i="37" s="1"/>
  <c r="Q308" i="37" s="1"/>
  <c r="O7" i="37"/>
  <c r="P7" i="37" s="1"/>
  <c r="Q7" i="37" s="1"/>
  <c r="O144" i="37"/>
  <c r="P144" i="37" s="1"/>
  <c r="Q144" i="37" s="1"/>
  <c r="O141" i="37"/>
  <c r="P141" i="37" s="1"/>
  <c r="Q141" i="37" s="1"/>
  <c r="O183" i="37"/>
  <c r="P183" i="37" s="1"/>
  <c r="Q183" i="37" s="1"/>
  <c r="O209" i="37"/>
  <c r="P209" i="37" s="1"/>
  <c r="Q209" i="37" s="1"/>
  <c r="O69" i="37"/>
  <c r="P69" i="37" s="1"/>
  <c r="Q69" i="37" s="1"/>
  <c r="O44" i="37"/>
  <c r="P44" i="37" s="1"/>
  <c r="Q44" i="37" s="1"/>
  <c r="O234" i="37"/>
  <c r="P234" i="37" s="1"/>
  <c r="Q234" i="37" s="1"/>
  <c r="O137" i="37"/>
  <c r="P137" i="37" s="1"/>
  <c r="Q137" i="37" s="1"/>
  <c r="O127" i="37"/>
  <c r="P127" i="37" s="1"/>
  <c r="Q127" i="37" s="1"/>
  <c r="O205" i="37"/>
  <c r="P205" i="37" s="1"/>
  <c r="Q205" i="37" s="1"/>
  <c r="O236" i="37"/>
  <c r="P236" i="37" s="1"/>
  <c r="Q236" i="37" s="1"/>
  <c r="O122" i="37"/>
  <c r="P122" i="37" s="1"/>
  <c r="Q122" i="37" s="1"/>
  <c r="O194" i="37"/>
  <c r="P194" i="37" s="1"/>
  <c r="Q194" i="37" s="1"/>
  <c r="O10" i="37"/>
  <c r="P10" i="37" s="1"/>
  <c r="Q10" i="37" s="1"/>
  <c r="O259" i="37"/>
  <c r="P259" i="37" s="1"/>
  <c r="Q259" i="37" s="1"/>
  <c r="O129" i="37"/>
  <c r="P129" i="37" s="1"/>
  <c r="Q129" i="37" s="1"/>
  <c r="O109" i="37"/>
  <c r="P109" i="37" s="1"/>
  <c r="Q109" i="37" s="1"/>
  <c r="O243" i="37"/>
  <c r="P243" i="37" s="1"/>
  <c r="Q243" i="37" s="1"/>
  <c r="O232" i="37"/>
  <c r="P232" i="37" s="1"/>
  <c r="Q232" i="37" s="1"/>
  <c r="O192" i="37"/>
  <c r="P192" i="37" s="1"/>
  <c r="Q192" i="37" s="1"/>
  <c r="O72" i="37"/>
  <c r="P72" i="37" s="1"/>
  <c r="Q72" i="37" s="1"/>
  <c r="O214" i="37"/>
  <c r="P214" i="37" s="1"/>
  <c r="Q214" i="37" s="1"/>
  <c r="O213" i="37"/>
  <c r="P213" i="37" s="1"/>
  <c r="Q213" i="37" s="1"/>
  <c r="O235" i="37"/>
  <c r="P235" i="37" s="1"/>
  <c r="Q235" i="37" s="1"/>
  <c r="O290" i="37"/>
  <c r="P290" i="37" s="1"/>
  <c r="Q290" i="37" s="1"/>
  <c r="O102" i="37"/>
  <c r="P102" i="37" s="1"/>
  <c r="Q102" i="37" s="1"/>
  <c r="O158" i="37"/>
  <c r="P158" i="37" s="1"/>
  <c r="Q158" i="37" s="1"/>
  <c r="O230" i="37"/>
  <c r="P230" i="37" s="1"/>
  <c r="Q230" i="37" s="1"/>
  <c r="O304" i="37"/>
  <c r="P304" i="37" s="1"/>
  <c r="Q304" i="37" s="1"/>
  <c r="O17" i="37"/>
  <c r="P17" i="37" s="1"/>
  <c r="Q17" i="37" s="1"/>
  <c r="O267" i="37"/>
  <c r="P267" i="37" s="1"/>
  <c r="Q267" i="37" s="1"/>
  <c r="O224" i="37"/>
  <c r="P224" i="37" s="1"/>
  <c r="Q224" i="37" s="1"/>
  <c r="O90" i="37"/>
  <c r="P90" i="37" s="1"/>
  <c r="Q90" i="37" s="1"/>
  <c r="O66" i="37"/>
  <c r="P66" i="37" s="1"/>
  <c r="Q66" i="37" s="1"/>
  <c r="O292" i="37"/>
  <c r="P292" i="37" s="1"/>
  <c r="Q292" i="37" s="1"/>
  <c r="O256" i="37"/>
  <c r="P256" i="37" s="1"/>
  <c r="Q256" i="37" s="1"/>
  <c r="O310" i="37"/>
  <c r="P310" i="37" s="1"/>
  <c r="Q310" i="37" s="1"/>
  <c r="O225" i="37"/>
  <c r="P225" i="37" s="1"/>
  <c r="Q225" i="37" s="1"/>
  <c r="O101" i="37"/>
  <c r="P101" i="37" s="1"/>
  <c r="Q101" i="37" s="1"/>
  <c r="O314" i="37"/>
  <c r="P314" i="37" s="1"/>
  <c r="Q314" i="37" s="1"/>
  <c r="O20" i="37"/>
  <c r="P20" i="37" s="1"/>
  <c r="Q20" i="37" s="1"/>
  <c r="O240" i="37"/>
  <c r="P240" i="37" s="1"/>
  <c r="Q240" i="37" s="1"/>
  <c r="O40" i="37"/>
  <c r="P40" i="37" s="1"/>
  <c r="Q40" i="37" s="1"/>
  <c r="O16" i="37"/>
  <c r="P16" i="37" s="1"/>
  <c r="Q16" i="37" s="1"/>
  <c r="O195" i="37"/>
  <c r="P195" i="37" s="1"/>
  <c r="Q195" i="37" s="1"/>
  <c r="O6" i="37"/>
  <c r="P6" i="37" s="1"/>
  <c r="Q6" i="37" s="1"/>
  <c r="O91" i="37"/>
  <c r="P91" i="37" s="1"/>
  <c r="Q91" i="37" s="1"/>
  <c r="O227" i="37"/>
  <c r="P227" i="37" s="1"/>
  <c r="Q227" i="37" s="1"/>
  <c r="O193" i="37"/>
  <c r="P193" i="37" s="1"/>
  <c r="Q193" i="37" s="1"/>
  <c r="O140" i="37"/>
  <c r="P140" i="37" s="1"/>
  <c r="Q140" i="37" s="1"/>
  <c r="O164" i="37"/>
  <c r="P164" i="37" s="1"/>
  <c r="Q164" i="37" s="1"/>
  <c r="O165" i="37"/>
  <c r="P165" i="37" s="1"/>
  <c r="Q165" i="37" s="1"/>
  <c r="O121" i="37"/>
  <c r="P121" i="37" s="1"/>
  <c r="Q121" i="37" s="1"/>
  <c r="O162" i="37"/>
  <c r="P162" i="37" s="1"/>
  <c r="Q162" i="37" s="1"/>
  <c r="O136" i="37"/>
  <c r="P136" i="37" s="1"/>
  <c r="Q136" i="37" s="1"/>
  <c r="O188" i="37"/>
  <c r="P188" i="37" s="1"/>
  <c r="Q188" i="37" s="1"/>
  <c r="O61" i="37"/>
  <c r="P61" i="37" s="1"/>
  <c r="Q61" i="37" s="1"/>
  <c r="O82" i="37"/>
  <c r="P82" i="37" s="1"/>
  <c r="Q82" i="37" s="1"/>
  <c r="O56" i="37"/>
  <c r="P56" i="37" s="1"/>
  <c r="Q56" i="37" s="1"/>
  <c r="O130" i="37"/>
  <c r="P130" i="37" s="1"/>
  <c r="Q130" i="37" s="1"/>
  <c r="O237" i="37"/>
  <c r="P237" i="37" s="1"/>
  <c r="Q237" i="37" s="1"/>
  <c r="O106" i="37"/>
  <c r="P106" i="37" s="1"/>
  <c r="Q106" i="37" s="1"/>
  <c r="O25" i="37"/>
  <c r="P25" i="37" s="1"/>
  <c r="Q25" i="37" s="1"/>
  <c r="O23" i="37"/>
  <c r="P23" i="37" s="1"/>
  <c r="Q23" i="37" s="1"/>
  <c r="O88" i="37"/>
  <c r="P88" i="37" s="1"/>
  <c r="Q88" i="37" s="1"/>
  <c r="O63" i="37"/>
  <c r="P63" i="37" s="1"/>
  <c r="Q63" i="37" s="1"/>
  <c r="O112" i="37"/>
  <c r="P112" i="37" s="1"/>
  <c r="Q112" i="37" s="1"/>
  <c r="O202" i="37"/>
  <c r="P202" i="37" s="1"/>
  <c r="Q202" i="37" s="1"/>
  <c r="O53" i="37"/>
  <c r="P53" i="37" s="1"/>
  <c r="Q53" i="37" s="1"/>
  <c r="O86" i="37"/>
  <c r="P86" i="37" s="1"/>
  <c r="Q86" i="37" s="1"/>
  <c r="O276" i="37"/>
  <c r="P276" i="37" s="1"/>
  <c r="Q276" i="37" s="1"/>
  <c r="O83" i="37"/>
  <c r="P83" i="37" s="1"/>
  <c r="Q83" i="37" s="1"/>
  <c r="O178" i="37"/>
  <c r="P178" i="37" s="1"/>
  <c r="Q178" i="37" s="1"/>
  <c r="O135" i="37"/>
  <c r="P135" i="37" s="1"/>
  <c r="Q135" i="37" s="1"/>
  <c r="O120" i="37"/>
  <c r="P120" i="37" s="1"/>
  <c r="Q120" i="37" s="1"/>
  <c r="O13" i="37"/>
  <c r="P13" i="37" s="1"/>
  <c r="Q13" i="37" s="1"/>
  <c r="O124" i="37"/>
  <c r="P124" i="37" s="1"/>
  <c r="Q124" i="37" s="1"/>
  <c r="O306" i="37"/>
  <c r="P306" i="37" s="1"/>
  <c r="Q306" i="37" s="1"/>
  <c r="O24" i="37"/>
  <c r="P24" i="37" s="1"/>
  <c r="Q24" i="37" s="1"/>
  <c r="O189" i="37"/>
  <c r="P189" i="37" s="1"/>
  <c r="Q189" i="37" s="1"/>
  <c r="O89" i="37"/>
  <c r="P89" i="37" s="1"/>
  <c r="Q89" i="37" s="1"/>
  <c r="O87" i="37"/>
  <c r="P87" i="37" s="1"/>
  <c r="Q87" i="37" s="1"/>
  <c r="O93" i="37"/>
  <c r="P93" i="37" s="1"/>
  <c r="Q93" i="37" s="1"/>
  <c r="O166" i="37"/>
  <c r="P166" i="37" s="1"/>
  <c r="Q166" i="37" s="1"/>
  <c r="O45" i="37"/>
  <c r="P45" i="37" s="1"/>
  <c r="Q45" i="37" s="1"/>
  <c r="O79" i="37"/>
  <c r="P79" i="37" s="1"/>
  <c r="Q79" i="37" s="1"/>
  <c r="O43" i="37"/>
  <c r="P43" i="37" s="1"/>
  <c r="Q43" i="37" s="1"/>
  <c r="O260" i="37"/>
  <c r="P260" i="37" s="1"/>
  <c r="Q260" i="37" s="1"/>
  <c r="O139" i="37"/>
  <c r="P139" i="37" s="1"/>
  <c r="Q139" i="37" s="1"/>
  <c r="O301" i="37"/>
  <c r="P301" i="37" s="1"/>
  <c r="Q301" i="37" s="1"/>
  <c r="O279" i="37"/>
  <c r="P279" i="37" s="1"/>
  <c r="Q279" i="37" s="1"/>
  <c r="O163" i="37"/>
  <c r="P163" i="37" s="1"/>
  <c r="Q163" i="37" s="1"/>
  <c r="O37" i="37"/>
  <c r="P37" i="37" s="1"/>
  <c r="Q37" i="37" s="1"/>
  <c r="O34" i="37"/>
  <c r="P34" i="37" s="1"/>
  <c r="Q34" i="37" s="1"/>
  <c r="O264" i="37"/>
  <c r="P264" i="37" s="1"/>
  <c r="Q264" i="37" s="1"/>
  <c r="O254" i="37"/>
  <c r="P254" i="37" s="1"/>
  <c r="Q254" i="37" s="1"/>
  <c r="O84" i="37"/>
  <c r="P84" i="37" s="1"/>
  <c r="Q84" i="37" s="1"/>
  <c r="O258" i="37"/>
  <c r="P258" i="37" s="1"/>
  <c r="Q258" i="37" s="1"/>
  <c r="O118" i="37"/>
  <c r="P118" i="37" s="1"/>
  <c r="Q118" i="37" s="1"/>
  <c r="O128" i="37"/>
  <c r="P128" i="37" s="1"/>
  <c r="Q128" i="37" s="1"/>
  <c r="O99" i="37"/>
  <c r="P99" i="37" s="1"/>
  <c r="Q99" i="37" s="1"/>
  <c r="O116" i="37"/>
  <c r="P116" i="37" s="1"/>
  <c r="Q116" i="37" s="1"/>
  <c r="O155" i="37"/>
  <c r="P155" i="37" s="1"/>
  <c r="Q155" i="37" s="1"/>
  <c r="O283" i="37"/>
  <c r="P283" i="37" s="1"/>
  <c r="Q283" i="37" s="1"/>
  <c r="O246" i="37"/>
  <c r="P246" i="37" s="1"/>
  <c r="Q246" i="37" s="1"/>
  <c r="O215" i="37"/>
  <c r="P215" i="37" s="1"/>
  <c r="Q215" i="37" s="1"/>
  <c r="O31" i="37"/>
  <c r="P31" i="37" s="1"/>
  <c r="Q31" i="37" s="1"/>
  <c r="O19" i="37"/>
  <c r="P19" i="37" s="1"/>
  <c r="Q19" i="37" s="1"/>
  <c r="O78" i="37"/>
  <c r="P78" i="37" s="1"/>
  <c r="Q78" i="37" s="1"/>
  <c r="O307" i="37"/>
  <c r="P307" i="37" s="1"/>
  <c r="Q307" i="37" s="1"/>
  <c r="O177" i="37"/>
  <c r="P177" i="37" s="1"/>
  <c r="Q177" i="37" s="1"/>
  <c r="O110" i="37"/>
  <c r="P110" i="37" s="1"/>
  <c r="Q110" i="37" s="1"/>
  <c r="O14" i="37"/>
  <c r="P14" i="37" s="1"/>
  <c r="Q14" i="37" s="1"/>
  <c r="O170" i="37"/>
  <c r="P170" i="37" s="1"/>
  <c r="Q170" i="37" s="1"/>
  <c r="O253" i="37"/>
  <c r="P253" i="37" s="1"/>
  <c r="Q253" i="37" s="1"/>
  <c r="O161" i="37"/>
  <c r="P161" i="37" s="1"/>
  <c r="Q161" i="37" s="1"/>
  <c r="O152" i="37"/>
  <c r="P152" i="37" s="1"/>
  <c r="Q152" i="37" s="1"/>
  <c r="O65" i="37"/>
  <c r="P65" i="37" s="1"/>
  <c r="Q65" i="37" s="1"/>
  <c r="O15" i="37"/>
  <c r="P15" i="37" s="1"/>
  <c r="Q15" i="37" s="1"/>
  <c r="O291" i="37"/>
  <c r="P291" i="37" s="1"/>
  <c r="Q291" i="37" s="1"/>
  <c r="O55" i="37"/>
  <c r="P55" i="37" s="1"/>
  <c r="Q55" i="37" s="1"/>
  <c r="O257" i="37"/>
  <c r="P257" i="37" s="1"/>
  <c r="Q257" i="37" s="1"/>
  <c r="O200" i="37"/>
  <c r="P200" i="37" s="1"/>
  <c r="Q200" i="37" s="1"/>
  <c r="O74" i="37"/>
  <c r="P74" i="37" s="1"/>
  <c r="Q74" i="37" s="1"/>
  <c r="O174" i="37"/>
  <c r="P174" i="37" s="1"/>
  <c r="Q174" i="37" s="1"/>
  <c r="O62" i="37"/>
  <c r="P62" i="37" s="1"/>
  <c r="Q62" i="37" s="1"/>
  <c r="O272" i="37"/>
  <c r="P272" i="37" s="1"/>
  <c r="Q272" i="37" s="1"/>
  <c r="O245" i="37"/>
  <c r="P245" i="37" s="1"/>
  <c r="Q245" i="37" s="1"/>
  <c r="O281" i="37"/>
  <c r="P281" i="37" s="1"/>
  <c r="Q281" i="37" s="1"/>
  <c r="O41" i="37"/>
  <c r="P41" i="37" s="1"/>
  <c r="Q41" i="37" s="1"/>
  <c r="O113" i="37"/>
  <c r="P113" i="37" s="1"/>
  <c r="Q113" i="37" s="1"/>
  <c r="O153" i="37"/>
  <c r="P153" i="37" s="1"/>
  <c r="Q153" i="37" s="1"/>
  <c r="O312" i="37"/>
  <c r="P312" i="37" s="1"/>
  <c r="Q312" i="37" s="1"/>
  <c r="O315" i="37"/>
  <c r="P315" i="37" s="1"/>
  <c r="Q315" i="37" s="1"/>
  <c r="O299" i="37"/>
  <c r="P299" i="37" s="1"/>
  <c r="Q299" i="37" s="1"/>
  <c r="O296" i="37"/>
  <c r="P296" i="37" s="1"/>
  <c r="Q296" i="37" s="1"/>
  <c r="O280" i="37"/>
  <c r="P280" i="37" s="1"/>
  <c r="Q280" i="37" s="1"/>
  <c r="O96" i="37"/>
  <c r="P96" i="37" s="1"/>
  <c r="Q96" i="37" s="1"/>
  <c r="O247" i="37"/>
  <c r="P247" i="37" s="1"/>
  <c r="Q247" i="37" s="1"/>
  <c r="O218" i="37"/>
  <c r="P218" i="37" s="1"/>
  <c r="Q218" i="37" s="1"/>
  <c r="O181" i="37"/>
  <c r="P181" i="37" s="1"/>
  <c r="Q181" i="37" s="1"/>
  <c r="O266" i="37"/>
  <c r="P266" i="37" s="1"/>
  <c r="Q266" i="37" s="1"/>
  <c r="O70" i="37"/>
  <c r="P70" i="37" s="1"/>
  <c r="Q70" i="37" s="1"/>
  <c r="O309" i="37"/>
  <c r="P309" i="37" s="1"/>
  <c r="Q309" i="37" s="1"/>
  <c r="O270" i="37"/>
  <c r="P270" i="37" s="1"/>
  <c r="Q270" i="37" s="1"/>
  <c r="O172" i="37"/>
  <c r="P172" i="37" s="1"/>
  <c r="Q172" i="37" s="1"/>
  <c r="O302" i="37"/>
  <c r="P302" i="37" s="1"/>
  <c r="Q302" i="37" s="1"/>
  <c r="O75" i="37"/>
  <c r="P75" i="37" s="1"/>
  <c r="Q75" i="37" s="1"/>
  <c r="O252" i="37"/>
  <c r="P252" i="37" s="1"/>
  <c r="Q252" i="37" s="1"/>
  <c r="O160" i="37"/>
  <c r="P160" i="37" s="1"/>
  <c r="Q160" i="37" s="1"/>
  <c r="O47" i="37"/>
  <c r="P47" i="37" s="1"/>
  <c r="Q47" i="37" s="1"/>
  <c r="O117" i="37"/>
  <c r="P117" i="37" s="1"/>
  <c r="Q117" i="37" s="1"/>
  <c r="O169" i="37"/>
  <c r="P169" i="37" s="1"/>
  <c r="Q169" i="37" s="1"/>
  <c r="O229" i="37"/>
  <c r="P229" i="37" s="1"/>
  <c r="Q229" i="37" s="1"/>
  <c r="O39" i="37"/>
  <c r="P39" i="37" s="1"/>
  <c r="Q39" i="37" s="1"/>
  <c r="O85" i="37"/>
  <c r="P85" i="37" s="1"/>
  <c r="Q85" i="37" s="1"/>
  <c r="O298" i="37"/>
  <c r="P298" i="37" s="1"/>
  <c r="Q298" i="37" s="1"/>
  <c r="O220" i="37"/>
  <c r="P220" i="37" s="1"/>
  <c r="Q220" i="37" s="1"/>
  <c r="O233" i="37"/>
  <c r="P233" i="37" s="1"/>
  <c r="Q233" i="37" s="1"/>
  <c r="O33" i="37"/>
  <c r="P33" i="37" s="1"/>
  <c r="Q33" i="37" s="1"/>
  <c r="O294" i="37"/>
  <c r="P294" i="37" s="1"/>
  <c r="Q294" i="37" s="1"/>
  <c r="O293" i="37"/>
  <c r="P293" i="37" s="1"/>
  <c r="Q293" i="37" s="1"/>
  <c r="O228" i="37"/>
  <c r="P228" i="37" s="1"/>
  <c r="Q228" i="37" s="1"/>
  <c r="O18" i="37"/>
  <c r="P18" i="37" s="1"/>
  <c r="Q18" i="37" s="1"/>
  <c r="O154" i="37"/>
  <c r="P154" i="37" s="1"/>
  <c r="Q154" i="37" s="1"/>
  <c r="O133" i="37"/>
  <c r="P133" i="37" s="1"/>
  <c r="Q133" i="37" s="1"/>
  <c r="O204" i="37"/>
  <c r="P204" i="37" s="1"/>
  <c r="Q204" i="37" s="1"/>
  <c r="O142" i="37"/>
  <c r="P142" i="37" s="1"/>
  <c r="Q142" i="37" s="1"/>
  <c r="O94" i="37"/>
  <c r="P94" i="37" s="1"/>
  <c r="Q94" i="37" s="1"/>
  <c r="O138" i="37"/>
  <c r="P138" i="37" s="1"/>
  <c r="Q138" i="37" s="1"/>
  <c r="O171" i="37"/>
  <c r="P171" i="37" s="1"/>
  <c r="Q171" i="37" s="1"/>
  <c r="O38" i="37"/>
  <c r="P38" i="37" s="1"/>
  <c r="Q38" i="37" s="1"/>
  <c r="O156" i="37"/>
  <c r="P156" i="37" s="1"/>
  <c r="Q156" i="37" s="1"/>
  <c r="O9" i="37"/>
  <c r="P9" i="37" s="1"/>
  <c r="Q9" i="37" s="1"/>
  <c r="O175" i="37"/>
  <c r="P175" i="37" s="1"/>
  <c r="Q175" i="37" s="1"/>
  <c r="O131" i="37"/>
  <c r="P131" i="37" s="1"/>
  <c r="Q131" i="37" s="1"/>
  <c r="O182" i="37"/>
  <c r="P182" i="37" s="1"/>
  <c r="Q182" i="37" s="1"/>
  <c r="O52" i="37"/>
  <c r="P52" i="37" s="1"/>
  <c r="Q52" i="37" s="1"/>
  <c r="O216" i="37"/>
  <c r="P216" i="37" s="1"/>
  <c r="Q216" i="37" s="1"/>
  <c r="O35" i="37"/>
  <c r="P35" i="37" s="1"/>
  <c r="Q35" i="37" s="1"/>
  <c r="O297" i="37"/>
  <c r="P297" i="37" s="1"/>
  <c r="Q297" i="37" s="1"/>
  <c r="O51" i="37"/>
  <c r="P51" i="37" s="1"/>
  <c r="Q51" i="37" s="1"/>
  <c r="O313" i="37"/>
  <c r="P313" i="37" s="1"/>
  <c r="Q313" i="37" s="1"/>
  <c r="O196" i="37"/>
  <c r="P196" i="37" s="1"/>
  <c r="Q196" i="37" s="1"/>
  <c r="O287" i="37"/>
  <c r="P287" i="37" s="1"/>
  <c r="Q287" i="37" s="1"/>
  <c r="O42" i="37"/>
  <c r="P42" i="37" s="1"/>
  <c r="Q42" i="37" s="1"/>
  <c r="O68" i="37"/>
  <c r="P68" i="37" s="1"/>
  <c r="Q68" i="37" s="1"/>
  <c r="O274" i="37"/>
  <c r="P274" i="37" s="1"/>
  <c r="Q274" i="37" s="1"/>
  <c r="O179" i="37"/>
  <c r="P179" i="37" s="1"/>
  <c r="Q179" i="37" s="1"/>
  <c r="O5" i="37"/>
  <c r="P5" i="37" s="1"/>
  <c r="Q5" i="37" s="1"/>
  <c r="O48" i="37"/>
  <c r="P48" i="37" s="1"/>
  <c r="Q48" i="37" s="1"/>
  <c r="O207" i="37"/>
  <c r="P207" i="37" s="1"/>
  <c r="Q207" i="37" s="1"/>
  <c r="O134" i="37"/>
  <c r="P134" i="37" s="1"/>
  <c r="Q134" i="37" s="1"/>
  <c r="O197" i="37"/>
  <c r="P197" i="37" s="1"/>
  <c r="Q197" i="37" s="1"/>
  <c r="O248" i="37"/>
  <c r="P248" i="37" s="1"/>
  <c r="Q248" i="37" s="1"/>
  <c r="O114" i="37"/>
  <c r="P114" i="37" s="1"/>
  <c r="Q114" i="37" s="1"/>
  <c r="O22" i="37"/>
  <c r="P22" i="37" s="1"/>
  <c r="Q22" i="37" s="1"/>
  <c r="O173" i="37"/>
  <c r="P173" i="37" s="1"/>
  <c r="Q173" i="37" s="1"/>
  <c r="O231" i="37"/>
  <c r="P231" i="37" s="1"/>
  <c r="Q231" i="37" s="1"/>
  <c r="O176" i="37"/>
  <c r="P176" i="37" s="1"/>
  <c r="Q176" i="37" s="1"/>
  <c r="O8" i="37"/>
  <c r="P8" i="37" s="1"/>
  <c r="Q8" i="37" s="1"/>
  <c r="O282" i="37"/>
  <c r="P282" i="37" s="1"/>
  <c r="Q282" i="37" s="1"/>
  <c r="O105" i="37"/>
  <c r="P105" i="37" s="1"/>
  <c r="Q105" i="37" s="1"/>
  <c r="O305" i="37"/>
  <c r="P305" i="37" s="1"/>
  <c r="Q305" i="37" s="1"/>
  <c r="O26" i="37"/>
  <c r="P26" i="37" s="1"/>
  <c r="Q26" i="37" s="1"/>
  <c r="O219" i="37"/>
  <c r="P219" i="37" s="1"/>
  <c r="Q219" i="37" s="1"/>
  <c r="O242" i="37"/>
  <c r="P242" i="37" s="1"/>
  <c r="Q242" i="37" s="1"/>
  <c r="O265" i="37"/>
  <c r="P265" i="37" s="1"/>
  <c r="Q265" i="37" s="1"/>
  <c r="O320" i="37"/>
  <c r="P320" i="37" s="1"/>
  <c r="Q320" i="37" s="1"/>
  <c r="O27" i="37"/>
  <c r="P27" i="37" s="1"/>
  <c r="Q27" i="37" s="1"/>
  <c r="O12" i="37"/>
  <c r="P12" i="37" s="1"/>
  <c r="Q12" i="37" s="1"/>
  <c r="O146" i="37"/>
  <c r="P146" i="37" s="1"/>
  <c r="Q146" i="37" s="1"/>
  <c r="O261" i="37"/>
  <c r="P261" i="37" s="1"/>
  <c r="Q261" i="37" s="1"/>
  <c r="O30" i="37"/>
  <c r="P30" i="37" s="1"/>
  <c r="Q30" i="37" s="1"/>
  <c r="O210" i="37"/>
  <c r="P210" i="37" s="1"/>
  <c r="Q210" i="37" s="1"/>
  <c r="O149" i="37"/>
  <c r="P149" i="37" s="1"/>
  <c r="Q149" i="37" s="1"/>
  <c r="O285" i="37"/>
  <c r="P285" i="37" s="1"/>
  <c r="Q285" i="37" s="1"/>
  <c r="O277" i="37"/>
  <c r="P277" i="37" s="1"/>
  <c r="Q277" i="37" s="1"/>
  <c r="O167" i="37"/>
  <c r="P167" i="37" s="1"/>
  <c r="Q167" i="37" s="1"/>
  <c r="O289" i="37"/>
  <c r="P289" i="37" s="1"/>
  <c r="Q289" i="37" s="1"/>
  <c r="O300" i="37"/>
  <c r="P300" i="37" s="1"/>
  <c r="Q300" i="37" s="1"/>
  <c r="O77" i="37"/>
  <c r="P77" i="37" s="1"/>
  <c r="Q77" i="37" s="1"/>
  <c r="O223" i="37"/>
  <c r="P223" i="37" s="1"/>
  <c r="Q223" i="37" s="1"/>
  <c r="O97" i="37"/>
  <c r="P97" i="37" s="1"/>
  <c r="Q97" i="37" s="1"/>
  <c r="O241" i="37"/>
  <c r="P241" i="37" s="1"/>
  <c r="Q241" i="37" s="1"/>
  <c r="O132" i="37"/>
  <c r="P132" i="37" s="1"/>
  <c r="Q132" i="37" s="1"/>
  <c r="O186" i="37"/>
  <c r="P186" i="37" s="1"/>
  <c r="Q186" i="37" s="1"/>
  <c r="O185" i="37"/>
  <c r="P185" i="37" s="1"/>
  <c r="Q185" i="37" s="1"/>
  <c r="O54" i="37"/>
  <c r="P54" i="37" s="1"/>
  <c r="Q54" i="37" s="1"/>
  <c r="O318" i="37"/>
  <c r="P318" i="37" s="1"/>
  <c r="Q318" i="37" s="1"/>
  <c r="O145" i="37"/>
  <c r="P145" i="37" s="1"/>
  <c r="Q145" i="37" s="1"/>
  <c r="O95" i="37"/>
  <c r="P95" i="37" s="1"/>
  <c r="Q95" i="37" s="1"/>
  <c r="O273" i="37"/>
  <c r="P273" i="37" s="1"/>
  <c r="Q273" i="37" s="1"/>
  <c r="O64" i="37"/>
  <c r="P64" i="37" s="1"/>
  <c r="Q64" i="37" s="1"/>
  <c r="O29" i="37"/>
  <c r="P29" i="37" s="1"/>
  <c r="Q29" i="37" s="1"/>
  <c r="O123" i="37"/>
  <c r="P123" i="37" s="1"/>
  <c r="Q123" i="37" s="1"/>
  <c r="O125" i="37"/>
  <c r="P125" i="37" s="1"/>
  <c r="Q125" i="37" s="1"/>
  <c r="O58" i="37"/>
  <c r="P58" i="37" s="1"/>
  <c r="Q58" i="37" s="1"/>
  <c r="O262" i="37"/>
  <c r="P262" i="37" s="1"/>
  <c r="Q262" i="37" s="1"/>
  <c r="O203" i="37"/>
  <c r="P203" i="37" s="1"/>
  <c r="Q203" i="37" s="1"/>
  <c r="O168" i="37"/>
  <c r="P168" i="37" s="1"/>
  <c r="Q168" i="37" s="1"/>
  <c r="O255" i="37"/>
  <c r="P255" i="37" s="1"/>
  <c r="Q255" i="37" s="1"/>
  <c r="O11" i="37"/>
  <c r="P11" i="37" s="1"/>
  <c r="Q11" i="37" s="1"/>
  <c r="O98" i="37"/>
  <c r="P98" i="37" s="1"/>
  <c r="Q98" i="37" s="1"/>
  <c r="O268" i="37"/>
  <c r="P268" i="37" s="1"/>
  <c r="Q268" i="37" s="1"/>
  <c r="O49" i="37"/>
  <c r="P49" i="37" s="1"/>
  <c r="Q49" i="37" s="1"/>
  <c r="O284" i="37"/>
  <c r="P284" i="37" s="1"/>
  <c r="Q284" i="37" s="1"/>
  <c r="O36" i="37"/>
  <c r="P36" i="37" s="1"/>
  <c r="Q36" i="37" s="1"/>
  <c r="O311" i="37"/>
  <c r="P311" i="37" s="1"/>
  <c r="Q311" i="37" s="1"/>
  <c r="O251" i="37"/>
  <c r="P251" i="37" s="1"/>
  <c r="Q251" i="37" s="1"/>
  <c r="O184" i="37"/>
  <c r="P184" i="37" s="1"/>
  <c r="Q184" i="37" s="1"/>
  <c r="O316" i="37"/>
  <c r="P316" i="37" s="1"/>
  <c r="Q316" i="37" s="1"/>
  <c r="O59" i="37"/>
  <c r="P59" i="37" s="1"/>
  <c r="Q59" i="37" s="1"/>
  <c r="O151" i="37"/>
  <c r="P151" i="37" s="1"/>
  <c r="Q151" i="37" s="1"/>
  <c r="O71" i="37"/>
  <c r="P71" i="37" s="1"/>
  <c r="Q71" i="37" s="1"/>
  <c r="O57" i="37"/>
  <c r="P57" i="37" s="1"/>
  <c r="Q57" i="37" s="1"/>
  <c r="O80" i="37"/>
  <c r="P80" i="37" s="1"/>
  <c r="Q80" i="37" s="1"/>
  <c r="O157" i="37"/>
  <c r="P157" i="37" s="1"/>
  <c r="Q157" i="37" s="1"/>
  <c r="O28" i="37"/>
  <c r="P28" i="37" s="1"/>
  <c r="Q28" i="37" s="1"/>
  <c r="O108" i="37"/>
  <c r="P108" i="37" s="1"/>
  <c r="Q108" i="37" s="1"/>
  <c r="O275" i="37"/>
  <c r="P275" i="37" s="1"/>
  <c r="Q275" i="37" s="1"/>
  <c r="O249" i="37"/>
  <c r="P249" i="37" s="1"/>
  <c r="Q249" i="37" s="1"/>
  <c r="O211" i="37"/>
  <c r="P211" i="37" s="1"/>
  <c r="Q211" i="37" s="1"/>
  <c r="O143" i="37"/>
  <c r="P143" i="37" s="1"/>
  <c r="Q143" i="37" s="1"/>
  <c r="O150" i="37"/>
  <c r="P150" i="37" s="1"/>
  <c r="Q150" i="37" s="1"/>
  <c r="O100" i="37"/>
  <c r="P100" i="37" s="1"/>
  <c r="Q100" i="37" s="1"/>
  <c r="O76" i="37"/>
  <c r="P76" i="37" s="1"/>
  <c r="Q76" i="37" s="1"/>
  <c r="O201" i="37"/>
  <c r="P201" i="37" s="1"/>
  <c r="Q201" i="37" s="1"/>
  <c r="O244" i="37"/>
  <c r="P244" i="37" s="1"/>
  <c r="Q244" i="37" s="1"/>
  <c r="O295" i="37"/>
  <c r="P295" i="37" s="1"/>
  <c r="Q295" i="37" s="1"/>
  <c r="O148" i="37"/>
  <c r="P148" i="37" s="1"/>
  <c r="Q148" i="37" s="1"/>
  <c r="O278" i="37"/>
  <c r="P278" i="37" s="1"/>
  <c r="Q278" i="37" s="1"/>
  <c r="O271" i="37"/>
  <c r="P271" i="37" s="1"/>
  <c r="Q271" i="37" s="1"/>
  <c r="O111" i="37"/>
  <c r="P111" i="37" s="1"/>
  <c r="Q111" i="37" s="1"/>
  <c r="O126" i="37"/>
  <c r="P126" i="37" s="1"/>
  <c r="Q126" i="37" s="1"/>
  <c r="O159" i="37"/>
  <c r="P159" i="37" s="1"/>
  <c r="Q159" i="37" s="1"/>
  <c r="O286" i="37"/>
  <c r="P286" i="37" s="1"/>
  <c r="Q286" i="37" s="1"/>
  <c r="O212" i="37"/>
  <c r="P212" i="37" s="1"/>
  <c r="Q212" i="37" s="1"/>
  <c r="O238" i="37"/>
  <c r="P238" i="37" s="1"/>
  <c r="Q238" i="37" s="1"/>
  <c r="O269" i="37"/>
  <c r="P269" i="37" s="1"/>
  <c r="Q269" i="37" s="1"/>
  <c r="O317" i="37"/>
  <c r="P317" i="37" s="1"/>
  <c r="Q317" i="37" s="1"/>
  <c r="O222" i="37"/>
  <c r="P222" i="37" s="1"/>
  <c r="Q222" i="37" s="1"/>
  <c r="O119" i="37"/>
  <c r="P119" i="37" s="1"/>
  <c r="Q119" i="37" s="1"/>
  <c r="O226" i="37"/>
  <c r="P226" i="37" s="1"/>
  <c r="Q226" i="37" s="1"/>
  <c r="O115" i="37"/>
  <c r="P115" i="37" s="1"/>
  <c r="Q115" i="37" s="1"/>
  <c r="O32" i="37"/>
  <c r="P32" i="37" s="1"/>
  <c r="Q32" i="37" s="1"/>
  <c r="O107" i="37"/>
  <c r="P107" i="37" s="1"/>
  <c r="Q107" i="37" s="1"/>
  <c r="O67" i="37"/>
  <c r="P67" i="37" s="1"/>
  <c r="Q67" i="37" s="1"/>
  <c r="O288" i="37"/>
  <c r="P288" i="37" s="1"/>
  <c r="Q288" i="37" s="1"/>
  <c r="O21" i="37"/>
  <c r="P21" i="37" s="1"/>
  <c r="Q21" i="37" s="1"/>
  <c r="O180" i="37"/>
  <c r="P180" i="37" s="1"/>
  <c r="Q180" i="37" s="1"/>
  <c r="O263" i="37"/>
  <c r="P263" i="37" s="1"/>
  <c r="Q263" i="37" s="1"/>
  <c r="O103" i="37"/>
  <c r="P103" i="37" s="1"/>
  <c r="Q103" i="37" s="1"/>
  <c r="O73" i="37"/>
  <c r="P73" i="37" s="1"/>
  <c r="Q73" i="37" s="1"/>
  <c r="O81" i="37"/>
  <c r="P81" i="37" s="1"/>
  <c r="Q81" i="37" s="1"/>
  <c r="O187" i="37"/>
  <c r="P187" i="37" s="1"/>
  <c r="Q187" i="37" s="1"/>
  <c r="O319" i="37"/>
  <c r="P319" i="37" s="1"/>
  <c r="Q319" i="37" s="1"/>
  <c r="O206" i="37"/>
  <c r="P206" i="37" s="1"/>
  <c r="Q206" i="37" s="1"/>
  <c r="O191" i="37"/>
  <c r="P191" i="37" s="1"/>
  <c r="Q191" i="37" s="1"/>
  <c r="O190" i="37"/>
  <c r="P190" i="37" s="1"/>
  <c r="Q190" i="37" s="1"/>
  <c r="O239" i="37"/>
  <c r="P239" i="37" s="1"/>
  <c r="Q239" i="37" s="1"/>
  <c r="O92" i="37"/>
  <c r="P92" i="37" s="1"/>
  <c r="Q92" i="37" s="1"/>
  <c r="O104" i="37"/>
  <c r="P104" i="37" s="1"/>
  <c r="Q104" i="37" s="1"/>
  <c r="R129" i="36"/>
  <c r="R51" i="36"/>
  <c r="R295" i="36"/>
  <c r="R83" i="36"/>
  <c r="R277" i="36"/>
  <c r="R100" i="36"/>
  <c r="R19" i="36"/>
  <c r="R288" i="36"/>
  <c r="R60" i="36"/>
  <c r="R179" i="36"/>
  <c r="R193" i="36"/>
  <c r="R245" i="36"/>
  <c r="R252" i="36"/>
  <c r="R34" i="36"/>
  <c r="R138" i="36"/>
  <c r="R68" i="36"/>
  <c r="R112" i="36"/>
  <c r="R101" i="36"/>
  <c r="R235" i="36"/>
  <c r="R67" i="36"/>
  <c r="R319" i="36"/>
  <c r="R273" i="36"/>
  <c r="R210" i="36"/>
  <c r="R115" i="36"/>
  <c r="R65" i="36"/>
  <c r="R221" i="36"/>
  <c r="R173" i="36"/>
  <c r="R62" i="36"/>
  <c r="R287" i="36"/>
  <c r="R130" i="36"/>
  <c r="R297" i="36"/>
  <c r="R203" i="36"/>
  <c r="R20" i="36"/>
  <c r="R265" i="36"/>
  <c r="R228" i="36"/>
  <c r="R52" i="36"/>
  <c r="R79" i="36"/>
  <c r="R284" i="36"/>
  <c r="R141" i="36"/>
  <c r="R12" i="36"/>
  <c r="R204" i="36"/>
  <c r="R272" i="36"/>
  <c r="R28" i="36"/>
  <c r="R167" i="36"/>
  <c r="R152" i="36"/>
  <c r="R198" i="36"/>
  <c r="R218" i="36"/>
  <c r="R168" i="36"/>
  <c r="R16" i="36"/>
  <c r="R92" i="36"/>
  <c r="R96" i="36"/>
  <c r="R302" i="36"/>
  <c r="R161" i="36"/>
  <c r="R38" i="36"/>
  <c r="R249" i="36"/>
  <c r="R171" i="36"/>
  <c r="R166" i="36"/>
  <c r="R260" i="36"/>
  <c r="R182" i="36"/>
  <c r="R290" i="36"/>
  <c r="R158" i="36"/>
  <c r="R125" i="36"/>
  <c r="R80" i="36"/>
  <c r="R148" i="36"/>
  <c r="R185" i="36"/>
  <c r="R256" i="36"/>
  <c r="R139" i="36"/>
  <c r="R188" i="36"/>
  <c r="R244" i="36"/>
  <c r="R262" i="36"/>
  <c r="R35" i="36"/>
  <c r="R140" i="36"/>
  <c r="R192" i="36"/>
  <c r="R61" i="36"/>
  <c r="R207" i="36"/>
  <c r="R291" i="36"/>
  <c r="R241" i="36"/>
  <c r="R106" i="36"/>
  <c r="R13" i="36"/>
  <c r="R219" i="36"/>
  <c r="R216" i="36"/>
  <c r="R180" i="36"/>
  <c r="R294" i="36"/>
  <c r="R84" i="36"/>
  <c r="R312" i="36"/>
  <c r="R69" i="36"/>
  <c r="R103" i="36"/>
  <c r="R308" i="36"/>
  <c r="R160" i="36"/>
  <c r="R45" i="36"/>
  <c r="R172" i="36"/>
  <c r="R254" i="36"/>
  <c r="R143" i="36"/>
  <c r="R310" i="36"/>
  <c r="R118" i="36"/>
  <c r="R225" i="36"/>
  <c r="R282" i="36"/>
  <c r="R163" i="36"/>
  <c r="R227" i="36"/>
  <c r="R205" i="36"/>
  <c r="R89" i="36"/>
  <c r="R231" i="36"/>
  <c r="R190" i="36"/>
  <c r="R54" i="36"/>
  <c r="R237" i="36"/>
  <c r="R76" i="36"/>
  <c r="R178" i="36"/>
  <c r="R53" i="36"/>
  <c r="R253" i="36"/>
  <c r="R87" i="36"/>
  <c r="R250" i="36"/>
  <c r="R197" i="36"/>
  <c r="R156" i="36"/>
  <c r="R285" i="36"/>
  <c r="R279" i="36"/>
  <c r="R229" i="36"/>
  <c r="R261" i="36"/>
  <c r="R201" i="36"/>
  <c r="R183" i="36"/>
  <c r="R48" i="36"/>
  <c r="R191" i="36"/>
  <c r="R196" i="36"/>
  <c r="R88" i="36"/>
  <c r="R162" i="36"/>
  <c r="R177" i="36"/>
  <c r="R25" i="36"/>
  <c r="R37" i="36"/>
  <c r="R202" i="36"/>
  <c r="R33" i="36"/>
  <c r="R134" i="36"/>
  <c r="R78" i="36"/>
  <c r="R159" i="36"/>
  <c r="R270" i="36"/>
  <c r="R57" i="36"/>
  <c r="R50" i="36"/>
  <c r="R217" i="36"/>
  <c r="R131" i="36"/>
  <c r="R145" i="36"/>
  <c r="R169" i="36"/>
  <c r="R200" i="36"/>
  <c r="R236" i="36"/>
  <c r="R98" i="36"/>
  <c r="R149" i="36"/>
  <c r="R278" i="36"/>
  <c r="R246" i="36"/>
  <c r="R108" i="36"/>
  <c r="R32" i="36"/>
  <c r="R10" i="36"/>
  <c r="R66" i="36"/>
  <c r="R264" i="36"/>
  <c r="R259" i="36"/>
  <c r="R63" i="36"/>
  <c r="R119" i="36"/>
  <c r="R104" i="36"/>
  <c r="R268" i="36"/>
  <c r="R105" i="36"/>
  <c r="R70" i="36"/>
  <c r="R164" i="36"/>
  <c r="R305" i="36"/>
  <c r="R128" i="36"/>
  <c r="R99" i="36"/>
  <c r="R39" i="36"/>
  <c r="R82" i="36"/>
  <c r="R55" i="36"/>
  <c r="R23" i="36"/>
  <c r="R5" i="36"/>
  <c r="R107" i="36"/>
  <c r="R81" i="36"/>
  <c r="R75" i="36"/>
  <c r="R317" i="36"/>
  <c r="R117" i="36"/>
  <c r="R176" i="36"/>
  <c r="R306" i="36"/>
  <c r="R41" i="36"/>
  <c r="R157" i="36"/>
  <c r="R301" i="36"/>
  <c r="R248" i="36"/>
  <c r="R304" i="36"/>
  <c r="R187" i="36"/>
  <c r="R73" i="36"/>
  <c r="R27" i="36"/>
  <c r="R97" i="36"/>
  <c r="R36" i="36"/>
  <c r="R208" i="36"/>
  <c r="R26" i="36"/>
  <c r="R232" i="36"/>
  <c r="R220" i="36"/>
  <c r="R85" i="36"/>
  <c r="R113" i="36"/>
  <c r="R174" i="36"/>
  <c r="R274" i="36"/>
  <c r="R18" i="36"/>
  <c r="R258" i="36"/>
  <c r="R233" i="36"/>
  <c r="R151" i="36"/>
  <c r="R120" i="36"/>
  <c r="R175" i="36"/>
  <c r="R269" i="36"/>
  <c r="R267" i="36"/>
  <c r="R251" i="36"/>
  <c r="R165" i="36"/>
  <c r="R239" i="36"/>
  <c r="R114" i="36"/>
  <c r="R124" i="36"/>
  <c r="R136" i="36"/>
  <c r="R212" i="36"/>
  <c r="R74" i="36"/>
  <c r="R29" i="36"/>
  <c r="R195" i="36"/>
  <c r="R93" i="36"/>
  <c r="R289" i="36"/>
  <c r="R42" i="36"/>
  <c r="R31" i="36"/>
  <c r="R40" i="36"/>
  <c r="R189" i="36"/>
  <c r="R184" i="36"/>
  <c r="R206" i="36"/>
  <c r="R296" i="36"/>
  <c r="R314" i="36"/>
  <c r="R43" i="36"/>
  <c r="R137" i="36"/>
  <c r="R110" i="36"/>
  <c r="R292" i="36"/>
  <c r="R293" i="36"/>
  <c r="R122" i="36"/>
  <c r="R95" i="36"/>
  <c r="R223" i="36"/>
  <c r="R309" i="36"/>
  <c r="R91" i="36"/>
  <c r="R109" i="36"/>
  <c r="R121" i="36"/>
  <c r="R24" i="36"/>
  <c r="R77" i="36"/>
  <c r="R320" i="36"/>
  <c r="R150" i="36"/>
  <c r="R144" i="36"/>
  <c r="R72" i="36"/>
  <c r="R94" i="36"/>
  <c r="R15" i="36"/>
  <c r="R315" i="36"/>
  <c r="R155" i="36"/>
  <c r="R133" i="36"/>
  <c r="R286" i="36"/>
  <c r="R49" i="36"/>
  <c r="R215" i="36"/>
  <c r="R123" i="36"/>
  <c r="R7" i="36"/>
  <c r="R242" i="36"/>
  <c r="R226" i="36"/>
  <c r="R307" i="36"/>
  <c r="R58" i="36"/>
  <c r="R64" i="36"/>
  <c r="R300" i="36"/>
  <c r="R11" i="36"/>
  <c r="R280" i="36"/>
  <c r="R9" i="36"/>
  <c r="R170" i="36"/>
  <c r="R30" i="36"/>
  <c r="R14" i="36"/>
  <c r="R6" i="36"/>
  <c r="R126" i="36"/>
  <c r="R240" i="36"/>
  <c r="R22" i="36"/>
  <c r="R238" i="36"/>
  <c r="R275" i="36"/>
  <c r="R234" i="36"/>
  <c r="R311" i="36"/>
  <c r="R194" i="36"/>
  <c r="R8" i="36"/>
  <c r="R283" i="36"/>
  <c r="R313" i="36"/>
  <c r="R318" i="36"/>
  <c r="R135" i="36"/>
  <c r="R47" i="36"/>
  <c r="R243" i="36"/>
  <c r="R213" i="36"/>
  <c r="R90" i="36"/>
  <c r="Q4" i="36"/>
  <c r="P3" i="36" a="1"/>
  <c r="P3" i="36" s="1"/>
  <c r="R281" i="36"/>
  <c r="R214" i="36"/>
  <c r="R132" i="36"/>
  <c r="R255" i="36"/>
  <c r="R181" i="36"/>
  <c r="R86" i="36"/>
  <c r="R46" i="36"/>
  <c r="R209" i="36"/>
  <c r="R116" i="36"/>
  <c r="R186" i="36"/>
  <c r="R102" i="36"/>
  <c r="R303" i="36"/>
  <c r="R71" i="36"/>
  <c r="R222" i="36"/>
  <c r="R142" i="36"/>
  <c r="R230" i="36"/>
  <c r="R21" i="36"/>
  <c r="R111" i="36"/>
  <c r="R154" i="36"/>
  <c r="R263" i="36"/>
  <c r="R271" i="36"/>
  <c r="R299" i="36"/>
  <c r="R247" i="36"/>
  <c r="R298" i="36"/>
  <c r="R17" i="36"/>
  <c r="R199" i="36"/>
  <c r="R153" i="36"/>
  <c r="R316" i="36"/>
  <c r="R276" i="36"/>
  <c r="R257" i="36"/>
  <c r="R56" i="36"/>
  <c r="R146" i="36"/>
  <c r="R266" i="36"/>
  <c r="R127" i="36"/>
  <c r="R224" i="36"/>
  <c r="R59" i="36"/>
  <c r="R211" i="36"/>
  <c r="R147" i="36"/>
  <c r="R44" i="36"/>
  <c r="O3" i="36" a="1"/>
  <c r="O3" i="36" s="1"/>
  <c r="Q4" i="39" l="1"/>
  <c r="P3" i="39" a="1"/>
  <c r="P3" i="39" s="1"/>
  <c r="Q4" i="38"/>
  <c r="P3" i="38" a="1"/>
  <c r="P3" i="38" s="1"/>
  <c r="R81" i="37"/>
  <c r="R206" i="37"/>
  <c r="R111" i="37"/>
  <c r="R251" i="37"/>
  <c r="R42" i="37"/>
  <c r="R319" i="37"/>
  <c r="R288" i="37"/>
  <c r="R317" i="37"/>
  <c r="R271" i="37"/>
  <c r="R150" i="37"/>
  <c r="R80" i="37"/>
  <c r="R311" i="37"/>
  <c r="R168" i="37"/>
  <c r="R273" i="37"/>
  <c r="R241" i="37"/>
  <c r="R285" i="37"/>
  <c r="R320" i="37"/>
  <c r="R8" i="37"/>
  <c r="R134" i="37"/>
  <c r="R287" i="37"/>
  <c r="R182" i="37"/>
  <c r="R94" i="37"/>
  <c r="R294" i="37"/>
  <c r="R169" i="37"/>
  <c r="R270" i="37"/>
  <c r="R280" i="37"/>
  <c r="R281" i="37"/>
  <c r="R55" i="37"/>
  <c r="R14" i="37"/>
  <c r="R246" i="37"/>
  <c r="R84" i="37"/>
  <c r="R139" i="37"/>
  <c r="R89" i="37"/>
  <c r="R178" i="37"/>
  <c r="R88" i="37"/>
  <c r="R61" i="37"/>
  <c r="R193" i="37"/>
  <c r="R20" i="37"/>
  <c r="R90" i="37"/>
  <c r="R290" i="37"/>
  <c r="R109" i="37"/>
  <c r="R127" i="37"/>
  <c r="R144" i="37"/>
  <c r="R208" i="37"/>
  <c r="R107" i="37"/>
  <c r="R222" i="37"/>
  <c r="R157" i="37"/>
  <c r="R197" i="37"/>
  <c r="R187" i="37"/>
  <c r="R67" i="37"/>
  <c r="R269" i="37"/>
  <c r="R278" i="37"/>
  <c r="R143" i="37"/>
  <c r="R57" i="37"/>
  <c r="R36" i="37"/>
  <c r="R203" i="37"/>
  <c r="R95" i="37"/>
  <c r="R97" i="37"/>
  <c r="R149" i="37"/>
  <c r="R265" i="37"/>
  <c r="R176" i="37"/>
  <c r="R207" i="37"/>
  <c r="R196" i="37"/>
  <c r="R131" i="37"/>
  <c r="R142" i="37"/>
  <c r="R33" i="37"/>
  <c r="R117" i="37"/>
  <c r="R309" i="37"/>
  <c r="R296" i="37"/>
  <c r="R245" i="37"/>
  <c r="R291" i="37"/>
  <c r="R110" i="37"/>
  <c r="R283" i="37"/>
  <c r="R254" i="37"/>
  <c r="R260" i="37"/>
  <c r="R189" i="37"/>
  <c r="R83" i="37"/>
  <c r="R23" i="37"/>
  <c r="R188" i="37"/>
  <c r="R227" i="37"/>
  <c r="R314" i="37"/>
  <c r="R224" i="37"/>
  <c r="R235" i="37"/>
  <c r="R129" i="37"/>
  <c r="R137" i="37"/>
  <c r="R7" i="37"/>
  <c r="R198" i="37"/>
  <c r="R104" i="37"/>
  <c r="R71" i="37"/>
  <c r="R223" i="37"/>
  <c r="R48" i="37"/>
  <c r="R233" i="37"/>
  <c r="R299" i="37"/>
  <c r="R155" i="37"/>
  <c r="R276" i="37"/>
  <c r="R91" i="37"/>
  <c r="R267" i="37"/>
  <c r="R217" i="37"/>
  <c r="R92" i="37"/>
  <c r="R73" i="37"/>
  <c r="R32" i="37"/>
  <c r="R212" i="37"/>
  <c r="R295" i="37"/>
  <c r="R249" i="37"/>
  <c r="R151" i="37"/>
  <c r="R49" i="37"/>
  <c r="R58" i="37"/>
  <c r="R318" i="37"/>
  <c r="R77" i="37"/>
  <c r="R30" i="37"/>
  <c r="R219" i="37"/>
  <c r="R173" i="37"/>
  <c r="R5" i="37"/>
  <c r="R51" i="37"/>
  <c r="R9" i="37"/>
  <c r="R133" i="37"/>
  <c r="R220" i="37"/>
  <c r="R160" i="37"/>
  <c r="R266" i="37"/>
  <c r="R315" i="37"/>
  <c r="R62" i="37"/>
  <c r="R65" i="37"/>
  <c r="R307" i="37"/>
  <c r="R116" i="37"/>
  <c r="R34" i="37"/>
  <c r="R79" i="37"/>
  <c r="R306" i="37"/>
  <c r="R86" i="37"/>
  <c r="R106" i="37"/>
  <c r="R162" i="37"/>
  <c r="R6" i="37"/>
  <c r="R225" i="37"/>
  <c r="R17" i="37"/>
  <c r="R214" i="37"/>
  <c r="R10" i="37"/>
  <c r="R44" i="37"/>
  <c r="R199" i="37"/>
  <c r="R50" i="37"/>
  <c r="R211" i="37"/>
  <c r="R284" i="37"/>
  <c r="R210" i="37"/>
  <c r="R313" i="37"/>
  <c r="R47" i="37"/>
  <c r="R15" i="37"/>
  <c r="R264" i="37"/>
  <c r="R25" i="37"/>
  <c r="R101" i="37"/>
  <c r="R213" i="37"/>
  <c r="R308" i="37"/>
  <c r="R239" i="37"/>
  <c r="R103" i="37"/>
  <c r="R115" i="37"/>
  <c r="R286" i="37"/>
  <c r="R244" i="37"/>
  <c r="R275" i="37"/>
  <c r="R59" i="37"/>
  <c r="R268" i="37"/>
  <c r="R125" i="37"/>
  <c r="R54" i="37"/>
  <c r="R300" i="37"/>
  <c r="R261" i="37"/>
  <c r="R26" i="37"/>
  <c r="R22" i="37"/>
  <c r="R179" i="37"/>
  <c r="R297" i="37"/>
  <c r="R156" i="37"/>
  <c r="R154" i="37"/>
  <c r="R298" i="37"/>
  <c r="R252" i="37"/>
  <c r="R181" i="37"/>
  <c r="R312" i="37"/>
  <c r="R174" i="37"/>
  <c r="R152" i="37"/>
  <c r="R78" i="37"/>
  <c r="R99" i="37"/>
  <c r="R37" i="37"/>
  <c r="R45" i="37"/>
  <c r="R124" i="37"/>
  <c r="R53" i="37"/>
  <c r="R237" i="37"/>
  <c r="R121" i="37"/>
  <c r="R195" i="37"/>
  <c r="R310" i="37"/>
  <c r="R304" i="37"/>
  <c r="R72" i="37"/>
  <c r="R194" i="37"/>
  <c r="R69" i="37"/>
  <c r="R250" i="37"/>
  <c r="R221" i="37"/>
  <c r="R148" i="37"/>
  <c r="R262" i="37"/>
  <c r="R242" i="37"/>
  <c r="R175" i="37"/>
  <c r="R70" i="37"/>
  <c r="R177" i="37"/>
  <c r="R24" i="37"/>
  <c r="R234" i="37"/>
  <c r="R190" i="37"/>
  <c r="R263" i="37"/>
  <c r="R226" i="37"/>
  <c r="R159" i="37"/>
  <c r="R201" i="37"/>
  <c r="R108" i="37"/>
  <c r="R316" i="37"/>
  <c r="R98" i="37"/>
  <c r="R123" i="37"/>
  <c r="R185" i="37"/>
  <c r="R289" i="37"/>
  <c r="R146" i="37"/>
  <c r="R305" i="37"/>
  <c r="R114" i="37"/>
  <c r="R274" i="37"/>
  <c r="R35" i="37"/>
  <c r="R38" i="37"/>
  <c r="R18" i="37"/>
  <c r="R85" i="37"/>
  <c r="R75" i="37"/>
  <c r="R218" i="37"/>
  <c r="R153" i="37"/>
  <c r="R74" i="37"/>
  <c r="R161" i="37"/>
  <c r="R19" i="37"/>
  <c r="R128" i="37"/>
  <c r="R163" i="37"/>
  <c r="R166" i="37"/>
  <c r="R13" i="37"/>
  <c r="R202" i="37"/>
  <c r="R130" i="37"/>
  <c r="R165" i="37"/>
  <c r="R16" i="37"/>
  <c r="R256" i="37"/>
  <c r="R230" i="37"/>
  <c r="R192" i="37"/>
  <c r="R122" i="37"/>
  <c r="R209" i="37"/>
  <c r="R147" i="37"/>
  <c r="R303" i="37"/>
  <c r="R238" i="37"/>
  <c r="R145" i="37"/>
  <c r="R231" i="37"/>
  <c r="R204" i="37"/>
  <c r="R272" i="37"/>
  <c r="R43" i="37"/>
  <c r="R136" i="37"/>
  <c r="R259" i="37"/>
  <c r="R191" i="37"/>
  <c r="R180" i="37"/>
  <c r="R119" i="37"/>
  <c r="R126" i="37"/>
  <c r="R76" i="37"/>
  <c r="R28" i="37"/>
  <c r="R184" i="37"/>
  <c r="R11" i="37"/>
  <c r="R29" i="37"/>
  <c r="R186" i="37"/>
  <c r="R167" i="37"/>
  <c r="R12" i="37"/>
  <c r="R105" i="37"/>
  <c r="R248" i="37"/>
  <c r="R68" i="37"/>
  <c r="R216" i="37"/>
  <c r="R171" i="37"/>
  <c r="R228" i="37"/>
  <c r="R39" i="37"/>
  <c r="R302" i="37"/>
  <c r="R247" i="37"/>
  <c r="R113" i="37"/>
  <c r="R200" i="37"/>
  <c r="R253" i="37"/>
  <c r="R31" i="37"/>
  <c r="R118" i="37"/>
  <c r="R279" i="37"/>
  <c r="R93" i="37"/>
  <c r="R120" i="37"/>
  <c r="R112" i="37"/>
  <c r="R56" i="37"/>
  <c r="R164" i="37"/>
  <c r="R40" i="37"/>
  <c r="R292" i="37"/>
  <c r="R158" i="37"/>
  <c r="R232" i="37"/>
  <c r="R236" i="37"/>
  <c r="R183" i="37"/>
  <c r="R46" i="37"/>
  <c r="Q4" i="37"/>
  <c r="P3" i="37" a="1"/>
  <c r="P3" i="37" s="1"/>
  <c r="R21" i="37"/>
  <c r="R100" i="37"/>
  <c r="R255" i="37"/>
  <c r="R64" i="37"/>
  <c r="R132" i="37"/>
  <c r="R277" i="37"/>
  <c r="R27" i="37"/>
  <c r="R282" i="37"/>
  <c r="R52" i="37"/>
  <c r="R138" i="37"/>
  <c r="R293" i="37"/>
  <c r="R229" i="37"/>
  <c r="R172" i="37"/>
  <c r="R96" i="37"/>
  <c r="R41" i="37"/>
  <c r="R257" i="37"/>
  <c r="R170" i="37"/>
  <c r="R215" i="37"/>
  <c r="R258" i="37"/>
  <c r="R301" i="37"/>
  <c r="R87" i="37"/>
  <c r="R135" i="37"/>
  <c r="R63" i="37"/>
  <c r="R82" i="37"/>
  <c r="R140" i="37"/>
  <c r="R240" i="37"/>
  <c r="R66" i="37"/>
  <c r="R102" i="37"/>
  <c r="R243" i="37"/>
  <c r="R205" i="37"/>
  <c r="R141" i="37"/>
  <c r="R60" i="37"/>
  <c r="O3" i="37" a="1"/>
  <c r="O3" i="37" s="1"/>
  <c r="Q3" i="36" a="1"/>
  <c r="Q3" i="36" s="1"/>
  <c r="R4" i="36"/>
  <c r="Q3" i="39" l="1" a="1"/>
  <c r="Q3" i="39" s="1"/>
  <c r="R4" i="39"/>
  <c r="Q3" i="38" a="1"/>
  <c r="Q3" i="38" s="1"/>
  <c r="R4" i="38"/>
  <c r="Q3" i="37" a="1"/>
  <c r="Q3" i="37" s="1"/>
  <c r="R4" i="37"/>
  <c r="R3" i="36" a="1"/>
  <c r="R3" i="36" s="1"/>
  <c r="S4" i="36" s="1"/>
  <c r="R3" i="39" l="1" a="1"/>
  <c r="R3" i="39" s="1"/>
  <c r="R3" i="38" a="1"/>
  <c r="R3" i="38" s="1"/>
  <c r="S4" i="38" s="1"/>
  <c r="R3" i="37" a="1"/>
  <c r="R3" i="37" s="1"/>
  <c r="S4" i="37" s="1"/>
  <c r="T4" i="36"/>
  <c r="S276" i="36"/>
  <c r="T276" i="36" s="1"/>
  <c r="U276" i="36" s="1"/>
  <c r="S77" i="36"/>
  <c r="T77" i="36" s="1"/>
  <c r="U77" i="36" s="1"/>
  <c r="S5" i="36"/>
  <c r="T5" i="36" s="1"/>
  <c r="U5" i="36" s="1"/>
  <c r="S266" i="36"/>
  <c r="T266" i="36" s="1"/>
  <c r="U266" i="36" s="1"/>
  <c r="S170" i="36"/>
  <c r="T170" i="36" s="1"/>
  <c r="U170" i="36" s="1"/>
  <c r="S114" i="36"/>
  <c r="T114" i="36" s="1"/>
  <c r="U114" i="36" s="1"/>
  <c r="S153" i="36"/>
  <c r="T153" i="36" s="1"/>
  <c r="U153" i="36" s="1"/>
  <c r="S109" i="36"/>
  <c r="T109" i="36" s="1"/>
  <c r="U109" i="36" s="1"/>
  <c r="S174" i="36"/>
  <c r="T174" i="36" s="1"/>
  <c r="U174" i="36" s="1"/>
  <c r="S96" i="36"/>
  <c r="T96" i="36" s="1"/>
  <c r="U96" i="36" s="1"/>
  <c r="S281" i="36"/>
  <c r="T281" i="36" s="1"/>
  <c r="U281" i="36" s="1"/>
  <c r="S95" i="36"/>
  <c r="T95" i="36" s="1"/>
  <c r="U95" i="36" s="1"/>
  <c r="S139" i="36"/>
  <c r="T139" i="36" s="1"/>
  <c r="U139" i="36" s="1"/>
  <c r="S240" i="36"/>
  <c r="T240" i="36" s="1"/>
  <c r="U240" i="36" s="1"/>
  <c r="S97" i="36"/>
  <c r="T97" i="36" s="1"/>
  <c r="U97" i="36" s="1"/>
  <c r="S59" i="36"/>
  <c r="T59" i="36" s="1"/>
  <c r="U59" i="36" s="1"/>
  <c r="S108" i="36"/>
  <c r="T108" i="36" s="1"/>
  <c r="U108" i="36" s="1"/>
  <c r="S86" i="36"/>
  <c r="T86" i="36" s="1"/>
  <c r="U86" i="36" s="1"/>
  <c r="S36" i="36"/>
  <c r="T36" i="36" s="1"/>
  <c r="U36" i="36" s="1"/>
  <c r="S243" i="36"/>
  <c r="T243" i="36" s="1"/>
  <c r="U243" i="36" s="1"/>
  <c r="S26" i="36"/>
  <c r="T26" i="36" s="1"/>
  <c r="U26" i="36" s="1"/>
  <c r="S262" i="36"/>
  <c r="T262" i="36" s="1"/>
  <c r="U262" i="36" s="1"/>
  <c r="S167" i="36"/>
  <c r="T167" i="36" s="1"/>
  <c r="U167" i="36" s="1"/>
  <c r="S284" i="36"/>
  <c r="T284" i="36" s="1"/>
  <c r="U284" i="36" s="1"/>
  <c r="S250" i="36"/>
  <c r="T250" i="36" s="1"/>
  <c r="U250" i="36" s="1"/>
  <c r="S21" i="36"/>
  <c r="T21" i="36" s="1"/>
  <c r="U21" i="36" s="1"/>
  <c r="S189" i="36"/>
  <c r="T189" i="36" s="1"/>
  <c r="U189" i="36" s="1"/>
  <c r="S82" i="36"/>
  <c r="T82" i="36" s="1"/>
  <c r="U82" i="36" s="1"/>
  <c r="S154" i="36"/>
  <c r="T154" i="36" s="1"/>
  <c r="U154" i="36" s="1"/>
  <c r="S58" i="36"/>
  <c r="T58" i="36" s="1"/>
  <c r="U58" i="36" s="1"/>
  <c r="S274" i="36"/>
  <c r="T274" i="36" s="1"/>
  <c r="U274" i="36" s="1"/>
  <c r="S142" i="36"/>
  <c r="T142" i="36" s="1"/>
  <c r="U142" i="36" s="1"/>
  <c r="S309" i="36"/>
  <c r="T309" i="36" s="1"/>
  <c r="U309" i="36" s="1"/>
  <c r="S304" i="36"/>
  <c r="T304" i="36" s="1"/>
  <c r="U304" i="36" s="1"/>
  <c r="S152" i="36"/>
  <c r="T152" i="36" s="1"/>
  <c r="U152" i="36" s="1"/>
  <c r="S318" i="36"/>
  <c r="T318" i="36" s="1"/>
  <c r="U318" i="36" s="1"/>
  <c r="S124" i="36"/>
  <c r="T124" i="36" s="1"/>
  <c r="U124" i="36" s="1"/>
  <c r="S147" i="36"/>
  <c r="T147" i="36" s="1"/>
  <c r="U147" i="36" s="1"/>
  <c r="S242" i="36"/>
  <c r="T242" i="36" s="1"/>
  <c r="U242" i="36" s="1"/>
  <c r="S73" i="36"/>
  <c r="T73" i="36" s="1"/>
  <c r="U73" i="36" s="1"/>
  <c r="S199" i="36"/>
  <c r="T199" i="36" s="1"/>
  <c r="U199" i="36" s="1"/>
  <c r="S64" i="36"/>
  <c r="T64" i="36" s="1"/>
  <c r="U64" i="36" s="1"/>
  <c r="S212" i="36"/>
  <c r="T212" i="36" s="1"/>
  <c r="U212" i="36" s="1"/>
  <c r="S159" i="36"/>
  <c r="T159" i="36" s="1"/>
  <c r="U159" i="36" s="1"/>
  <c r="S214" i="36"/>
  <c r="T214" i="36" s="1"/>
  <c r="U214" i="36" s="1"/>
  <c r="S117" i="36"/>
  <c r="T117" i="36" s="1"/>
  <c r="U117" i="36" s="1"/>
  <c r="S146" i="36"/>
  <c r="T146" i="36" s="1"/>
  <c r="U146" i="36" s="1"/>
  <c r="S8" i="36"/>
  <c r="T8" i="36" s="1"/>
  <c r="U8" i="36" s="1"/>
  <c r="S292" i="36"/>
  <c r="T292" i="36" s="1"/>
  <c r="U292" i="36" s="1"/>
  <c r="S157" i="36"/>
  <c r="T157" i="36" s="1"/>
  <c r="U157" i="36" s="1"/>
  <c r="S264" i="36"/>
  <c r="T264" i="36" s="1"/>
  <c r="U264" i="36" s="1"/>
  <c r="S290" i="36"/>
  <c r="T290" i="36" s="1"/>
  <c r="U290" i="36" s="1"/>
  <c r="S308" i="36"/>
  <c r="T308" i="36" s="1"/>
  <c r="U308" i="36" s="1"/>
  <c r="S265" i="36"/>
  <c r="T265" i="36" s="1"/>
  <c r="U265" i="36" s="1"/>
  <c r="S180" i="36"/>
  <c r="T180" i="36" s="1"/>
  <c r="U180" i="36" s="1"/>
  <c r="S130" i="36"/>
  <c r="T130" i="36" s="1"/>
  <c r="U130" i="36" s="1"/>
  <c r="S202" i="36"/>
  <c r="T202" i="36" s="1"/>
  <c r="U202" i="36" s="1"/>
  <c r="S260" i="36"/>
  <c r="T260" i="36" s="1"/>
  <c r="U260" i="36" s="1"/>
  <c r="S149" i="36"/>
  <c r="T149" i="36" s="1"/>
  <c r="U149" i="36" s="1"/>
  <c r="S282" i="36"/>
  <c r="T282" i="36" s="1"/>
  <c r="U282" i="36" s="1"/>
  <c r="S19" i="36"/>
  <c r="T19" i="36" s="1"/>
  <c r="U19" i="36" s="1"/>
  <c r="S185" i="36"/>
  <c r="T185" i="36" s="1"/>
  <c r="U185" i="36" s="1"/>
  <c r="S173" i="36"/>
  <c r="T173" i="36" s="1"/>
  <c r="U173" i="36" s="1"/>
  <c r="S190" i="36"/>
  <c r="T190" i="36" s="1"/>
  <c r="U190" i="36" s="1"/>
  <c r="S16" i="36"/>
  <c r="T16" i="36" s="1"/>
  <c r="U16" i="36" s="1"/>
  <c r="S216" i="36"/>
  <c r="T216" i="36" s="1"/>
  <c r="U216" i="36" s="1"/>
  <c r="S57" i="36"/>
  <c r="T57" i="36" s="1"/>
  <c r="U57" i="36" s="1"/>
  <c r="S186" i="36"/>
  <c r="T186" i="36" s="1"/>
  <c r="U186" i="36" s="1"/>
  <c r="S135" i="36"/>
  <c r="T135" i="36" s="1"/>
  <c r="U135" i="36" s="1"/>
  <c r="S136" i="36"/>
  <c r="T136" i="36" s="1"/>
  <c r="U136" i="36" s="1"/>
  <c r="S128" i="36"/>
  <c r="T128" i="36" s="1"/>
  <c r="U128" i="36" s="1"/>
  <c r="S102" i="36"/>
  <c r="T102" i="36" s="1"/>
  <c r="U102" i="36" s="1"/>
  <c r="S226" i="36"/>
  <c r="T226" i="36" s="1"/>
  <c r="U226" i="36" s="1"/>
  <c r="S113" i="36"/>
  <c r="T113" i="36" s="1"/>
  <c r="U113" i="36" s="1"/>
  <c r="S47" i="36"/>
  <c r="T47" i="36" s="1"/>
  <c r="U47" i="36" s="1"/>
  <c r="S110" i="36"/>
  <c r="T110" i="36" s="1"/>
  <c r="U110" i="36" s="1"/>
  <c r="S119" i="36"/>
  <c r="T119" i="36" s="1"/>
  <c r="U119" i="36" s="1"/>
  <c r="S224" i="36"/>
  <c r="T224" i="36" s="1"/>
  <c r="U224" i="36" s="1"/>
  <c r="S194" i="36"/>
  <c r="T194" i="36" s="1"/>
  <c r="U194" i="36" s="1"/>
  <c r="S120" i="36"/>
  <c r="T120" i="36" s="1"/>
  <c r="U120" i="36" s="1"/>
  <c r="S222" i="36"/>
  <c r="T222" i="36" s="1"/>
  <c r="U222" i="36" s="1"/>
  <c r="S296" i="36"/>
  <c r="T296" i="36" s="1"/>
  <c r="U296" i="36" s="1"/>
  <c r="S23" i="36"/>
  <c r="T23" i="36" s="1"/>
  <c r="U23" i="36" s="1"/>
  <c r="S299" i="36"/>
  <c r="T299" i="36" s="1"/>
  <c r="U299" i="36" s="1"/>
  <c r="S123" i="36"/>
  <c r="T123" i="36" s="1"/>
  <c r="U123" i="36" s="1"/>
  <c r="S251" i="36"/>
  <c r="T251" i="36" s="1"/>
  <c r="U251" i="36" s="1"/>
  <c r="S76" i="36"/>
  <c r="T76" i="36" s="1"/>
  <c r="U76" i="36" s="1"/>
  <c r="S275" i="36"/>
  <c r="T275" i="36" s="1"/>
  <c r="U275" i="36" s="1"/>
  <c r="S107" i="36"/>
  <c r="T107" i="36" s="1"/>
  <c r="U107" i="36" s="1"/>
  <c r="S257" i="36"/>
  <c r="T257" i="36" s="1"/>
  <c r="U257" i="36" s="1"/>
  <c r="S22" i="36"/>
  <c r="T22" i="36" s="1"/>
  <c r="U22" i="36" s="1"/>
  <c r="S314" i="36"/>
  <c r="T314" i="36" s="1"/>
  <c r="U314" i="36" s="1"/>
  <c r="S306" i="36"/>
  <c r="T306" i="36" s="1"/>
  <c r="U306" i="36" s="1"/>
  <c r="S10" i="36"/>
  <c r="T10" i="36" s="1"/>
  <c r="U10" i="36" s="1"/>
  <c r="S302" i="36"/>
  <c r="T302" i="36" s="1"/>
  <c r="U302" i="36" s="1"/>
  <c r="S106" i="36"/>
  <c r="T106" i="36" s="1"/>
  <c r="U106" i="36" s="1"/>
  <c r="S203" i="36"/>
  <c r="T203" i="36" s="1"/>
  <c r="U203" i="36" s="1"/>
  <c r="S140" i="36"/>
  <c r="T140" i="36" s="1"/>
  <c r="U140" i="36" s="1"/>
  <c r="S221" i="36"/>
  <c r="T221" i="36" s="1"/>
  <c r="U221" i="36" s="1"/>
  <c r="S162" i="36"/>
  <c r="T162" i="36" s="1"/>
  <c r="U162" i="36" s="1"/>
  <c r="S171" i="36"/>
  <c r="T171" i="36" s="1"/>
  <c r="U171" i="36" s="1"/>
  <c r="S236" i="36"/>
  <c r="T236" i="36" s="1"/>
  <c r="U236" i="36" s="1"/>
  <c r="S143" i="36"/>
  <c r="T143" i="36" s="1"/>
  <c r="U143" i="36" s="1"/>
  <c r="S277" i="36"/>
  <c r="T277" i="36" s="1"/>
  <c r="U277" i="36" s="1"/>
  <c r="S158" i="36"/>
  <c r="T158" i="36" s="1"/>
  <c r="U158" i="36" s="1"/>
  <c r="S319" i="36"/>
  <c r="T319" i="36" s="1"/>
  <c r="U319" i="36" s="1"/>
  <c r="S227" i="36"/>
  <c r="T227" i="36" s="1"/>
  <c r="U227" i="36" s="1"/>
  <c r="S218" i="36"/>
  <c r="T218" i="36" s="1"/>
  <c r="U218" i="36" s="1"/>
  <c r="S267" i="36"/>
  <c r="T267" i="36" s="1"/>
  <c r="U267" i="36" s="1"/>
  <c r="S247" i="36"/>
  <c r="T247" i="36" s="1"/>
  <c r="U247" i="36" s="1"/>
  <c r="S18" i="36"/>
  <c r="T18" i="36" s="1"/>
  <c r="U18" i="36" s="1"/>
  <c r="S41" i="36"/>
  <c r="T41" i="36" s="1"/>
  <c r="U41" i="36" s="1"/>
  <c r="S286" i="36"/>
  <c r="T286" i="36" s="1"/>
  <c r="U286" i="36" s="1"/>
  <c r="S298" i="36"/>
  <c r="T298" i="36" s="1"/>
  <c r="U298" i="36" s="1"/>
  <c r="S74" i="36"/>
  <c r="T74" i="36" s="1"/>
  <c r="U74" i="36" s="1"/>
  <c r="S25" i="36"/>
  <c r="T25" i="36" s="1"/>
  <c r="U25" i="36" s="1"/>
  <c r="S52" i="36"/>
  <c r="T52" i="36" s="1"/>
  <c r="U52" i="36" s="1"/>
  <c r="S273" i="36"/>
  <c r="T273" i="36" s="1"/>
  <c r="U273" i="36" s="1"/>
  <c r="S68" i="36"/>
  <c r="T68" i="36" s="1"/>
  <c r="U68" i="36" s="1"/>
  <c r="S305" i="36"/>
  <c r="T305" i="36" s="1"/>
  <c r="U305" i="36" s="1"/>
  <c r="S33" i="36"/>
  <c r="T33" i="36" s="1"/>
  <c r="U33" i="36" s="1"/>
  <c r="S228" i="36"/>
  <c r="T228" i="36" s="1"/>
  <c r="U228" i="36" s="1"/>
  <c r="S27" i="36"/>
  <c r="T27" i="36" s="1"/>
  <c r="U27" i="36" s="1"/>
  <c r="S181" i="36"/>
  <c r="T181" i="36" s="1"/>
  <c r="U181" i="36" s="1"/>
  <c r="S145" i="36"/>
  <c r="T145" i="36" s="1"/>
  <c r="U145" i="36" s="1"/>
  <c r="S29" i="36"/>
  <c r="T29" i="36" s="1"/>
  <c r="U29" i="36" s="1"/>
  <c r="S191" i="36"/>
  <c r="T191" i="36" s="1"/>
  <c r="U191" i="36" s="1"/>
  <c r="S307" i="36"/>
  <c r="T307" i="36" s="1"/>
  <c r="U307" i="36" s="1"/>
  <c r="S213" i="36"/>
  <c r="T213" i="36" s="1"/>
  <c r="U213" i="36" s="1"/>
  <c r="S217" i="36"/>
  <c r="T217" i="36" s="1"/>
  <c r="U217" i="36" s="1"/>
  <c r="S24" i="36"/>
  <c r="T24" i="36" s="1"/>
  <c r="U24" i="36" s="1"/>
  <c r="S176" i="36"/>
  <c r="T176" i="36" s="1"/>
  <c r="U176" i="36" s="1"/>
  <c r="S15" i="36"/>
  <c r="T15" i="36" s="1"/>
  <c r="U15" i="36" s="1"/>
  <c r="S246" i="36"/>
  <c r="T246" i="36" s="1"/>
  <c r="U246" i="36" s="1"/>
  <c r="S155" i="36"/>
  <c r="T155" i="36" s="1"/>
  <c r="U155" i="36" s="1"/>
  <c r="S160" i="36"/>
  <c r="T160" i="36" s="1"/>
  <c r="U160" i="36" s="1"/>
  <c r="S197" i="36"/>
  <c r="T197" i="36" s="1"/>
  <c r="U197" i="36" s="1"/>
  <c r="S83" i="36"/>
  <c r="T83" i="36" s="1"/>
  <c r="U83" i="36" s="1"/>
  <c r="S100" i="36"/>
  <c r="T100" i="36" s="1"/>
  <c r="U100" i="36" s="1"/>
  <c r="S179" i="36"/>
  <c r="T179" i="36" s="1"/>
  <c r="U179" i="36" s="1"/>
  <c r="S70" i="36"/>
  <c r="T70" i="36" s="1"/>
  <c r="U70" i="36" s="1"/>
  <c r="S210" i="36"/>
  <c r="T210" i="36" s="1"/>
  <c r="U210" i="36" s="1"/>
  <c r="S178" i="36"/>
  <c r="T178" i="36" s="1"/>
  <c r="U178" i="36" s="1"/>
  <c r="S166" i="36"/>
  <c r="T166" i="36" s="1"/>
  <c r="U166" i="36" s="1"/>
  <c r="S313" i="36"/>
  <c r="T313" i="36" s="1"/>
  <c r="U313" i="36" s="1"/>
  <c r="S165" i="36"/>
  <c r="T165" i="36" s="1"/>
  <c r="U165" i="36" s="1"/>
  <c r="S310" i="36"/>
  <c r="T310" i="36" s="1"/>
  <c r="U310" i="36" s="1"/>
  <c r="S116" i="36"/>
  <c r="T116" i="36" s="1"/>
  <c r="U116" i="36" s="1"/>
  <c r="S72" i="36"/>
  <c r="T72" i="36" s="1"/>
  <c r="U72" i="36" s="1"/>
  <c r="S248" i="36"/>
  <c r="T248" i="36" s="1"/>
  <c r="U248" i="36" s="1"/>
  <c r="S234" i="36"/>
  <c r="T234" i="36" s="1"/>
  <c r="U234" i="36" s="1"/>
  <c r="S43" i="36"/>
  <c r="T43" i="36" s="1"/>
  <c r="U43" i="36" s="1"/>
  <c r="S131" i="36"/>
  <c r="T131" i="36" s="1"/>
  <c r="U131" i="36" s="1"/>
  <c r="S17" i="36"/>
  <c r="T17" i="36" s="1"/>
  <c r="U17" i="36" s="1"/>
  <c r="S30" i="36"/>
  <c r="T30" i="36" s="1"/>
  <c r="U30" i="36" s="1"/>
  <c r="S301" i="36"/>
  <c r="T301" i="36" s="1"/>
  <c r="U301" i="36" s="1"/>
  <c r="S303" i="36"/>
  <c r="T303" i="36" s="1"/>
  <c r="U303" i="36" s="1"/>
  <c r="S40" i="36"/>
  <c r="T40" i="36" s="1"/>
  <c r="U40" i="36" s="1"/>
  <c r="S39" i="36"/>
  <c r="T39" i="36" s="1"/>
  <c r="U39" i="36" s="1"/>
  <c r="S255" i="36"/>
  <c r="T255" i="36" s="1"/>
  <c r="U255" i="36" s="1"/>
  <c r="S133" i="36"/>
  <c r="T133" i="36" s="1"/>
  <c r="U133" i="36" s="1"/>
  <c r="S269" i="36"/>
  <c r="T269" i="36" s="1"/>
  <c r="U269" i="36" s="1"/>
  <c r="S225" i="36"/>
  <c r="T225" i="36" s="1"/>
  <c r="U225" i="36" s="1"/>
  <c r="S14" i="36"/>
  <c r="T14" i="36" s="1"/>
  <c r="U14" i="36" s="1"/>
  <c r="S55" i="36"/>
  <c r="T55" i="36" s="1"/>
  <c r="U55" i="36" s="1"/>
  <c r="S316" i="36"/>
  <c r="T316" i="36" s="1"/>
  <c r="U316" i="36" s="1"/>
  <c r="S300" i="36"/>
  <c r="T300" i="36" s="1"/>
  <c r="U300" i="36" s="1"/>
  <c r="S206" i="36"/>
  <c r="T206" i="36" s="1"/>
  <c r="U206" i="36" s="1"/>
  <c r="S78" i="36"/>
  <c r="T78" i="36" s="1"/>
  <c r="U78" i="36" s="1"/>
  <c r="S134" i="36"/>
  <c r="T134" i="36" s="1"/>
  <c r="U134" i="36" s="1"/>
  <c r="S12" i="36"/>
  <c r="T12" i="36" s="1"/>
  <c r="U12" i="36" s="1"/>
  <c r="S291" i="36"/>
  <c r="T291" i="36" s="1"/>
  <c r="U291" i="36" s="1"/>
  <c r="S62" i="36"/>
  <c r="T62" i="36" s="1"/>
  <c r="U62" i="36" s="1"/>
  <c r="S148" i="36"/>
  <c r="T148" i="36" s="1"/>
  <c r="U148" i="36" s="1"/>
  <c r="S101" i="36"/>
  <c r="T101" i="36" s="1"/>
  <c r="U101" i="36" s="1"/>
  <c r="S201" i="36"/>
  <c r="T201" i="36" s="1"/>
  <c r="U201" i="36" s="1"/>
  <c r="S38" i="36"/>
  <c r="T38" i="36" s="1"/>
  <c r="U38" i="36" s="1"/>
  <c r="S169" i="36"/>
  <c r="T169" i="36" s="1"/>
  <c r="U169" i="36" s="1"/>
  <c r="S13" i="36"/>
  <c r="T13" i="36" s="1"/>
  <c r="U13" i="36" s="1"/>
  <c r="S129" i="36"/>
  <c r="T129" i="36" s="1"/>
  <c r="U129" i="36" s="1"/>
  <c r="S182" i="36"/>
  <c r="T182" i="36" s="1"/>
  <c r="U182" i="36" s="1"/>
  <c r="S112" i="36"/>
  <c r="T112" i="36" s="1"/>
  <c r="U112" i="36" s="1"/>
  <c r="S118" i="36"/>
  <c r="T118" i="36" s="1"/>
  <c r="U118" i="36" s="1"/>
  <c r="S204" i="36"/>
  <c r="T204" i="36" s="1"/>
  <c r="U204" i="36" s="1"/>
  <c r="S126" i="36"/>
  <c r="T126" i="36" s="1"/>
  <c r="U126" i="36" s="1"/>
  <c r="S46" i="36"/>
  <c r="T46" i="36" s="1"/>
  <c r="U46" i="36" s="1"/>
  <c r="S122" i="36"/>
  <c r="T122" i="36" s="1"/>
  <c r="U122" i="36" s="1"/>
  <c r="S278" i="36"/>
  <c r="T278" i="36" s="1"/>
  <c r="U278" i="36" s="1"/>
  <c r="S6" i="36"/>
  <c r="T6" i="36" s="1"/>
  <c r="U6" i="36" s="1"/>
  <c r="S184" i="36"/>
  <c r="T184" i="36" s="1"/>
  <c r="U184" i="36" s="1"/>
  <c r="S9" i="36"/>
  <c r="T9" i="36" s="1"/>
  <c r="U9" i="36" s="1"/>
  <c r="S200" i="36"/>
  <c r="T200" i="36" s="1"/>
  <c r="U200" i="36" s="1"/>
  <c r="S268" i="36"/>
  <c r="T268" i="36" s="1"/>
  <c r="U268" i="36" s="1"/>
  <c r="S94" i="36"/>
  <c r="T94" i="36" s="1"/>
  <c r="U94" i="36" s="1"/>
  <c r="S172" i="36"/>
  <c r="T172" i="36" s="1"/>
  <c r="U172" i="36" s="1"/>
  <c r="S259" i="36"/>
  <c r="T259" i="36" s="1"/>
  <c r="U259" i="36" s="1"/>
  <c r="S7" i="36"/>
  <c r="T7" i="36" s="1"/>
  <c r="U7" i="36" s="1"/>
  <c r="S205" i="36"/>
  <c r="T205" i="36" s="1"/>
  <c r="U205" i="36" s="1"/>
  <c r="S61" i="36"/>
  <c r="T61" i="36" s="1"/>
  <c r="U61" i="36" s="1"/>
  <c r="S125" i="36"/>
  <c r="T125" i="36" s="1"/>
  <c r="U125" i="36" s="1"/>
  <c r="S87" i="36"/>
  <c r="T87" i="36" s="1"/>
  <c r="U87" i="36" s="1"/>
  <c r="S50" i="36"/>
  <c r="T50" i="36" s="1"/>
  <c r="U50" i="36" s="1"/>
  <c r="S192" i="36"/>
  <c r="T192" i="36" s="1"/>
  <c r="U192" i="36" s="1"/>
  <c r="S249" i="36"/>
  <c r="T249" i="36" s="1"/>
  <c r="U249" i="36" s="1"/>
  <c r="S294" i="36"/>
  <c r="T294" i="36" s="1"/>
  <c r="U294" i="36" s="1"/>
  <c r="S280" i="36"/>
  <c r="T280" i="36" s="1"/>
  <c r="U280" i="36" s="1"/>
  <c r="S207" i="36"/>
  <c r="T207" i="36" s="1"/>
  <c r="U207" i="36" s="1"/>
  <c r="S137" i="36"/>
  <c r="T137" i="36" s="1"/>
  <c r="U137" i="36" s="1"/>
  <c r="S11" i="36"/>
  <c r="T11" i="36" s="1"/>
  <c r="U11" i="36" s="1"/>
  <c r="S271" i="36"/>
  <c r="T271" i="36" s="1"/>
  <c r="U271" i="36" s="1"/>
  <c r="S270" i="36"/>
  <c r="T270" i="36" s="1"/>
  <c r="U270" i="36" s="1"/>
  <c r="S85" i="36"/>
  <c r="T85" i="36" s="1"/>
  <c r="U85" i="36" s="1"/>
  <c r="S297" i="36"/>
  <c r="T297" i="36" s="1"/>
  <c r="U297" i="36" s="1"/>
  <c r="S175" i="36"/>
  <c r="T175" i="36" s="1"/>
  <c r="U175" i="36" s="1"/>
  <c r="S115" i="36"/>
  <c r="T115" i="36" s="1"/>
  <c r="U115" i="36" s="1"/>
  <c r="S92" i="36"/>
  <c r="T92" i="36" s="1"/>
  <c r="U92" i="36" s="1"/>
  <c r="S177" i="36"/>
  <c r="T177" i="36" s="1"/>
  <c r="U177" i="36" s="1"/>
  <c r="S161" i="36"/>
  <c r="T161" i="36" s="1"/>
  <c r="U161" i="36" s="1"/>
  <c r="S32" i="36"/>
  <c r="T32" i="36" s="1"/>
  <c r="U32" i="36" s="1"/>
  <c r="S237" i="36"/>
  <c r="T237" i="36" s="1"/>
  <c r="U237" i="36" s="1"/>
  <c r="S67" i="36"/>
  <c r="T67" i="36" s="1"/>
  <c r="U67" i="36" s="1"/>
  <c r="S263" i="36"/>
  <c r="T263" i="36" s="1"/>
  <c r="U263" i="36" s="1"/>
  <c r="S188" i="36"/>
  <c r="T188" i="36" s="1"/>
  <c r="U188" i="36" s="1"/>
  <c r="S53" i="36"/>
  <c r="T53" i="36" s="1"/>
  <c r="U53" i="36" s="1"/>
  <c r="S80" i="36"/>
  <c r="T80" i="36" s="1"/>
  <c r="U80" i="36" s="1"/>
  <c r="S241" i="36"/>
  <c r="T241" i="36" s="1"/>
  <c r="U241" i="36" s="1"/>
  <c r="S60" i="36"/>
  <c r="T60" i="36" s="1"/>
  <c r="U60" i="36" s="1"/>
  <c r="S183" i="36"/>
  <c r="T183" i="36" s="1"/>
  <c r="U183" i="36" s="1"/>
  <c r="S215" i="36"/>
  <c r="T215" i="36" s="1"/>
  <c r="U215" i="36" s="1"/>
  <c r="S187" i="36"/>
  <c r="T187" i="36" s="1"/>
  <c r="U187" i="36" s="1"/>
  <c r="S44" i="36"/>
  <c r="T44" i="36" s="1"/>
  <c r="U44" i="36" s="1"/>
  <c r="S90" i="36"/>
  <c r="T90" i="36" s="1"/>
  <c r="U90" i="36" s="1"/>
  <c r="S31" i="36"/>
  <c r="T31" i="36" s="1"/>
  <c r="U31" i="36" s="1"/>
  <c r="S103" i="36"/>
  <c r="T103" i="36" s="1"/>
  <c r="U103" i="36" s="1"/>
  <c r="S49" i="36"/>
  <c r="T49" i="36" s="1"/>
  <c r="U49" i="36" s="1"/>
  <c r="S239" i="36"/>
  <c r="T239" i="36" s="1"/>
  <c r="U239" i="36" s="1"/>
  <c r="S229" i="36"/>
  <c r="T229" i="36" s="1"/>
  <c r="U229" i="36" s="1"/>
  <c r="S71" i="36"/>
  <c r="T71" i="36" s="1"/>
  <c r="U71" i="36" s="1"/>
  <c r="S315" i="36"/>
  <c r="T315" i="36" s="1"/>
  <c r="U315" i="36" s="1"/>
  <c r="S48" i="36"/>
  <c r="T48" i="36" s="1"/>
  <c r="U48" i="36" s="1"/>
  <c r="S283" i="36"/>
  <c r="T283" i="36" s="1"/>
  <c r="U283" i="36" s="1"/>
  <c r="S232" i="36"/>
  <c r="T232" i="36" s="1"/>
  <c r="U232" i="36" s="1"/>
  <c r="S28" i="36"/>
  <c r="T28" i="36" s="1"/>
  <c r="U28" i="36" s="1"/>
  <c r="S293" i="36"/>
  <c r="T293" i="36" s="1"/>
  <c r="U293" i="36" s="1"/>
  <c r="S99" i="36"/>
  <c r="T99" i="36" s="1"/>
  <c r="U99" i="36" s="1"/>
  <c r="S65" i="36"/>
  <c r="T65" i="36" s="1"/>
  <c r="U65" i="36" s="1"/>
  <c r="S289" i="36"/>
  <c r="T289" i="36" s="1"/>
  <c r="U289" i="36" s="1"/>
  <c r="S89" i="36"/>
  <c r="T89" i="36" s="1"/>
  <c r="U89" i="36" s="1"/>
  <c r="S230" i="36"/>
  <c r="T230" i="36" s="1"/>
  <c r="U230" i="36" s="1"/>
  <c r="S121" i="36"/>
  <c r="T121" i="36" s="1"/>
  <c r="U121" i="36" s="1"/>
  <c r="S258" i="36"/>
  <c r="T258" i="36" s="1"/>
  <c r="U258" i="36" s="1"/>
  <c r="S81" i="36"/>
  <c r="T81" i="36" s="1"/>
  <c r="U81" i="36" s="1"/>
  <c r="S231" i="36"/>
  <c r="T231" i="36" s="1"/>
  <c r="U231" i="36" s="1"/>
  <c r="S34" i="36"/>
  <c r="T34" i="36" s="1"/>
  <c r="U34" i="36" s="1"/>
  <c r="S256" i="36"/>
  <c r="T256" i="36" s="1"/>
  <c r="U256" i="36" s="1"/>
  <c r="S196" i="36"/>
  <c r="T196" i="36" s="1"/>
  <c r="U196" i="36" s="1"/>
  <c r="S198" i="36"/>
  <c r="T198" i="36" s="1"/>
  <c r="U198" i="36" s="1"/>
  <c r="S317" i="36"/>
  <c r="T317" i="36" s="1"/>
  <c r="U317" i="36" s="1"/>
  <c r="S254" i="36"/>
  <c r="T254" i="36" s="1"/>
  <c r="U254" i="36" s="1"/>
  <c r="S288" i="36"/>
  <c r="T288" i="36" s="1"/>
  <c r="U288" i="36" s="1"/>
  <c r="S88" i="36"/>
  <c r="T88" i="36" s="1"/>
  <c r="U88" i="36" s="1"/>
  <c r="S287" i="36"/>
  <c r="T287" i="36" s="1"/>
  <c r="U287" i="36" s="1"/>
  <c r="S37" i="36"/>
  <c r="T37" i="36" s="1"/>
  <c r="U37" i="36" s="1"/>
  <c r="S141" i="36"/>
  <c r="T141" i="36" s="1"/>
  <c r="U141" i="36" s="1"/>
  <c r="S261" i="36"/>
  <c r="T261" i="36" s="1"/>
  <c r="U261" i="36" s="1"/>
  <c r="S35" i="36"/>
  <c r="T35" i="36" s="1"/>
  <c r="U35" i="36" s="1"/>
  <c r="S235" i="36"/>
  <c r="T235" i="36" s="1"/>
  <c r="U235" i="36" s="1"/>
  <c r="S56" i="36"/>
  <c r="T56" i="36" s="1"/>
  <c r="U56" i="36" s="1"/>
  <c r="S150" i="36"/>
  <c r="T150" i="36" s="1"/>
  <c r="U150" i="36" s="1"/>
  <c r="S75" i="36"/>
  <c r="T75" i="36" s="1"/>
  <c r="U75" i="36" s="1"/>
  <c r="S211" i="36"/>
  <c r="T211" i="36" s="1"/>
  <c r="U211" i="36" s="1"/>
  <c r="S311" i="36"/>
  <c r="T311" i="36" s="1"/>
  <c r="U311" i="36" s="1"/>
  <c r="S195" i="36"/>
  <c r="T195" i="36" s="1"/>
  <c r="U195" i="36" s="1"/>
  <c r="S193" i="36"/>
  <c r="T193" i="36" s="1"/>
  <c r="U193" i="36" s="1"/>
  <c r="S144" i="36"/>
  <c r="T144" i="36" s="1"/>
  <c r="U144" i="36" s="1"/>
  <c r="S233" i="36"/>
  <c r="T233" i="36" s="1"/>
  <c r="U233" i="36" s="1"/>
  <c r="S163" i="36"/>
  <c r="T163" i="36" s="1"/>
  <c r="U163" i="36" s="1"/>
  <c r="S132" i="36"/>
  <c r="T132" i="36" s="1"/>
  <c r="U132" i="36" s="1"/>
  <c r="S320" i="36"/>
  <c r="T320" i="36" s="1"/>
  <c r="U320" i="36" s="1"/>
  <c r="S312" i="36"/>
  <c r="T312" i="36" s="1"/>
  <c r="U312" i="36" s="1"/>
  <c r="S238" i="36"/>
  <c r="T238" i="36" s="1"/>
  <c r="U238" i="36" s="1"/>
  <c r="S208" i="36"/>
  <c r="T208" i="36" s="1"/>
  <c r="U208" i="36" s="1"/>
  <c r="S295" i="36"/>
  <c r="T295" i="36" s="1"/>
  <c r="U295" i="36" s="1"/>
  <c r="S42" i="36"/>
  <c r="T42" i="36" s="1"/>
  <c r="U42" i="36" s="1"/>
  <c r="S164" i="36"/>
  <c r="T164" i="36" s="1"/>
  <c r="U164" i="36" s="1"/>
  <c r="S111" i="36"/>
  <c r="T111" i="36" s="1"/>
  <c r="U111" i="36" s="1"/>
  <c r="S151" i="36"/>
  <c r="T151" i="36" s="1"/>
  <c r="U151" i="36" s="1"/>
  <c r="S45" i="36"/>
  <c r="T45" i="36" s="1"/>
  <c r="U45" i="36" s="1"/>
  <c r="S209" i="36"/>
  <c r="T209" i="36" s="1"/>
  <c r="U209" i="36" s="1"/>
  <c r="S91" i="36"/>
  <c r="T91" i="36" s="1"/>
  <c r="U91" i="36" s="1"/>
  <c r="S220" i="36"/>
  <c r="T220" i="36" s="1"/>
  <c r="U220" i="36" s="1"/>
  <c r="S105" i="36"/>
  <c r="T105" i="36" s="1"/>
  <c r="U105" i="36" s="1"/>
  <c r="S219" i="36"/>
  <c r="T219" i="36" s="1"/>
  <c r="U219" i="36" s="1"/>
  <c r="S245" i="36"/>
  <c r="T245" i="36" s="1"/>
  <c r="U245" i="36" s="1"/>
  <c r="S168" i="36"/>
  <c r="T168" i="36" s="1"/>
  <c r="U168" i="36" s="1"/>
  <c r="S285" i="36"/>
  <c r="T285" i="36" s="1"/>
  <c r="U285" i="36" s="1"/>
  <c r="S272" i="36"/>
  <c r="T272" i="36" s="1"/>
  <c r="U272" i="36" s="1"/>
  <c r="S63" i="36"/>
  <c r="T63" i="36" s="1"/>
  <c r="U63" i="36" s="1"/>
  <c r="S69" i="36"/>
  <c r="T69" i="36" s="1"/>
  <c r="U69" i="36" s="1"/>
  <c r="S66" i="36"/>
  <c r="T66" i="36" s="1"/>
  <c r="U66" i="36" s="1"/>
  <c r="S279" i="36"/>
  <c r="T279" i="36" s="1"/>
  <c r="U279" i="36" s="1"/>
  <c r="S138" i="36"/>
  <c r="T138" i="36" s="1"/>
  <c r="U138" i="36" s="1"/>
  <c r="S253" i="36"/>
  <c r="T253" i="36" s="1"/>
  <c r="U253" i="36" s="1"/>
  <c r="S79" i="36"/>
  <c r="T79" i="36" s="1"/>
  <c r="U79" i="36" s="1"/>
  <c r="S156" i="36"/>
  <c r="T156" i="36" s="1"/>
  <c r="U156" i="36" s="1"/>
  <c r="S244" i="36"/>
  <c r="T244" i="36" s="1"/>
  <c r="U244" i="36" s="1"/>
  <c r="S252" i="36"/>
  <c r="T252" i="36" s="1"/>
  <c r="U252" i="36" s="1"/>
  <c r="S93" i="36"/>
  <c r="T93" i="36" s="1"/>
  <c r="U93" i="36" s="1"/>
  <c r="S127" i="36"/>
  <c r="T127" i="36" s="1"/>
  <c r="U127" i="36" s="1"/>
  <c r="S223" i="36"/>
  <c r="T223" i="36" s="1"/>
  <c r="U223" i="36" s="1"/>
  <c r="S104" i="36"/>
  <c r="T104" i="36" s="1"/>
  <c r="U104" i="36" s="1"/>
  <c r="S51" i="36"/>
  <c r="T51" i="36" s="1"/>
  <c r="U51" i="36" s="1"/>
  <c r="S54" i="36"/>
  <c r="T54" i="36" s="1"/>
  <c r="U54" i="36" s="1"/>
  <c r="S98" i="36"/>
  <c r="T98" i="36" s="1"/>
  <c r="U98" i="36" s="1"/>
  <c r="S84" i="36"/>
  <c r="T84" i="36" s="1"/>
  <c r="U84" i="36" s="1"/>
  <c r="S20" i="36"/>
  <c r="T20" i="36" s="1"/>
  <c r="U20" i="36" s="1"/>
  <c r="S292" i="39" l="1"/>
  <c r="T292" i="39" s="1"/>
  <c r="U292" i="39" s="1"/>
  <c r="S251" i="39"/>
  <c r="T251" i="39" s="1"/>
  <c r="U251" i="39" s="1"/>
  <c r="S146" i="39"/>
  <c r="T146" i="39" s="1"/>
  <c r="U146" i="39" s="1"/>
  <c r="S15" i="39"/>
  <c r="T15" i="39" s="1"/>
  <c r="U15" i="39" s="1"/>
  <c r="S281" i="39"/>
  <c r="T281" i="39" s="1"/>
  <c r="U281" i="39" s="1"/>
  <c r="S9" i="39"/>
  <c r="T9" i="39" s="1"/>
  <c r="U9" i="39" s="1"/>
  <c r="S197" i="39"/>
  <c r="T197" i="39" s="1"/>
  <c r="U197" i="39" s="1"/>
  <c r="S92" i="39"/>
  <c r="T92" i="39" s="1"/>
  <c r="U92" i="39" s="1"/>
  <c r="S159" i="39"/>
  <c r="T159" i="39" s="1"/>
  <c r="U159" i="39" s="1"/>
  <c r="S66" i="39"/>
  <c r="T66" i="39" s="1"/>
  <c r="U66" i="39" s="1"/>
  <c r="S181" i="39"/>
  <c r="T181" i="39" s="1"/>
  <c r="U181" i="39" s="1"/>
  <c r="S314" i="39"/>
  <c r="T314" i="39" s="1"/>
  <c r="U314" i="39" s="1"/>
  <c r="S87" i="39"/>
  <c r="T87" i="39" s="1"/>
  <c r="U87" i="39" s="1"/>
  <c r="S233" i="39"/>
  <c r="T233" i="39" s="1"/>
  <c r="U233" i="39" s="1"/>
  <c r="S165" i="39"/>
  <c r="T165" i="39" s="1"/>
  <c r="U165" i="39" s="1"/>
  <c r="S81" i="39"/>
  <c r="T81" i="39" s="1"/>
  <c r="U81" i="39" s="1"/>
  <c r="S103" i="39"/>
  <c r="T103" i="39" s="1"/>
  <c r="U103" i="39" s="1"/>
  <c r="S285" i="39"/>
  <c r="T285" i="39" s="1"/>
  <c r="U285" i="39" s="1"/>
  <c r="S224" i="39"/>
  <c r="T224" i="39" s="1"/>
  <c r="U224" i="39" s="1"/>
  <c r="S177" i="39"/>
  <c r="T177" i="39" s="1"/>
  <c r="U177" i="39" s="1"/>
  <c r="S296" i="39"/>
  <c r="T296" i="39" s="1"/>
  <c r="U296" i="39" s="1"/>
  <c r="S69" i="39"/>
  <c r="T69" i="39" s="1"/>
  <c r="U69" i="39" s="1"/>
  <c r="S70" i="39"/>
  <c r="T70" i="39" s="1"/>
  <c r="U70" i="39" s="1"/>
  <c r="S105" i="39"/>
  <c r="T105" i="39" s="1"/>
  <c r="U105" i="39" s="1"/>
  <c r="S192" i="39"/>
  <c r="T192" i="39" s="1"/>
  <c r="U192" i="39" s="1"/>
  <c r="S104" i="39"/>
  <c r="T104" i="39" s="1"/>
  <c r="U104" i="39" s="1"/>
  <c r="S91" i="39"/>
  <c r="T91" i="39" s="1"/>
  <c r="U91" i="39" s="1"/>
  <c r="S67" i="39"/>
  <c r="T67" i="39" s="1"/>
  <c r="U67" i="39" s="1"/>
  <c r="S183" i="39"/>
  <c r="T183" i="39" s="1"/>
  <c r="U183" i="39" s="1"/>
  <c r="S166" i="39"/>
  <c r="T166" i="39" s="1"/>
  <c r="U166" i="39" s="1"/>
  <c r="S124" i="39"/>
  <c r="T124" i="39" s="1"/>
  <c r="U124" i="39" s="1"/>
  <c r="S96" i="39"/>
  <c r="T96" i="39" s="1"/>
  <c r="U96" i="39" s="1"/>
  <c r="S215" i="39"/>
  <c r="T215" i="39" s="1"/>
  <c r="U215" i="39" s="1"/>
  <c r="S190" i="39"/>
  <c r="T190" i="39" s="1"/>
  <c r="U190" i="39" s="1"/>
  <c r="S278" i="39"/>
  <c r="T278" i="39" s="1"/>
  <c r="U278" i="39" s="1"/>
  <c r="S245" i="39"/>
  <c r="T245" i="39" s="1"/>
  <c r="U245" i="39" s="1"/>
  <c r="S203" i="39"/>
  <c r="T203" i="39" s="1"/>
  <c r="U203" i="39" s="1"/>
  <c r="S248" i="39"/>
  <c r="T248" i="39" s="1"/>
  <c r="U248" i="39" s="1"/>
  <c r="S13" i="39"/>
  <c r="T13" i="39" s="1"/>
  <c r="U13" i="39" s="1"/>
  <c r="S16" i="39"/>
  <c r="T16" i="39" s="1"/>
  <c r="U16" i="39" s="1"/>
  <c r="S40" i="39"/>
  <c r="T40" i="39" s="1"/>
  <c r="U40" i="39" s="1"/>
  <c r="S236" i="39"/>
  <c r="T236" i="39" s="1"/>
  <c r="U236" i="39" s="1"/>
  <c r="S267" i="39"/>
  <c r="T267" i="39" s="1"/>
  <c r="U267" i="39" s="1"/>
  <c r="S240" i="39"/>
  <c r="T240" i="39" s="1"/>
  <c r="U240" i="39" s="1"/>
  <c r="S231" i="39"/>
  <c r="T231" i="39" s="1"/>
  <c r="U231" i="39" s="1"/>
  <c r="S61" i="39"/>
  <c r="T61" i="39" s="1"/>
  <c r="U61" i="39" s="1"/>
  <c r="S289" i="39"/>
  <c r="T289" i="39" s="1"/>
  <c r="U289" i="39" s="1"/>
  <c r="S298" i="39"/>
  <c r="T298" i="39" s="1"/>
  <c r="U298" i="39" s="1"/>
  <c r="S275" i="39"/>
  <c r="T275" i="39" s="1"/>
  <c r="U275" i="39" s="1"/>
  <c r="S253" i="39"/>
  <c r="T253" i="39" s="1"/>
  <c r="U253" i="39" s="1"/>
  <c r="S28" i="39"/>
  <c r="T28" i="39" s="1"/>
  <c r="U28" i="39" s="1"/>
  <c r="S185" i="39"/>
  <c r="T185" i="39" s="1"/>
  <c r="U185" i="39" s="1"/>
  <c r="S99" i="39"/>
  <c r="T99" i="39" s="1"/>
  <c r="U99" i="39" s="1"/>
  <c r="S319" i="39"/>
  <c r="T319" i="39" s="1"/>
  <c r="U319" i="39" s="1"/>
  <c r="S196" i="39"/>
  <c r="T196" i="39" s="1"/>
  <c r="U196" i="39" s="1"/>
  <c r="S161" i="39"/>
  <c r="T161" i="39" s="1"/>
  <c r="U161" i="39" s="1"/>
  <c r="S234" i="39"/>
  <c r="T234" i="39" s="1"/>
  <c r="U234" i="39" s="1"/>
  <c r="S308" i="39"/>
  <c r="T308" i="39" s="1"/>
  <c r="U308" i="39" s="1"/>
  <c r="S145" i="39"/>
  <c r="T145" i="39" s="1"/>
  <c r="U145" i="39" s="1"/>
  <c r="S84" i="39"/>
  <c r="T84" i="39" s="1"/>
  <c r="U84" i="39" s="1"/>
  <c r="S176" i="39"/>
  <c r="T176" i="39" s="1"/>
  <c r="U176" i="39" s="1"/>
  <c r="S186" i="39"/>
  <c r="T186" i="39" s="1"/>
  <c r="U186" i="39" s="1"/>
  <c r="S97" i="39"/>
  <c r="T97" i="39" s="1"/>
  <c r="U97" i="39" s="1"/>
  <c r="S178" i="39"/>
  <c r="T178" i="39" s="1"/>
  <c r="U178" i="39" s="1"/>
  <c r="S182" i="39"/>
  <c r="T182" i="39" s="1"/>
  <c r="U182" i="39" s="1"/>
  <c r="S226" i="39"/>
  <c r="T226" i="39" s="1"/>
  <c r="U226" i="39" s="1"/>
  <c r="S273" i="39"/>
  <c r="T273" i="39" s="1"/>
  <c r="U273" i="39" s="1"/>
  <c r="S249" i="39"/>
  <c r="T249" i="39" s="1"/>
  <c r="U249" i="39" s="1"/>
  <c r="S179" i="39"/>
  <c r="T179" i="39" s="1"/>
  <c r="U179" i="39" s="1"/>
  <c r="S191" i="39"/>
  <c r="T191" i="39" s="1"/>
  <c r="U191" i="39" s="1"/>
  <c r="S238" i="39"/>
  <c r="T238" i="39" s="1"/>
  <c r="U238" i="39" s="1"/>
  <c r="S194" i="39"/>
  <c r="T194" i="39" s="1"/>
  <c r="U194" i="39" s="1"/>
  <c r="S265" i="39"/>
  <c r="T265" i="39" s="1"/>
  <c r="U265" i="39" s="1"/>
  <c r="S72" i="39"/>
  <c r="T72" i="39" s="1"/>
  <c r="U72" i="39" s="1"/>
  <c r="S246" i="39"/>
  <c r="T246" i="39" s="1"/>
  <c r="U246" i="39" s="1"/>
  <c r="S209" i="39"/>
  <c r="T209" i="39" s="1"/>
  <c r="U209" i="39" s="1"/>
  <c r="S140" i="39"/>
  <c r="T140" i="39" s="1"/>
  <c r="U140" i="39" s="1"/>
  <c r="S207" i="39"/>
  <c r="T207" i="39" s="1"/>
  <c r="U207" i="39" s="1"/>
  <c r="S216" i="39"/>
  <c r="T216" i="39" s="1"/>
  <c r="U216" i="39" s="1"/>
  <c r="S85" i="39"/>
  <c r="T85" i="39" s="1"/>
  <c r="U85" i="39" s="1"/>
  <c r="S211" i="39"/>
  <c r="T211" i="39" s="1"/>
  <c r="U211" i="39" s="1"/>
  <c r="S252" i="39"/>
  <c r="T252" i="39" s="1"/>
  <c r="U252" i="39" s="1"/>
  <c r="S315" i="39"/>
  <c r="T315" i="39" s="1"/>
  <c r="U315" i="39" s="1"/>
  <c r="S78" i="39"/>
  <c r="T78" i="39" s="1"/>
  <c r="U78" i="39" s="1"/>
  <c r="S239" i="39"/>
  <c r="T239" i="39" s="1"/>
  <c r="U239" i="39" s="1"/>
  <c r="S173" i="39"/>
  <c r="T173" i="39" s="1"/>
  <c r="U173" i="39" s="1"/>
  <c r="S312" i="39"/>
  <c r="T312" i="39" s="1"/>
  <c r="U312" i="39" s="1"/>
  <c r="S98" i="39"/>
  <c r="T98" i="39" s="1"/>
  <c r="U98" i="39" s="1"/>
  <c r="S306" i="39"/>
  <c r="T306" i="39" s="1"/>
  <c r="U306" i="39" s="1"/>
  <c r="S163" i="39"/>
  <c r="T163" i="39" s="1"/>
  <c r="U163" i="39" s="1"/>
  <c r="S189" i="39"/>
  <c r="T189" i="39" s="1"/>
  <c r="U189" i="39" s="1"/>
  <c r="S264" i="39"/>
  <c r="T264" i="39" s="1"/>
  <c r="U264" i="39" s="1"/>
  <c r="S204" i="39"/>
  <c r="T204" i="39" s="1"/>
  <c r="U204" i="39" s="1"/>
  <c r="S53" i="39"/>
  <c r="T53" i="39" s="1"/>
  <c r="U53" i="39" s="1"/>
  <c r="S45" i="39"/>
  <c r="T45" i="39" s="1"/>
  <c r="U45" i="39" s="1"/>
  <c r="S309" i="39"/>
  <c r="T309" i="39" s="1"/>
  <c r="U309" i="39" s="1"/>
  <c r="S64" i="39"/>
  <c r="T64" i="39" s="1"/>
  <c r="U64" i="39" s="1"/>
  <c r="S277" i="39"/>
  <c r="T277" i="39" s="1"/>
  <c r="U277" i="39" s="1"/>
  <c r="S21" i="39"/>
  <c r="T21" i="39" s="1"/>
  <c r="U21" i="39" s="1"/>
  <c r="S33" i="39"/>
  <c r="T33" i="39" s="1"/>
  <c r="U33" i="39" s="1"/>
  <c r="S59" i="39"/>
  <c r="T59" i="39" s="1"/>
  <c r="U59" i="39" s="1"/>
  <c r="S52" i="39"/>
  <c r="T52" i="39" s="1"/>
  <c r="U52" i="39" s="1"/>
  <c r="S257" i="39"/>
  <c r="T257" i="39" s="1"/>
  <c r="U257" i="39" s="1"/>
  <c r="S90" i="39"/>
  <c r="T90" i="39" s="1"/>
  <c r="U90" i="39" s="1"/>
  <c r="S283" i="39"/>
  <c r="T283" i="39" s="1"/>
  <c r="U283" i="39" s="1"/>
  <c r="S32" i="39"/>
  <c r="T32" i="39" s="1"/>
  <c r="U32" i="39" s="1"/>
  <c r="S114" i="39"/>
  <c r="T114" i="39" s="1"/>
  <c r="U114" i="39" s="1"/>
  <c r="S120" i="39"/>
  <c r="T120" i="39" s="1"/>
  <c r="U120" i="39" s="1"/>
  <c r="S148" i="39"/>
  <c r="T148" i="39" s="1"/>
  <c r="U148" i="39" s="1"/>
  <c r="S60" i="39"/>
  <c r="T60" i="39" s="1"/>
  <c r="U60" i="39" s="1"/>
  <c r="S237" i="39"/>
  <c r="T237" i="39" s="1"/>
  <c r="U237" i="39" s="1"/>
  <c r="S258" i="39"/>
  <c r="T258" i="39" s="1"/>
  <c r="U258" i="39" s="1"/>
  <c r="S7" i="39"/>
  <c r="T7" i="39" s="1"/>
  <c r="U7" i="39" s="1"/>
  <c r="S116" i="39"/>
  <c r="T116" i="39" s="1"/>
  <c r="U116" i="39" s="1"/>
  <c r="S150" i="39"/>
  <c r="T150" i="39" s="1"/>
  <c r="U150" i="39" s="1"/>
  <c r="S46" i="39"/>
  <c r="T46" i="39" s="1"/>
  <c r="U46" i="39" s="1"/>
  <c r="S47" i="39"/>
  <c r="T47" i="39" s="1"/>
  <c r="U47" i="39" s="1"/>
  <c r="S164" i="39"/>
  <c r="T164" i="39" s="1"/>
  <c r="U164" i="39" s="1"/>
  <c r="S19" i="39"/>
  <c r="T19" i="39" s="1"/>
  <c r="U19" i="39" s="1"/>
  <c r="S20" i="39"/>
  <c r="T20" i="39" s="1"/>
  <c r="U20" i="39" s="1"/>
  <c r="S25" i="39"/>
  <c r="T25" i="39" s="1"/>
  <c r="U25" i="39" s="1"/>
  <c r="S73" i="39"/>
  <c r="T73" i="39" s="1"/>
  <c r="U73" i="39" s="1"/>
  <c r="S320" i="39"/>
  <c r="T320" i="39" s="1"/>
  <c r="U320" i="39" s="1"/>
  <c r="S152" i="39"/>
  <c r="T152" i="39" s="1"/>
  <c r="U152" i="39" s="1"/>
  <c r="S54" i="39"/>
  <c r="T54" i="39" s="1"/>
  <c r="U54" i="39" s="1"/>
  <c r="S44" i="39"/>
  <c r="T44" i="39" s="1"/>
  <c r="U44" i="39" s="1"/>
  <c r="S263" i="39"/>
  <c r="T263" i="39" s="1"/>
  <c r="U263" i="39" s="1"/>
  <c r="S228" i="39"/>
  <c r="T228" i="39" s="1"/>
  <c r="U228" i="39" s="1"/>
  <c r="S174" i="39"/>
  <c r="T174" i="39" s="1"/>
  <c r="U174" i="39" s="1"/>
  <c r="S24" i="39"/>
  <c r="T24" i="39" s="1"/>
  <c r="U24" i="39" s="1"/>
  <c r="S310" i="39"/>
  <c r="T310" i="39" s="1"/>
  <c r="U310" i="39" s="1"/>
  <c r="S22" i="39"/>
  <c r="T22" i="39" s="1"/>
  <c r="U22" i="39" s="1"/>
  <c r="S304" i="39"/>
  <c r="T304" i="39" s="1"/>
  <c r="U304" i="39" s="1"/>
  <c r="S202" i="39"/>
  <c r="T202" i="39" s="1"/>
  <c r="U202" i="39" s="1"/>
  <c r="S50" i="39"/>
  <c r="T50" i="39" s="1"/>
  <c r="U50" i="39" s="1"/>
  <c r="S63" i="39"/>
  <c r="T63" i="39" s="1"/>
  <c r="U63" i="39" s="1"/>
  <c r="S301" i="39"/>
  <c r="T301" i="39" s="1"/>
  <c r="U301" i="39" s="1"/>
  <c r="S108" i="39"/>
  <c r="T108" i="39" s="1"/>
  <c r="U108" i="39" s="1"/>
  <c r="S112" i="39"/>
  <c r="T112" i="39" s="1"/>
  <c r="U112" i="39" s="1"/>
  <c r="S160" i="39"/>
  <c r="T160" i="39" s="1"/>
  <c r="U160" i="39" s="1"/>
  <c r="S255" i="39"/>
  <c r="T255" i="39" s="1"/>
  <c r="U255" i="39" s="1"/>
  <c r="S135" i="39"/>
  <c r="T135" i="39" s="1"/>
  <c r="U135" i="39" s="1"/>
  <c r="S167" i="39"/>
  <c r="T167" i="39" s="1"/>
  <c r="U167" i="39" s="1"/>
  <c r="S95" i="39"/>
  <c r="T95" i="39" s="1"/>
  <c r="U95" i="39" s="1"/>
  <c r="S93" i="39"/>
  <c r="T93" i="39" s="1"/>
  <c r="U93" i="39" s="1"/>
  <c r="S269" i="39"/>
  <c r="T269" i="39" s="1"/>
  <c r="U269" i="39" s="1"/>
  <c r="S29" i="39"/>
  <c r="T29" i="39" s="1"/>
  <c r="U29" i="39" s="1"/>
  <c r="S6" i="39"/>
  <c r="T6" i="39" s="1"/>
  <c r="U6" i="39" s="1"/>
  <c r="S125" i="39"/>
  <c r="T125" i="39" s="1"/>
  <c r="U125" i="39" s="1"/>
  <c r="S247" i="39"/>
  <c r="T247" i="39" s="1"/>
  <c r="U247" i="39" s="1"/>
  <c r="S76" i="39"/>
  <c r="T76" i="39" s="1"/>
  <c r="U76" i="39" s="1"/>
  <c r="S171" i="39"/>
  <c r="T171" i="39" s="1"/>
  <c r="U171" i="39" s="1"/>
  <c r="S142" i="39"/>
  <c r="T142" i="39" s="1"/>
  <c r="U142" i="39" s="1"/>
  <c r="S27" i="39"/>
  <c r="T27" i="39" s="1"/>
  <c r="U27" i="39" s="1"/>
  <c r="S154" i="39"/>
  <c r="T154" i="39" s="1"/>
  <c r="U154" i="39" s="1"/>
  <c r="S121" i="39"/>
  <c r="T121" i="39" s="1"/>
  <c r="U121" i="39" s="1"/>
  <c r="S109" i="39"/>
  <c r="T109" i="39" s="1"/>
  <c r="U109" i="39" s="1"/>
  <c r="S307" i="39"/>
  <c r="T307" i="39" s="1"/>
  <c r="U307" i="39" s="1"/>
  <c r="S232" i="39"/>
  <c r="T232" i="39" s="1"/>
  <c r="U232" i="39" s="1"/>
  <c r="S80" i="39"/>
  <c r="T80" i="39" s="1"/>
  <c r="U80" i="39" s="1"/>
  <c r="S129" i="39"/>
  <c r="T129" i="39" s="1"/>
  <c r="U129" i="39" s="1"/>
  <c r="S290" i="39"/>
  <c r="T290" i="39" s="1"/>
  <c r="U290" i="39" s="1"/>
  <c r="S8" i="39"/>
  <c r="T8" i="39" s="1"/>
  <c r="U8" i="39" s="1"/>
  <c r="S318" i="39"/>
  <c r="T318" i="39" s="1"/>
  <c r="U318" i="39" s="1"/>
  <c r="S222" i="39"/>
  <c r="T222" i="39" s="1"/>
  <c r="U222" i="39" s="1"/>
  <c r="S317" i="39"/>
  <c r="T317" i="39" s="1"/>
  <c r="U317" i="39" s="1"/>
  <c r="S158" i="39"/>
  <c r="T158" i="39" s="1"/>
  <c r="U158" i="39" s="1"/>
  <c r="S23" i="39"/>
  <c r="T23" i="39" s="1"/>
  <c r="U23" i="39" s="1"/>
  <c r="S287" i="39"/>
  <c r="T287" i="39" s="1"/>
  <c r="U287" i="39" s="1"/>
  <c r="S55" i="39"/>
  <c r="T55" i="39" s="1"/>
  <c r="U55" i="39" s="1"/>
  <c r="S242" i="39"/>
  <c r="T242" i="39" s="1"/>
  <c r="U242" i="39" s="1"/>
  <c r="S136" i="39"/>
  <c r="T136" i="39" s="1"/>
  <c r="U136" i="39" s="1"/>
  <c r="S180" i="39"/>
  <c r="T180" i="39" s="1"/>
  <c r="U180" i="39" s="1"/>
  <c r="S119" i="39"/>
  <c r="T119" i="39" s="1"/>
  <c r="U119" i="39" s="1"/>
  <c r="S36" i="39"/>
  <c r="T36" i="39" s="1"/>
  <c r="U36" i="39" s="1"/>
  <c r="S168" i="39"/>
  <c r="T168" i="39" s="1"/>
  <c r="U168" i="39" s="1"/>
  <c r="S199" i="39"/>
  <c r="T199" i="39" s="1"/>
  <c r="U199" i="39" s="1"/>
  <c r="S221" i="39"/>
  <c r="T221" i="39" s="1"/>
  <c r="U221" i="39" s="1"/>
  <c r="S235" i="39"/>
  <c r="T235" i="39" s="1"/>
  <c r="U235" i="39" s="1"/>
  <c r="S210" i="39"/>
  <c r="T210" i="39" s="1"/>
  <c r="U210" i="39" s="1"/>
  <c r="S280" i="39"/>
  <c r="T280" i="39" s="1"/>
  <c r="U280" i="39" s="1"/>
  <c r="S5" i="39"/>
  <c r="T5" i="39" s="1"/>
  <c r="U5" i="39" s="1"/>
  <c r="S39" i="39"/>
  <c r="T39" i="39" s="1"/>
  <c r="U39" i="39" s="1"/>
  <c r="S68" i="39"/>
  <c r="T68" i="39" s="1"/>
  <c r="U68" i="39" s="1"/>
  <c r="S223" i="39"/>
  <c r="T223" i="39" s="1"/>
  <c r="U223" i="39" s="1"/>
  <c r="S113" i="39"/>
  <c r="T113" i="39" s="1"/>
  <c r="U113" i="39" s="1"/>
  <c r="S12" i="39"/>
  <c r="T12" i="39" s="1"/>
  <c r="U12" i="39" s="1"/>
  <c r="S172" i="39"/>
  <c r="T172" i="39" s="1"/>
  <c r="U172" i="39" s="1"/>
  <c r="S244" i="39"/>
  <c r="T244" i="39" s="1"/>
  <c r="U244" i="39" s="1"/>
  <c r="S48" i="39"/>
  <c r="T48" i="39" s="1"/>
  <c r="U48" i="39" s="1"/>
  <c r="S38" i="39"/>
  <c r="T38" i="39" s="1"/>
  <c r="U38" i="39" s="1"/>
  <c r="S243" i="39"/>
  <c r="T243" i="39" s="1"/>
  <c r="U243" i="39" s="1"/>
  <c r="S143" i="39"/>
  <c r="T143" i="39" s="1"/>
  <c r="U143" i="39" s="1"/>
  <c r="S250" i="39"/>
  <c r="T250" i="39" s="1"/>
  <c r="U250" i="39" s="1"/>
  <c r="S42" i="39"/>
  <c r="T42" i="39" s="1"/>
  <c r="U42" i="39" s="1"/>
  <c r="S217" i="39"/>
  <c r="T217" i="39" s="1"/>
  <c r="U217" i="39" s="1"/>
  <c r="S198" i="39"/>
  <c r="T198" i="39" s="1"/>
  <c r="U198" i="39" s="1"/>
  <c r="S41" i="39"/>
  <c r="T41" i="39" s="1"/>
  <c r="U41" i="39" s="1"/>
  <c r="S274" i="39"/>
  <c r="T274" i="39" s="1"/>
  <c r="U274" i="39" s="1"/>
  <c r="S187" i="39"/>
  <c r="T187" i="39" s="1"/>
  <c r="U187" i="39" s="1"/>
  <c r="S188" i="39"/>
  <c r="T188" i="39" s="1"/>
  <c r="U188" i="39" s="1"/>
  <c r="S208" i="39"/>
  <c r="T208" i="39" s="1"/>
  <c r="U208" i="39" s="1"/>
  <c r="S57" i="39"/>
  <c r="T57" i="39" s="1"/>
  <c r="U57" i="39" s="1"/>
  <c r="S107" i="39"/>
  <c r="T107" i="39" s="1"/>
  <c r="U107" i="39" s="1"/>
  <c r="S218" i="39"/>
  <c r="T218" i="39" s="1"/>
  <c r="U218" i="39" s="1"/>
  <c r="S295" i="39"/>
  <c r="T295" i="39" s="1"/>
  <c r="U295" i="39" s="1"/>
  <c r="S149" i="39"/>
  <c r="T149" i="39" s="1"/>
  <c r="U149" i="39" s="1"/>
  <c r="S133" i="39"/>
  <c r="T133" i="39" s="1"/>
  <c r="U133" i="39" s="1"/>
  <c r="S184" i="39"/>
  <c r="T184" i="39" s="1"/>
  <c r="U184" i="39" s="1"/>
  <c r="S311" i="39"/>
  <c r="T311" i="39" s="1"/>
  <c r="U311" i="39" s="1"/>
  <c r="S260" i="39"/>
  <c r="T260" i="39" s="1"/>
  <c r="U260" i="39" s="1"/>
  <c r="S256" i="39"/>
  <c r="T256" i="39" s="1"/>
  <c r="U256" i="39" s="1"/>
  <c r="S139" i="39"/>
  <c r="T139" i="39" s="1"/>
  <c r="U139" i="39" s="1"/>
  <c r="S117" i="39"/>
  <c r="T117" i="39" s="1"/>
  <c r="U117" i="39" s="1"/>
  <c r="S10" i="39"/>
  <c r="T10" i="39" s="1"/>
  <c r="U10" i="39" s="1"/>
  <c r="S175" i="39"/>
  <c r="T175" i="39" s="1"/>
  <c r="U175" i="39" s="1"/>
  <c r="S147" i="39"/>
  <c r="T147" i="39" s="1"/>
  <c r="U147" i="39" s="1"/>
  <c r="S279" i="39"/>
  <c r="T279" i="39" s="1"/>
  <c r="U279" i="39" s="1"/>
  <c r="S225" i="39"/>
  <c r="T225" i="39" s="1"/>
  <c r="U225" i="39" s="1"/>
  <c r="S65" i="39"/>
  <c r="T65" i="39" s="1"/>
  <c r="U65" i="39" s="1"/>
  <c r="S74" i="39"/>
  <c r="T74" i="39" s="1"/>
  <c r="U74" i="39" s="1"/>
  <c r="S101" i="39"/>
  <c r="T101" i="39" s="1"/>
  <c r="U101" i="39" s="1"/>
  <c r="S229" i="39"/>
  <c r="T229" i="39" s="1"/>
  <c r="U229" i="39" s="1"/>
  <c r="S106" i="39"/>
  <c r="T106" i="39" s="1"/>
  <c r="U106" i="39" s="1"/>
  <c r="S134" i="39"/>
  <c r="T134" i="39" s="1"/>
  <c r="U134" i="39" s="1"/>
  <c r="S86" i="39"/>
  <c r="T86" i="39" s="1"/>
  <c r="U86" i="39" s="1"/>
  <c r="S122" i="39"/>
  <c r="T122" i="39" s="1"/>
  <c r="U122" i="39" s="1"/>
  <c r="S128" i="39"/>
  <c r="T128" i="39" s="1"/>
  <c r="U128" i="39" s="1"/>
  <c r="S254" i="39"/>
  <c r="T254" i="39" s="1"/>
  <c r="U254" i="39" s="1"/>
  <c r="S297" i="39"/>
  <c r="T297" i="39" s="1"/>
  <c r="U297" i="39" s="1"/>
  <c r="S75" i="39"/>
  <c r="T75" i="39" s="1"/>
  <c r="U75" i="39" s="1"/>
  <c r="S62" i="39"/>
  <c r="T62" i="39" s="1"/>
  <c r="U62" i="39" s="1"/>
  <c r="S293" i="39"/>
  <c r="T293" i="39" s="1"/>
  <c r="U293" i="39" s="1"/>
  <c r="S110" i="39"/>
  <c r="T110" i="39" s="1"/>
  <c r="U110" i="39" s="1"/>
  <c r="S200" i="39"/>
  <c r="T200" i="39" s="1"/>
  <c r="U200" i="39" s="1"/>
  <c r="S17" i="39"/>
  <c r="T17" i="39" s="1"/>
  <c r="U17" i="39" s="1"/>
  <c r="S37" i="39"/>
  <c r="T37" i="39" s="1"/>
  <c r="U37" i="39" s="1"/>
  <c r="S43" i="39"/>
  <c r="T43" i="39" s="1"/>
  <c r="U43" i="39" s="1"/>
  <c r="S291" i="39"/>
  <c r="T291" i="39" s="1"/>
  <c r="U291" i="39" s="1"/>
  <c r="S276" i="39"/>
  <c r="T276" i="39" s="1"/>
  <c r="U276" i="39" s="1"/>
  <c r="S195" i="39"/>
  <c r="T195" i="39" s="1"/>
  <c r="U195" i="39" s="1"/>
  <c r="S294" i="39"/>
  <c r="T294" i="39" s="1"/>
  <c r="U294" i="39" s="1"/>
  <c r="S144" i="39"/>
  <c r="T144" i="39" s="1"/>
  <c r="U144" i="39" s="1"/>
  <c r="S138" i="39"/>
  <c r="T138" i="39" s="1"/>
  <c r="U138" i="39" s="1"/>
  <c r="S162" i="39"/>
  <c r="T162" i="39" s="1"/>
  <c r="U162" i="39" s="1"/>
  <c r="S118" i="39"/>
  <c r="T118" i="39" s="1"/>
  <c r="U118" i="39" s="1"/>
  <c r="S286" i="39"/>
  <c r="T286" i="39" s="1"/>
  <c r="U286" i="39" s="1"/>
  <c r="S227" i="39"/>
  <c r="T227" i="39" s="1"/>
  <c r="U227" i="39" s="1"/>
  <c r="S316" i="39"/>
  <c r="T316" i="39" s="1"/>
  <c r="U316" i="39" s="1"/>
  <c r="S214" i="39"/>
  <c r="T214" i="39" s="1"/>
  <c r="U214" i="39" s="1"/>
  <c r="S94" i="39"/>
  <c r="T94" i="39" s="1"/>
  <c r="U94" i="39" s="1"/>
  <c r="S77" i="39"/>
  <c r="T77" i="39" s="1"/>
  <c r="U77" i="39" s="1"/>
  <c r="S89" i="39"/>
  <c r="T89" i="39" s="1"/>
  <c r="U89" i="39" s="1"/>
  <c r="S201" i="39"/>
  <c r="T201" i="39" s="1"/>
  <c r="U201" i="39" s="1"/>
  <c r="S126" i="39"/>
  <c r="T126" i="39" s="1"/>
  <c r="U126" i="39" s="1"/>
  <c r="S30" i="39"/>
  <c r="T30" i="39" s="1"/>
  <c r="U30" i="39" s="1"/>
  <c r="S71" i="39"/>
  <c r="T71" i="39" s="1"/>
  <c r="U71" i="39" s="1"/>
  <c r="S58" i="39"/>
  <c r="T58" i="39" s="1"/>
  <c r="U58" i="39" s="1"/>
  <c r="S79" i="39"/>
  <c r="T79" i="39" s="1"/>
  <c r="U79" i="39" s="1"/>
  <c r="S313" i="39"/>
  <c r="T313" i="39" s="1"/>
  <c r="U313" i="39" s="1"/>
  <c r="S132" i="39"/>
  <c r="T132" i="39" s="1"/>
  <c r="U132" i="39" s="1"/>
  <c r="S11" i="39"/>
  <c r="T11" i="39" s="1"/>
  <c r="U11" i="39" s="1"/>
  <c r="S272" i="39"/>
  <c r="T272" i="39" s="1"/>
  <c r="U272" i="39" s="1"/>
  <c r="S302" i="39"/>
  <c r="T302" i="39" s="1"/>
  <c r="U302" i="39" s="1"/>
  <c r="S82" i="39"/>
  <c r="T82" i="39" s="1"/>
  <c r="U82" i="39" s="1"/>
  <c r="S26" i="39"/>
  <c r="T26" i="39" s="1"/>
  <c r="U26" i="39" s="1"/>
  <c r="S157" i="39"/>
  <c r="T157" i="39" s="1"/>
  <c r="U157" i="39" s="1"/>
  <c r="S115" i="39"/>
  <c r="T115" i="39" s="1"/>
  <c r="U115" i="39" s="1"/>
  <c r="S266" i="39"/>
  <c r="T266" i="39" s="1"/>
  <c r="U266" i="39" s="1"/>
  <c r="S205" i="39"/>
  <c r="T205" i="39" s="1"/>
  <c r="U205" i="39" s="1"/>
  <c r="S137" i="39"/>
  <c r="T137" i="39" s="1"/>
  <c r="U137" i="39" s="1"/>
  <c r="S155" i="39"/>
  <c r="T155" i="39" s="1"/>
  <c r="U155" i="39" s="1"/>
  <c r="S261" i="39"/>
  <c r="T261" i="39" s="1"/>
  <c r="U261" i="39" s="1"/>
  <c r="S49" i="39"/>
  <c r="T49" i="39" s="1"/>
  <c r="U49" i="39" s="1"/>
  <c r="S102" i="39"/>
  <c r="T102" i="39" s="1"/>
  <c r="U102" i="39" s="1"/>
  <c r="S271" i="39"/>
  <c r="T271" i="39" s="1"/>
  <c r="U271" i="39" s="1"/>
  <c r="S206" i="39"/>
  <c r="T206" i="39" s="1"/>
  <c r="U206" i="39" s="1"/>
  <c r="S151" i="39"/>
  <c r="T151" i="39" s="1"/>
  <c r="U151" i="39" s="1"/>
  <c r="S220" i="39"/>
  <c r="T220" i="39" s="1"/>
  <c r="U220" i="39" s="1"/>
  <c r="S100" i="39"/>
  <c r="T100" i="39" s="1"/>
  <c r="U100" i="39" s="1"/>
  <c r="S83" i="39"/>
  <c r="T83" i="39" s="1"/>
  <c r="U83" i="39" s="1"/>
  <c r="S153" i="39"/>
  <c r="T153" i="39" s="1"/>
  <c r="U153" i="39" s="1"/>
  <c r="S284" i="39"/>
  <c r="T284" i="39" s="1"/>
  <c r="U284" i="39" s="1"/>
  <c r="S14" i="39"/>
  <c r="T14" i="39" s="1"/>
  <c r="U14" i="39" s="1"/>
  <c r="S259" i="39"/>
  <c r="T259" i="39" s="1"/>
  <c r="U259" i="39" s="1"/>
  <c r="S111" i="39"/>
  <c r="T111" i="39" s="1"/>
  <c r="U111" i="39" s="1"/>
  <c r="S213" i="39"/>
  <c r="T213" i="39" s="1"/>
  <c r="U213" i="39" s="1"/>
  <c r="S51" i="39"/>
  <c r="T51" i="39" s="1"/>
  <c r="U51" i="39" s="1"/>
  <c r="S262" i="39"/>
  <c r="T262" i="39" s="1"/>
  <c r="U262" i="39" s="1"/>
  <c r="S241" i="39"/>
  <c r="T241" i="39" s="1"/>
  <c r="U241" i="39" s="1"/>
  <c r="S18" i="39"/>
  <c r="T18" i="39" s="1"/>
  <c r="U18" i="39" s="1"/>
  <c r="S130" i="39"/>
  <c r="T130" i="39" s="1"/>
  <c r="U130" i="39" s="1"/>
  <c r="S219" i="39"/>
  <c r="T219" i="39" s="1"/>
  <c r="U219" i="39" s="1"/>
  <c r="S169" i="39"/>
  <c r="T169" i="39" s="1"/>
  <c r="U169" i="39" s="1"/>
  <c r="S270" i="39"/>
  <c r="T270" i="39" s="1"/>
  <c r="U270" i="39" s="1"/>
  <c r="S88" i="39"/>
  <c r="T88" i="39" s="1"/>
  <c r="U88" i="39" s="1"/>
  <c r="S35" i="39"/>
  <c r="T35" i="39" s="1"/>
  <c r="U35" i="39" s="1"/>
  <c r="S34" i="39"/>
  <c r="T34" i="39" s="1"/>
  <c r="U34" i="39" s="1"/>
  <c r="S288" i="39"/>
  <c r="T288" i="39" s="1"/>
  <c r="U288" i="39" s="1"/>
  <c r="S123" i="39"/>
  <c r="T123" i="39" s="1"/>
  <c r="U123" i="39" s="1"/>
  <c r="S230" i="39"/>
  <c r="T230" i="39" s="1"/>
  <c r="U230" i="39" s="1"/>
  <c r="S193" i="39"/>
  <c r="T193" i="39" s="1"/>
  <c r="U193" i="39" s="1"/>
  <c r="S300" i="39"/>
  <c r="T300" i="39" s="1"/>
  <c r="U300" i="39" s="1"/>
  <c r="S127" i="39"/>
  <c r="T127" i="39" s="1"/>
  <c r="U127" i="39" s="1"/>
  <c r="S131" i="39"/>
  <c r="T131" i="39" s="1"/>
  <c r="U131" i="39" s="1"/>
  <c r="S141" i="39"/>
  <c r="T141" i="39" s="1"/>
  <c r="U141" i="39" s="1"/>
  <c r="S282" i="39"/>
  <c r="T282" i="39" s="1"/>
  <c r="U282" i="39" s="1"/>
  <c r="S156" i="39"/>
  <c r="T156" i="39" s="1"/>
  <c r="U156" i="39" s="1"/>
  <c r="S305" i="39"/>
  <c r="T305" i="39" s="1"/>
  <c r="U305" i="39" s="1"/>
  <c r="S170" i="39"/>
  <c r="T170" i="39" s="1"/>
  <c r="U170" i="39" s="1"/>
  <c r="S56" i="39"/>
  <c r="T56" i="39" s="1"/>
  <c r="U56" i="39" s="1"/>
  <c r="S31" i="39"/>
  <c r="T31" i="39" s="1"/>
  <c r="U31" i="39" s="1"/>
  <c r="S212" i="39"/>
  <c r="T212" i="39" s="1"/>
  <c r="U212" i="39" s="1"/>
  <c r="S268" i="39"/>
  <c r="T268" i="39" s="1"/>
  <c r="U268" i="39" s="1"/>
  <c r="S303" i="39"/>
  <c r="T303" i="39" s="1"/>
  <c r="U303" i="39" s="1"/>
  <c r="S299" i="39"/>
  <c r="T299" i="39" s="1"/>
  <c r="U299" i="39" s="1"/>
  <c r="S4" i="39"/>
  <c r="T4" i="38"/>
  <c r="S103" i="38"/>
  <c r="T103" i="38" s="1"/>
  <c r="U103" i="38" s="1"/>
  <c r="S39" i="38"/>
  <c r="T39" i="38" s="1"/>
  <c r="U39" i="38" s="1"/>
  <c r="S162" i="38"/>
  <c r="T162" i="38" s="1"/>
  <c r="U162" i="38" s="1"/>
  <c r="S301" i="38"/>
  <c r="T301" i="38" s="1"/>
  <c r="U301" i="38" s="1"/>
  <c r="S308" i="38"/>
  <c r="T308" i="38" s="1"/>
  <c r="U308" i="38" s="1"/>
  <c r="S299" i="38"/>
  <c r="T299" i="38" s="1"/>
  <c r="U299" i="38" s="1"/>
  <c r="S30" i="38"/>
  <c r="T30" i="38" s="1"/>
  <c r="U30" i="38" s="1"/>
  <c r="S205" i="38"/>
  <c r="T205" i="38" s="1"/>
  <c r="U205" i="38" s="1"/>
  <c r="S267" i="38"/>
  <c r="T267" i="38" s="1"/>
  <c r="U267" i="38" s="1"/>
  <c r="S218" i="38"/>
  <c r="T218" i="38" s="1"/>
  <c r="U218" i="38" s="1"/>
  <c r="S95" i="38"/>
  <c r="T95" i="38" s="1"/>
  <c r="U95" i="38" s="1"/>
  <c r="S204" i="38"/>
  <c r="T204" i="38" s="1"/>
  <c r="U204" i="38" s="1"/>
  <c r="S33" i="38"/>
  <c r="T33" i="38" s="1"/>
  <c r="U33" i="38" s="1"/>
  <c r="S206" i="38"/>
  <c r="T206" i="38" s="1"/>
  <c r="U206" i="38" s="1"/>
  <c r="S172" i="38"/>
  <c r="T172" i="38" s="1"/>
  <c r="U172" i="38" s="1"/>
  <c r="S229" i="38"/>
  <c r="T229" i="38" s="1"/>
  <c r="U229" i="38" s="1"/>
  <c r="S84" i="38"/>
  <c r="T84" i="38" s="1"/>
  <c r="U84" i="38" s="1"/>
  <c r="S111" i="38"/>
  <c r="T111" i="38" s="1"/>
  <c r="U111" i="38" s="1"/>
  <c r="S88" i="38"/>
  <c r="T88" i="38" s="1"/>
  <c r="U88" i="38" s="1"/>
  <c r="S306" i="38"/>
  <c r="T306" i="38" s="1"/>
  <c r="U306" i="38" s="1"/>
  <c r="S133" i="38"/>
  <c r="T133" i="38" s="1"/>
  <c r="U133" i="38" s="1"/>
  <c r="S217" i="38"/>
  <c r="T217" i="38" s="1"/>
  <c r="U217" i="38" s="1"/>
  <c r="S169" i="38"/>
  <c r="T169" i="38" s="1"/>
  <c r="U169" i="38" s="1"/>
  <c r="S10" i="38"/>
  <c r="T10" i="38" s="1"/>
  <c r="U10" i="38" s="1"/>
  <c r="S196" i="38"/>
  <c r="T196" i="38" s="1"/>
  <c r="U196" i="38" s="1"/>
  <c r="S164" i="38"/>
  <c r="T164" i="38" s="1"/>
  <c r="U164" i="38" s="1"/>
  <c r="S315" i="38"/>
  <c r="T315" i="38" s="1"/>
  <c r="U315" i="38" s="1"/>
  <c r="S244" i="38"/>
  <c r="T244" i="38" s="1"/>
  <c r="U244" i="38" s="1"/>
  <c r="S64" i="38"/>
  <c r="T64" i="38" s="1"/>
  <c r="U64" i="38" s="1"/>
  <c r="S23" i="38"/>
  <c r="T23" i="38" s="1"/>
  <c r="U23" i="38" s="1"/>
  <c r="S194" i="38"/>
  <c r="T194" i="38" s="1"/>
  <c r="U194" i="38" s="1"/>
  <c r="S128" i="38"/>
  <c r="T128" i="38" s="1"/>
  <c r="U128" i="38" s="1"/>
  <c r="S40" i="38"/>
  <c r="T40" i="38" s="1"/>
  <c r="U40" i="38" s="1"/>
  <c r="S168" i="38"/>
  <c r="T168" i="38" s="1"/>
  <c r="U168" i="38" s="1"/>
  <c r="S12" i="38"/>
  <c r="T12" i="38" s="1"/>
  <c r="U12" i="38" s="1"/>
  <c r="S8" i="38"/>
  <c r="T8" i="38" s="1"/>
  <c r="U8" i="38" s="1"/>
  <c r="S161" i="38"/>
  <c r="T161" i="38" s="1"/>
  <c r="U161" i="38" s="1"/>
  <c r="S75" i="38"/>
  <c r="T75" i="38" s="1"/>
  <c r="U75" i="38" s="1"/>
  <c r="S142" i="38"/>
  <c r="T142" i="38" s="1"/>
  <c r="U142" i="38" s="1"/>
  <c r="S290" i="38"/>
  <c r="T290" i="38" s="1"/>
  <c r="U290" i="38" s="1"/>
  <c r="S216" i="38"/>
  <c r="T216" i="38" s="1"/>
  <c r="U216" i="38" s="1"/>
  <c r="S85" i="38"/>
  <c r="T85" i="38" s="1"/>
  <c r="U85" i="38" s="1"/>
  <c r="S58" i="38"/>
  <c r="T58" i="38" s="1"/>
  <c r="U58" i="38" s="1"/>
  <c r="S193" i="38"/>
  <c r="T193" i="38" s="1"/>
  <c r="U193" i="38" s="1"/>
  <c r="S174" i="38"/>
  <c r="T174" i="38" s="1"/>
  <c r="U174" i="38" s="1"/>
  <c r="S27" i="38"/>
  <c r="T27" i="38" s="1"/>
  <c r="U27" i="38" s="1"/>
  <c r="S282" i="38"/>
  <c r="T282" i="38" s="1"/>
  <c r="U282" i="38" s="1"/>
  <c r="S222" i="38"/>
  <c r="T222" i="38" s="1"/>
  <c r="U222" i="38" s="1"/>
  <c r="S240" i="38"/>
  <c r="T240" i="38" s="1"/>
  <c r="U240" i="38" s="1"/>
  <c r="S98" i="38"/>
  <c r="T98" i="38" s="1"/>
  <c r="U98" i="38" s="1"/>
  <c r="S42" i="38"/>
  <c r="T42" i="38" s="1"/>
  <c r="U42" i="38" s="1"/>
  <c r="S200" i="38"/>
  <c r="T200" i="38" s="1"/>
  <c r="U200" i="38" s="1"/>
  <c r="S258" i="38"/>
  <c r="T258" i="38" s="1"/>
  <c r="U258" i="38" s="1"/>
  <c r="S147" i="38"/>
  <c r="T147" i="38" s="1"/>
  <c r="U147" i="38" s="1"/>
  <c r="S271" i="38"/>
  <c r="T271" i="38" s="1"/>
  <c r="U271" i="38" s="1"/>
  <c r="S113" i="38"/>
  <c r="T113" i="38" s="1"/>
  <c r="U113" i="38" s="1"/>
  <c r="S114" i="38"/>
  <c r="T114" i="38" s="1"/>
  <c r="U114" i="38" s="1"/>
  <c r="S127" i="38"/>
  <c r="T127" i="38" s="1"/>
  <c r="U127" i="38" s="1"/>
  <c r="S152" i="38"/>
  <c r="T152" i="38" s="1"/>
  <c r="U152" i="38" s="1"/>
  <c r="S288" i="38"/>
  <c r="T288" i="38" s="1"/>
  <c r="U288" i="38" s="1"/>
  <c r="S294" i="38"/>
  <c r="T294" i="38" s="1"/>
  <c r="U294" i="38" s="1"/>
  <c r="S159" i="38"/>
  <c r="T159" i="38" s="1"/>
  <c r="U159" i="38" s="1"/>
  <c r="S215" i="38"/>
  <c r="T215" i="38" s="1"/>
  <c r="U215" i="38" s="1"/>
  <c r="S38" i="38"/>
  <c r="T38" i="38" s="1"/>
  <c r="U38" i="38" s="1"/>
  <c r="S268" i="38"/>
  <c r="T268" i="38" s="1"/>
  <c r="U268" i="38" s="1"/>
  <c r="S123" i="38"/>
  <c r="T123" i="38" s="1"/>
  <c r="U123" i="38" s="1"/>
  <c r="S34" i="38"/>
  <c r="T34" i="38" s="1"/>
  <c r="U34" i="38" s="1"/>
  <c r="S52" i="38"/>
  <c r="T52" i="38" s="1"/>
  <c r="U52" i="38" s="1"/>
  <c r="S7" i="38"/>
  <c r="T7" i="38" s="1"/>
  <c r="U7" i="38" s="1"/>
  <c r="S69" i="38"/>
  <c r="T69" i="38" s="1"/>
  <c r="U69" i="38" s="1"/>
  <c r="S43" i="38"/>
  <c r="T43" i="38" s="1"/>
  <c r="U43" i="38" s="1"/>
  <c r="S219" i="38"/>
  <c r="T219" i="38" s="1"/>
  <c r="U219" i="38" s="1"/>
  <c r="S116" i="38"/>
  <c r="T116" i="38" s="1"/>
  <c r="U116" i="38" s="1"/>
  <c r="S286" i="38"/>
  <c r="T286" i="38" s="1"/>
  <c r="U286" i="38" s="1"/>
  <c r="S287" i="38"/>
  <c r="T287" i="38" s="1"/>
  <c r="U287" i="38" s="1"/>
  <c r="S279" i="38"/>
  <c r="T279" i="38" s="1"/>
  <c r="U279" i="38" s="1"/>
  <c r="S80" i="38"/>
  <c r="T80" i="38" s="1"/>
  <c r="U80" i="38" s="1"/>
  <c r="S305" i="38"/>
  <c r="T305" i="38" s="1"/>
  <c r="U305" i="38" s="1"/>
  <c r="S118" i="38"/>
  <c r="T118" i="38" s="1"/>
  <c r="U118" i="38" s="1"/>
  <c r="S213" i="38"/>
  <c r="T213" i="38" s="1"/>
  <c r="U213" i="38" s="1"/>
  <c r="S136" i="38"/>
  <c r="T136" i="38" s="1"/>
  <c r="U136" i="38" s="1"/>
  <c r="S317" i="38"/>
  <c r="T317" i="38" s="1"/>
  <c r="U317" i="38" s="1"/>
  <c r="S203" i="38"/>
  <c r="T203" i="38" s="1"/>
  <c r="U203" i="38" s="1"/>
  <c r="S313" i="38"/>
  <c r="T313" i="38" s="1"/>
  <c r="U313" i="38" s="1"/>
  <c r="S226" i="38"/>
  <c r="T226" i="38" s="1"/>
  <c r="U226" i="38" s="1"/>
  <c r="S246" i="38"/>
  <c r="T246" i="38" s="1"/>
  <c r="U246" i="38" s="1"/>
  <c r="S257" i="38"/>
  <c r="T257" i="38" s="1"/>
  <c r="U257" i="38" s="1"/>
  <c r="S155" i="38"/>
  <c r="T155" i="38" s="1"/>
  <c r="U155" i="38" s="1"/>
  <c r="S224" i="38"/>
  <c r="T224" i="38" s="1"/>
  <c r="U224" i="38" s="1"/>
  <c r="S227" i="38"/>
  <c r="T227" i="38" s="1"/>
  <c r="U227" i="38" s="1"/>
  <c r="S250" i="38"/>
  <c r="T250" i="38" s="1"/>
  <c r="U250" i="38" s="1"/>
  <c r="S148" i="38"/>
  <c r="T148" i="38" s="1"/>
  <c r="U148" i="38" s="1"/>
  <c r="S236" i="38"/>
  <c r="T236" i="38" s="1"/>
  <c r="U236" i="38" s="1"/>
  <c r="S183" i="38"/>
  <c r="T183" i="38" s="1"/>
  <c r="U183" i="38" s="1"/>
  <c r="S126" i="38"/>
  <c r="T126" i="38" s="1"/>
  <c r="U126" i="38" s="1"/>
  <c r="S177" i="38"/>
  <c r="T177" i="38" s="1"/>
  <c r="U177" i="38" s="1"/>
  <c r="S312" i="38"/>
  <c r="T312" i="38" s="1"/>
  <c r="U312" i="38" s="1"/>
  <c r="S115" i="38"/>
  <c r="T115" i="38" s="1"/>
  <c r="U115" i="38" s="1"/>
  <c r="S160" i="38"/>
  <c r="T160" i="38" s="1"/>
  <c r="U160" i="38" s="1"/>
  <c r="S209" i="38"/>
  <c r="T209" i="38" s="1"/>
  <c r="U209" i="38" s="1"/>
  <c r="S63" i="38"/>
  <c r="T63" i="38" s="1"/>
  <c r="U63" i="38" s="1"/>
  <c r="S106" i="38"/>
  <c r="T106" i="38" s="1"/>
  <c r="U106" i="38" s="1"/>
  <c r="S207" i="38"/>
  <c r="T207" i="38" s="1"/>
  <c r="U207" i="38" s="1"/>
  <c r="S125" i="38"/>
  <c r="T125" i="38" s="1"/>
  <c r="U125" i="38" s="1"/>
  <c r="S140" i="38"/>
  <c r="T140" i="38" s="1"/>
  <c r="U140" i="38" s="1"/>
  <c r="S57" i="38"/>
  <c r="T57" i="38" s="1"/>
  <c r="U57" i="38" s="1"/>
  <c r="S181" i="38"/>
  <c r="T181" i="38" s="1"/>
  <c r="U181" i="38" s="1"/>
  <c r="S112" i="38"/>
  <c r="T112" i="38" s="1"/>
  <c r="U112" i="38" s="1"/>
  <c r="S291" i="38"/>
  <c r="T291" i="38" s="1"/>
  <c r="U291" i="38" s="1"/>
  <c r="S163" i="38"/>
  <c r="T163" i="38" s="1"/>
  <c r="U163" i="38" s="1"/>
  <c r="S269" i="38"/>
  <c r="T269" i="38" s="1"/>
  <c r="U269" i="38" s="1"/>
  <c r="S37" i="38"/>
  <c r="T37" i="38" s="1"/>
  <c r="U37" i="38" s="1"/>
  <c r="S191" i="38"/>
  <c r="T191" i="38" s="1"/>
  <c r="U191" i="38" s="1"/>
  <c r="S48" i="38"/>
  <c r="T48" i="38" s="1"/>
  <c r="U48" i="38" s="1"/>
  <c r="S108" i="38"/>
  <c r="T108" i="38" s="1"/>
  <c r="U108" i="38" s="1"/>
  <c r="S195" i="38"/>
  <c r="T195" i="38" s="1"/>
  <c r="U195" i="38" s="1"/>
  <c r="S241" i="38"/>
  <c r="T241" i="38" s="1"/>
  <c r="U241" i="38" s="1"/>
  <c r="S132" i="38"/>
  <c r="T132" i="38" s="1"/>
  <c r="U132" i="38" s="1"/>
  <c r="S310" i="38"/>
  <c r="T310" i="38" s="1"/>
  <c r="U310" i="38" s="1"/>
  <c r="S188" i="38"/>
  <c r="T188" i="38" s="1"/>
  <c r="U188" i="38" s="1"/>
  <c r="S82" i="38"/>
  <c r="T82" i="38" s="1"/>
  <c r="U82" i="38" s="1"/>
  <c r="S234" i="38"/>
  <c r="T234" i="38" s="1"/>
  <c r="U234" i="38" s="1"/>
  <c r="S199" i="38"/>
  <c r="T199" i="38" s="1"/>
  <c r="U199" i="38" s="1"/>
  <c r="S311" i="38"/>
  <c r="T311" i="38" s="1"/>
  <c r="U311" i="38" s="1"/>
  <c r="S202" i="38"/>
  <c r="T202" i="38" s="1"/>
  <c r="U202" i="38" s="1"/>
  <c r="S130" i="38"/>
  <c r="T130" i="38" s="1"/>
  <c r="U130" i="38" s="1"/>
  <c r="S19" i="38"/>
  <c r="T19" i="38" s="1"/>
  <c r="U19" i="38" s="1"/>
  <c r="S74" i="38"/>
  <c r="T74" i="38" s="1"/>
  <c r="U74" i="38" s="1"/>
  <c r="S54" i="38"/>
  <c r="T54" i="38" s="1"/>
  <c r="U54" i="38" s="1"/>
  <c r="S15" i="38"/>
  <c r="T15" i="38" s="1"/>
  <c r="U15" i="38" s="1"/>
  <c r="S13" i="38"/>
  <c r="T13" i="38" s="1"/>
  <c r="U13" i="38" s="1"/>
  <c r="S276" i="38"/>
  <c r="T276" i="38" s="1"/>
  <c r="U276" i="38" s="1"/>
  <c r="S55" i="38"/>
  <c r="T55" i="38" s="1"/>
  <c r="U55" i="38" s="1"/>
  <c r="S62" i="38"/>
  <c r="T62" i="38" s="1"/>
  <c r="U62" i="38" s="1"/>
  <c r="S129" i="38"/>
  <c r="T129" i="38" s="1"/>
  <c r="U129" i="38" s="1"/>
  <c r="S182" i="38"/>
  <c r="T182" i="38" s="1"/>
  <c r="U182" i="38" s="1"/>
  <c r="S73" i="38"/>
  <c r="T73" i="38" s="1"/>
  <c r="U73" i="38" s="1"/>
  <c r="S124" i="38"/>
  <c r="T124" i="38" s="1"/>
  <c r="U124" i="38" s="1"/>
  <c r="S36" i="38"/>
  <c r="T36" i="38" s="1"/>
  <c r="U36" i="38" s="1"/>
  <c r="S90" i="38"/>
  <c r="T90" i="38" s="1"/>
  <c r="U90" i="38" s="1"/>
  <c r="S270" i="38"/>
  <c r="T270" i="38" s="1"/>
  <c r="U270" i="38" s="1"/>
  <c r="S79" i="38"/>
  <c r="T79" i="38" s="1"/>
  <c r="U79" i="38" s="1"/>
  <c r="S307" i="38"/>
  <c r="T307" i="38" s="1"/>
  <c r="U307" i="38" s="1"/>
  <c r="S25" i="38"/>
  <c r="T25" i="38" s="1"/>
  <c r="U25" i="38" s="1"/>
  <c r="S16" i="38"/>
  <c r="T16" i="38" s="1"/>
  <c r="U16" i="38" s="1"/>
  <c r="S273" i="38"/>
  <c r="T273" i="38" s="1"/>
  <c r="U273" i="38" s="1"/>
  <c r="S145" i="38"/>
  <c r="T145" i="38" s="1"/>
  <c r="U145" i="38" s="1"/>
  <c r="S278" i="38"/>
  <c r="T278" i="38" s="1"/>
  <c r="U278" i="38" s="1"/>
  <c r="S32" i="38"/>
  <c r="T32" i="38" s="1"/>
  <c r="U32" i="38" s="1"/>
  <c r="S248" i="38"/>
  <c r="T248" i="38" s="1"/>
  <c r="U248" i="38" s="1"/>
  <c r="S187" i="38"/>
  <c r="T187" i="38" s="1"/>
  <c r="U187" i="38" s="1"/>
  <c r="S242" i="38"/>
  <c r="T242" i="38" s="1"/>
  <c r="U242" i="38" s="1"/>
  <c r="S49" i="38"/>
  <c r="T49" i="38" s="1"/>
  <c r="U49" i="38" s="1"/>
  <c r="S131" i="38"/>
  <c r="T131" i="38" s="1"/>
  <c r="U131" i="38" s="1"/>
  <c r="S283" i="38"/>
  <c r="T283" i="38" s="1"/>
  <c r="U283" i="38" s="1"/>
  <c r="S171" i="38"/>
  <c r="T171" i="38" s="1"/>
  <c r="U171" i="38" s="1"/>
  <c r="S35" i="38"/>
  <c r="T35" i="38" s="1"/>
  <c r="U35" i="38" s="1"/>
  <c r="S31" i="38"/>
  <c r="T31" i="38" s="1"/>
  <c r="U31" i="38" s="1"/>
  <c r="S110" i="38"/>
  <c r="T110" i="38" s="1"/>
  <c r="U110" i="38" s="1"/>
  <c r="S173" i="38"/>
  <c r="T173" i="38" s="1"/>
  <c r="U173" i="38" s="1"/>
  <c r="S146" i="38"/>
  <c r="T146" i="38" s="1"/>
  <c r="U146" i="38" s="1"/>
  <c r="S26" i="38"/>
  <c r="T26" i="38" s="1"/>
  <c r="U26" i="38" s="1"/>
  <c r="S266" i="38"/>
  <c r="T266" i="38" s="1"/>
  <c r="U266" i="38" s="1"/>
  <c r="S44" i="38"/>
  <c r="T44" i="38" s="1"/>
  <c r="U44" i="38" s="1"/>
  <c r="S121" i="38"/>
  <c r="T121" i="38" s="1"/>
  <c r="U121" i="38" s="1"/>
  <c r="S176" i="38"/>
  <c r="T176" i="38" s="1"/>
  <c r="U176" i="38" s="1"/>
  <c r="S21" i="38"/>
  <c r="T21" i="38" s="1"/>
  <c r="U21" i="38" s="1"/>
  <c r="S166" i="38"/>
  <c r="T166" i="38" s="1"/>
  <c r="U166" i="38" s="1"/>
  <c r="S316" i="38"/>
  <c r="T316" i="38" s="1"/>
  <c r="U316" i="38" s="1"/>
  <c r="S28" i="38"/>
  <c r="T28" i="38" s="1"/>
  <c r="U28" i="38" s="1"/>
  <c r="S150" i="38"/>
  <c r="T150" i="38" s="1"/>
  <c r="U150" i="38" s="1"/>
  <c r="S156" i="38"/>
  <c r="T156" i="38" s="1"/>
  <c r="U156" i="38" s="1"/>
  <c r="S233" i="38"/>
  <c r="T233" i="38" s="1"/>
  <c r="U233" i="38" s="1"/>
  <c r="S143" i="38"/>
  <c r="T143" i="38" s="1"/>
  <c r="U143" i="38" s="1"/>
  <c r="S280" i="38"/>
  <c r="T280" i="38" s="1"/>
  <c r="U280" i="38" s="1"/>
  <c r="S117" i="38"/>
  <c r="T117" i="38" s="1"/>
  <c r="U117" i="38" s="1"/>
  <c r="S83" i="38"/>
  <c r="T83" i="38" s="1"/>
  <c r="U83" i="38" s="1"/>
  <c r="S298" i="38"/>
  <c r="T298" i="38" s="1"/>
  <c r="U298" i="38" s="1"/>
  <c r="S178" i="38"/>
  <c r="T178" i="38" s="1"/>
  <c r="U178" i="38" s="1"/>
  <c r="S120" i="38"/>
  <c r="T120" i="38" s="1"/>
  <c r="U120" i="38" s="1"/>
  <c r="S243" i="38"/>
  <c r="T243" i="38" s="1"/>
  <c r="U243" i="38" s="1"/>
  <c r="S239" i="38"/>
  <c r="T239" i="38" s="1"/>
  <c r="U239" i="38" s="1"/>
  <c r="S122" i="38"/>
  <c r="T122" i="38" s="1"/>
  <c r="U122" i="38" s="1"/>
  <c r="S201" i="38"/>
  <c r="T201" i="38" s="1"/>
  <c r="U201" i="38" s="1"/>
  <c r="S86" i="38"/>
  <c r="T86" i="38" s="1"/>
  <c r="U86" i="38" s="1"/>
  <c r="S247" i="38"/>
  <c r="T247" i="38" s="1"/>
  <c r="U247" i="38" s="1"/>
  <c r="S264" i="38"/>
  <c r="T264" i="38" s="1"/>
  <c r="U264" i="38" s="1"/>
  <c r="S275" i="38"/>
  <c r="T275" i="38" s="1"/>
  <c r="U275" i="38" s="1"/>
  <c r="S91" i="38"/>
  <c r="T91" i="38" s="1"/>
  <c r="U91" i="38" s="1"/>
  <c r="S253" i="38"/>
  <c r="T253" i="38" s="1"/>
  <c r="U253" i="38" s="1"/>
  <c r="S284" i="38"/>
  <c r="T284" i="38" s="1"/>
  <c r="U284" i="38" s="1"/>
  <c r="S14" i="38"/>
  <c r="T14" i="38" s="1"/>
  <c r="U14" i="38" s="1"/>
  <c r="S104" i="38"/>
  <c r="T104" i="38" s="1"/>
  <c r="U104" i="38" s="1"/>
  <c r="S93" i="38"/>
  <c r="T93" i="38" s="1"/>
  <c r="U93" i="38" s="1"/>
  <c r="S151" i="38"/>
  <c r="T151" i="38" s="1"/>
  <c r="U151" i="38" s="1"/>
  <c r="S197" i="38"/>
  <c r="T197" i="38" s="1"/>
  <c r="U197" i="38" s="1"/>
  <c r="S94" i="38"/>
  <c r="T94" i="38" s="1"/>
  <c r="U94" i="38" s="1"/>
  <c r="S235" i="38"/>
  <c r="T235" i="38" s="1"/>
  <c r="U235" i="38" s="1"/>
  <c r="S297" i="38"/>
  <c r="T297" i="38" s="1"/>
  <c r="U297" i="38" s="1"/>
  <c r="S231" i="38"/>
  <c r="T231" i="38" s="1"/>
  <c r="U231" i="38" s="1"/>
  <c r="S72" i="38"/>
  <c r="T72" i="38" s="1"/>
  <c r="U72" i="38" s="1"/>
  <c r="S65" i="38"/>
  <c r="T65" i="38" s="1"/>
  <c r="U65" i="38" s="1"/>
  <c r="S265" i="38"/>
  <c r="T265" i="38" s="1"/>
  <c r="U265" i="38" s="1"/>
  <c r="S158" i="38"/>
  <c r="T158" i="38" s="1"/>
  <c r="U158" i="38" s="1"/>
  <c r="S100" i="38"/>
  <c r="T100" i="38" s="1"/>
  <c r="U100" i="38" s="1"/>
  <c r="S67" i="38"/>
  <c r="T67" i="38" s="1"/>
  <c r="U67" i="38" s="1"/>
  <c r="S56" i="38"/>
  <c r="T56" i="38" s="1"/>
  <c r="U56" i="38" s="1"/>
  <c r="S41" i="38"/>
  <c r="T41" i="38" s="1"/>
  <c r="U41" i="38" s="1"/>
  <c r="S319" i="38"/>
  <c r="T319" i="38" s="1"/>
  <c r="U319" i="38" s="1"/>
  <c r="S285" i="38"/>
  <c r="T285" i="38" s="1"/>
  <c r="U285" i="38" s="1"/>
  <c r="S138" i="38"/>
  <c r="T138" i="38" s="1"/>
  <c r="U138" i="38" s="1"/>
  <c r="S198" i="38"/>
  <c r="T198" i="38" s="1"/>
  <c r="U198" i="38" s="1"/>
  <c r="S192" i="38"/>
  <c r="T192" i="38" s="1"/>
  <c r="U192" i="38" s="1"/>
  <c r="S81" i="38"/>
  <c r="T81" i="38" s="1"/>
  <c r="U81" i="38" s="1"/>
  <c r="S89" i="38"/>
  <c r="T89" i="38" s="1"/>
  <c r="U89" i="38" s="1"/>
  <c r="S245" i="38"/>
  <c r="T245" i="38" s="1"/>
  <c r="U245" i="38" s="1"/>
  <c r="S293" i="38"/>
  <c r="T293" i="38" s="1"/>
  <c r="U293" i="38" s="1"/>
  <c r="S101" i="38"/>
  <c r="T101" i="38" s="1"/>
  <c r="U101" i="38" s="1"/>
  <c r="S296" i="38"/>
  <c r="T296" i="38" s="1"/>
  <c r="U296" i="38" s="1"/>
  <c r="S105" i="38"/>
  <c r="T105" i="38" s="1"/>
  <c r="U105" i="38" s="1"/>
  <c r="S252" i="38"/>
  <c r="T252" i="38" s="1"/>
  <c r="U252" i="38" s="1"/>
  <c r="S225" i="38"/>
  <c r="T225" i="38" s="1"/>
  <c r="U225" i="38" s="1"/>
  <c r="S262" i="38"/>
  <c r="T262" i="38" s="1"/>
  <c r="U262" i="38" s="1"/>
  <c r="S6" i="38"/>
  <c r="T6" i="38" s="1"/>
  <c r="U6" i="38" s="1"/>
  <c r="S153" i="38"/>
  <c r="T153" i="38" s="1"/>
  <c r="U153" i="38" s="1"/>
  <c r="S189" i="38"/>
  <c r="T189" i="38" s="1"/>
  <c r="U189" i="38" s="1"/>
  <c r="S157" i="38"/>
  <c r="T157" i="38" s="1"/>
  <c r="U157" i="38" s="1"/>
  <c r="S139" i="38"/>
  <c r="T139" i="38" s="1"/>
  <c r="U139" i="38" s="1"/>
  <c r="S223" i="38"/>
  <c r="T223" i="38" s="1"/>
  <c r="U223" i="38" s="1"/>
  <c r="S60" i="38"/>
  <c r="T60" i="38" s="1"/>
  <c r="U60" i="38" s="1"/>
  <c r="S179" i="38"/>
  <c r="T179" i="38" s="1"/>
  <c r="U179" i="38" s="1"/>
  <c r="S263" i="38"/>
  <c r="T263" i="38" s="1"/>
  <c r="U263" i="38" s="1"/>
  <c r="S185" i="38"/>
  <c r="T185" i="38" s="1"/>
  <c r="U185" i="38" s="1"/>
  <c r="S318" i="38"/>
  <c r="T318" i="38" s="1"/>
  <c r="U318" i="38" s="1"/>
  <c r="S109" i="38"/>
  <c r="T109" i="38" s="1"/>
  <c r="U109" i="38" s="1"/>
  <c r="S228" i="38"/>
  <c r="T228" i="38" s="1"/>
  <c r="U228" i="38" s="1"/>
  <c r="S300" i="38"/>
  <c r="T300" i="38" s="1"/>
  <c r="U300" i="38" s="1"/>
  <c r="S92" i="38"/>
  <c r="T92" i="38" s="1"/>
  <c r="U92" i="38" s="1"/>
  <c r="S259" i="38"/>
  <c r="T259" i="38" s="1"/>
  <c r="U259" i="38" s="1"/>
  <c r="S50" i="38"/>
  <c r="T50" i="38" s="1"/>
  <c r="U50" i="38" s="1"/>
  <c r="S137" i="38"/>
  <c r="T137" i="38" s="1"/>
  <c r="U137" i="38" s="1"/>
  <c r="S96" i="38"/>
  <c r="T96" i="38" s="1"/>
  <c r="U96" i="38" s="1"/>
  <c r="S214" i="38"/>
  <c r="T214" i="38" s="1"/>
  <c r="U214" i="38" s="1"/>
  <c r="S71" i="38"/>
  <c r="T71" i="38" s="1"/>
  <c r="U71" i="38" s="1"/>
  <c r="S289" i="38"/>
  <c r="T289" i="38" s="1"/>
  <c r="U289" i="38" s="1"/>
  <c r="S66" i="38"/>
  <c r="T66" i="38" s="1"/>
  <c r="U66" i="38" s="1"/>
  <c r="S320" i="38"/>
  <c r="T320" i="38" s="1"/>
  <c r="U320" i="38" s="1"/>
  <c r="S144" i="38"/>
  <c r="T144" i="38" s="1"/>
  <c r="U144" i="38" s="1"/>
  <c r="S99" i="38"/>
  <c r="T99" i="38" s="1"/>
  <c r="U99" i="38" s="1"/>
  <c r="S68" i="38"/>
  <c r="T68" i="38" s="1"/>
  <c r="U68" i="38" s="1"/>
  <c r="S102" i="38"/>
  <c r="T102" i="38" s="1"/>
  <c r="U102" i="38" s="1"/>
  <c r="S274" i="38"/>
  <c r="T274" i="38" s="1"/>
  <c r="U274" i="38" s="1"/>
  <c r="S22" i="38"/>
  <c r="T22" i="38" s="1"/>
  <c r="U22" i="38" s="1"/>
  <c r="S314" i="38"/>
  <c r="T314" i="38" s="1"/>
  <c r="U314" i="38" s="1"/>
  <c r="S170" i="38"/>
  <c r="T170" i="38" s="1"/>
  <c r="U170" i="38" s="1"/>
  <c r="S211" i="38"/>
  <c r="T211" i="38" s="1"/>
  <c r="U211" i="38" s="1"/>
  <c r="S46" i="38"/>
  <c r="T46" i="38" s="1"/>
  <c r="U46" i="38" s="1"/>
  <c r="S255" i="38"/>
  <c r="T255" i="38" s="1"/>
  <c r="U255" i="38" s="1"/>
  <c r="S5" i="38"/>
  <c r="T5" i="38" s="1"/>
  <c r="U5" i="38" s="1"/>
  <c r="S59" i="38"/>
  <c r="T59" i="38" s="1"/>
  <c r="U59" i="38" s="1"/>
  <c r="S11" i="38"/>
  <c r="T11" i="38" s="1"/>
  <c r="U11" i="38" s="1"/>
  <c r="S165" i="38"/>
  <c r="T165" i="38" s="1"/>
  <c r="U165" i="38" s="1"/>
  <c r="S251" i="38"/>
  <c r="T251" i="38" s="1"/>
  <c r="U251" i="38" s="1"/>
  <c r="S18" i="38"/>
  <c r="T18" i="38" s="1"/>
  <c r="U18" i="38" s="1"/>
  <c r="S232" i="38"/>
  <c r="T232" i="38" s="1"/>
  <c r="U232" i="38" s="1"/>
  <c r="S175" i="38"/>
  <c r="T175" i="38" s="1"/>
  <c r="U175" i="38" s="1"/>
  <c r="S208" i="38"/>
  <c r="T208" i="38" s="1"/>
  <c r="U208" i="38" s="1"/>
  <c r="S77" i="38"/>
  <c r="T77" i="38" s="1"/>
  <c r="U77" i="38" s="1"/>
  <c r="S87" i="38"/>
  <c r="T87" i="38" s="1"/>
  <c r="U87" i="38" s="1"/>
  <c r="S20" i="38"/>
  <c r="T20" i="38" s="1"/>
  <c r="U20" i="38" s="1"/>
  <c r="S53" i="38"/>
  <c r="T53" i="38" s="1"/>
  <c r="U53" i="38" s="1"/>
  <c r="S51" i="38"/>
  <c r="T51" i="38" s="1"/>
  <c r="U51" i="38" s="1"/>
  <c r="S221" i="38"/>
  <c r="T221" i="38" s="1"/>
  <c r="U221" i="38" s="1"/>
  <c r="S277" i="38"/>
  <c r="T277" i="38" s="1"/>
  <c r="U277" i="38" s="1"/>
  <c r="S210" i="38"/>
  <c r="T210" i="38" s="1"/>
  <c r="U210" i="38" s="1"/>
  <c r="S212" i="38"/>
  <c r="T212" i="38" s="1"/>
  <c r="U212" i="38" s="1"/>
  <c r="S154" i="38"/>
  <c r="T154" i="38" s="1"/>
  <c r="U154" i="38" s="1"/>
  <c r="S230" i="38"/>
  <c r="T230" i="38" s="1"/>
  <c r="U230" i="38" s="1"/>
  <c r="S24" i="38"/>
  <c r="T24" i="38" s="1"/>
  <c r="U24" i="38" s="1"/>
  <c r="S135" i="38"/>
  <c r="T135" i="38" s="1"/>
  <c r="U135" i="38" s="1"/>
  <c r="S186" i="38"/>
  <c r="T186" i="38" s="1"/>
  <c r="U186" i="38" s="1"/>
  <c r="S78" i="38"/>
  <c r="T78" i="38" s="1"/>
  <c r="U78" i="38" s="1"/>
  <c r="S304" i="38"/>
  <c r="T304" i="38" s="1"/>
  <c r="U304" i="38" s="1"/>
  <c r="S238" i="38"/>
  <c r="T238" i="38" s="1"/>
  <c r="U238" i="38" s="1"/>
  <c r="S141" i="38"/>
  <c r="T141" i="38" s="1"/>
  <c r="U141" i="38" s="1"/>
  <c r="S119" i="38"/>
  <c r="T119" i="38" s="1"/>
  <c r="U119" i="38" s="1"/>
  <c r="S180" i="38"/>
  <c r="T180" i="38" s="1"/>
  <c r="U180" i="38" s="1"/>
  <c r="S107" i="38"/>
  <c r="T107" i="38" s="1"/>
  <c r="U107" i="38" s="1"/>
  <c r="S220" i="38"/>
  <c r="T220" i="38" s="1"/>
  <c r="U220" i="38" s="1"/>
  <c r="S261" i="38"/>
  <c r="T261" i="38" s="1"/>
  <c r="U261" i="38" s="1"/>
  <c r="S76" i="38"/>
  <c r="T76" i="38" s="1"/>
  <c r="U76" i="38" s="1"/>
  <c r="S190" i="38"/>
  <c r="T190" i="38" s="1"/>
  <c r="U190" i="38" s="1"/>
  <c r="S254" i="38"/>
  <c r="T254" i="38" s="1"/>
  <c r="U254" i="38" s="1"/>
  <c r="S237" i="38"/>
  <c r="T237" i="38" s="1"/>
  <c r="U237" i="38" s="1"/>
  <c r="S167" i="38"/>
  <c r="T167" i="38" s="1"/>
  <c r="U167" i="38" s="1"/>
  <c r="S281" i="38"/>
  <c r="T281" i="38" s="1"/>
  <c r="U281" i="38" s="1"/>
  <c r="S292" i="38"/>
  <c r="T292" i="38" s="1"/>
  <c r="U292" i="38" s="1"/>
  <c r="S97" i="38"/>
  <c r="T97" i="38" s="1"/>
  <c r="U97" i="38" s="1"/>
  <c r="S45" i="38"/>
  <c r="T45" i="38" s="1"/>
  <c r="U45" i="38" s="1"/>
  <c r="S295" i="38"/>
  <c r="T295" i="38" s="1"/>
  <c r="U295" i="38" s="1"/>
  <c r="S47" i="38"/>
  <c r="T47" i="38" s="1"/>
  <c r="U47" i="38" s="1"/>
  <c r="S134" i="38"/>
  <c r="T134" i="38" s="1"/>
  <c r="U134" i="38" s="1"/>
  <c r="S70" i="38"/>
  <c r="T70" i="38" s="1"/>
  <c r="U70" i="38" s="1"/>
  <c r="S9" i="38"/>
  <c r="T9" i="38" s="1"/>
  <c r="U9" i="38" s="1"/>
  <c r="S149" i="38"/>
  <c r="T149" i="38" s="1"/>
  <c r="U149" i="38" s="1"/>
  <c r="S61" i="38"/>
  <c r="T61" i="38" s="1"/>
  <c r="U61" i="38" s="1"/>
  <c r="S260" i="38"/>
  <c r="T260" i="38" s="1"/>
  <c r="U260" i="38" s="1"/>
  <c r="S184" i="38"/>
  <c r="T184" i="38" s="1"/>
  <c r="U184" i="38" s="1"/>
  <c r="S17" i="38"/>
  <c r="T17" i="38" s="1"/>
  <c r="U17" i="38" s="1"/>
  <c r="S29" i="38"/>
  <c r="T29" i="38" s="1"/>
  <c r="U29" i="38" s="1"/>
  <c r="S256" i="38"/>
  <c r="T256" i="38" s="1"/>
  <c r="U256" i="38" s="1"/>
  <c r="S272" i="38"/>
  <c r="T272" i="38" s="1"/>
  <c r="U272" i="38" s="1"/>
  <c r="S309" i="38"/>
  <c r="T309" i="38" s="1"/>
  <c r="U309" i="38" s="1"/>
  <c r="S303" i="38"/>
  <c r="T303" i="38" s="1"/>
  <c r="U303" i="38" s="1"/>
  <c r="S249" i="38"/>
  <c r="T249" i="38" s="1"/>
  <c r="U249" i="38" s="1"/>
  <c r="S302" i="38"/>
  <c r="T302" i="38" s="1"/>
  <c r="U302" i="38" s="1"/>
  <c r="T4" i="37"/>
  <c r="S74" i="37"/>
  <c r="T74" i="37" s="1"/>
  <c r="U74" i="37" s="1"/>
  <c r="S309" i="37"/>
  <c r="T309" i="37" s="1"/>
  <c r="U309" i="37" s="1"/>
  <c r="S225" i="37"/>
  <c r="T225" i="37" s="1"/>
  <c r="U225" i="37" s="1"/>
  <c r="S85" i="37"/>
  <c r="T85" i="37" s="1"/>
  <c r="U85" i="37" s="1"/>
  <c r="S277" i="37"/>
  <c r="T277" i="37" s="1"/>
  <c r="U277" i="37" s="1"/>
  <c r="S169" i="37"/>
  <c r="T169" i="37" s="1"/>
  <c r="U169" i="37" s="1"/>
  <c r="S29" i="37"/>
  <c r="T29" i="37" s="1"/>
  <c r="U29" i="37" s="1"/>
  <c r="S190" i="37"/>
  <c r="T190" i="37" s="1"/>
  <c r="U190" i="37" s="1"/>
  <c r="S59" i="37"/>
  <c r="T59" i="37" s="1"/>
  <c r="U59" i="37" s="1"/>
  <c r="S315" i="37"/>
  <c r="T315" i="37" s="1"/>
  <c r="U315" i="37" s="1"/>
  <c r="S127" i="37"/>
  <c r="T127" i="37" s="1"/>
  <c r="U127" i="37" s="1"/>
  <c r="S20" i="37"/>
  <c r="T20" i="37" s="1"/>
  <c r="U20" i="37" s="1"/>
  <c r="S132" i="37"/>
  <c r="T132" i="37" s="1"/>
  <c r="U132" i="37" s="1"/>
  <c r="S130" i="37"/>
  <c r="T130" i="37" s="1"/>
  <c r="U130" i="37" s="1"/>
  <c r="S242" i="37"/>
  <c r="T242" i="37" s="1"/>
  <c r="U242" i="37" s="1"/>
  <c r="S49" i="37"/>
  <c r="T49" i="37" s="1"/>
  <c r="U49" i="37" s="1"/>
  <c r="S278" i="37"/>
  <c r="T278" i="37" s="1"/>
  <c r="U278" i="37" s="1"/>
  <c r="S136" i="37"/>
  <c r="T136" i="37" s="1"/>
  <c r="U136" i="37" s="1"/>
  <c r="S181" i="37"/>
  <c r="T181" i="37" s="1"/>
  <c r="U181" i="37" s="1"/>
  <c r="S129" i="37"/>
  <c r="T129" i="37" s="1"/>
  <c r="U129" i="37" s="1"/>
  <c r="S178" i="37"/>
  <c r="T178" i="37" s="1"/>
  <c r="U178" i="37" s="1"/>
  <c r="S141" i="37"/>
  <c r="T141" i="37" s="1"/>
  <c r="U141" i="37" s="1"/>
  <c r="S12" i="37"/>
  <c r="T12" i="37" s="1"/>
  <c r="U12" i="37" s="1"/>
  <c r="S177" i="37"/>
  <c r="T177" i="37" s="1"/>
  <c r="U177" i="37" s="1"/>
  <c r="S308" i="37"/>
  <c r="T308" i="37" s="1"/>
  <c r="U308" i="37" s="1"/>
  <c r="S296" i="37"/>
  <c r="T296" i="37" s="1"/>
  <c r="U296" i="37" s="1"/>
  <c r="S164" i="37"/>
  <c r="T164" i="37" s="1"/>
  <c r="U164" i="37" s="1"/>
  <c r="S35" i="37"/>
  <c r="T35" i="37" s="1"/>
  <c r="U35" i="37" s="1"/>
  <c r="S152" i="37"/>
  <c r="T152" i="37" s="1"/>
  <c r="U152" i="37" s="1"/>
  <c r="S219" i="37"/>
  <c r="T219" i="37" s="1"/>
  <c r="U219" i="37" s="1"/>
  <c r="S144" i="37"/>
  <c r="T144" i="37" s="1"/>
  <c r="U144" i="37" s="1"/>
  <c r="S118" i="37"/>
  <c r="T118" i="37" s="1"/>
  <c r="U118" i="37" s="1"/>
  <c r="S161" i="37"/>
  <c r="T161" i="37" s="1"/>
  <c r="U161" i="37" s="1"/>
  <c r="S106" i="37"/>
  <c r="T106" i="37" s="1"/>
  <c r="U106" i="37" s="1"/>
  <c r="S283" i="37"/>
  <c r="T283" i="37" s="1"/>
  <c r="U283" i="37" s="1"/>
  <c r="S134" i="37"/>
  <c r="T134" i="37" s="1"/>
  <c r="U134" i="37" s="1"/>
  <c r="S75" i="37"/>
  <c r="T75" i="37" s="1"/>
  <c r="U75" i="37" s="1"/>
  <c r="S306" i="37"/>
  <c r="T306" i="37" s="1"/>
  <c r="U306" i="37" s="1"/>
  <c r="S260" i="37"/>
  <c r="T260" i="37" s="1"/>
  <c r="U260" i="37" s="1"/>
  <c r="S42" i="37"/>
  <c r="T42" i="37" s="1"/>
  <c r="U42" i="37" s="1"/>
  <c r="S71" i="37"/>
  <c r="T71" i="37" s="1"/>
  <c r="U71" i="37" s="1"/>
  <c r="S229" i="37"/>
  <c r="T229" i="37" s="1"/>
  <c r="U229" i="37" s="1"/>
  <c r="S33" i="37"/>
  <c r="T33" i="37" s="1"/>
  <c r="U33" i="37" s="1"/>
  <c r="S73" i="37"/>
  <c r="T73" i="37" s="1"/>
  <c r="U73" i="37" s="1"/>
  <c r="S216" i="37"/>
  <c r="T216" i="37" s="1"/>
  <c r="U216" i="37" s="1"/>
  <c r="S299" i="37"/>
  <c r="T299" i="37" s="1"/>
  <c r="U299" i="37" s="1"/>
  <c r="S153" i="37"/>
  <c r="T153" i="37" s="1"/>
  <c r="U153" i="37" s="1"/>
  <c r="S266" i="37"/>
  <c r="T266" i="37" s="1"/>
  <c r="U266" i="37" s="1"/>
  <c r="S165" i="37"/>
  <c r="T165" i="37" s="1"/>
  <c r="U165" i="37" s="1"/>
  <c r="S188" i="37"/>
  <c r="T188" i="37" s="1"/>
  <c r="U188" i="37" s="1"/>
  <c r="S174" i="37"/>
  <c r="T174" i="37" s="1"/>
  <c r="U174" i="37" s="1"/>
  <c r="S125" i="37"/>
  <c r="T125" i="37" s="1"/>
  <c r="U125" i="37" s="1"/>
  <c r="S222" i="37"/>
  <c r="T222" i="37" s="1"/>
  <c r="U222" i="37" s="1"/>
  <c r="S70" i="37"/>
  <c r="T70" i="37" s="1"/>
  <c r="U70" i="37" s="1"/>
  <c r="S105" i="37"/>
  <c r="T105" i="37" s="1"/>
  <c r="U105" i="37" s="1"/>
  <c r="S91" i="37"/>
  <c r="T91" i="37" s="1"/>
  <c r="U91" i="37" s="1"/>
  <c r="S248" i="37"/>
  <c r="T248" i="37" s="1"/>
  <c r="U248" i="37" s="1"/>
  <c r="S291" i="37"/>
  <c r="T291" i="37" s="1"/>
  <c r="U291" i="37" s="1"/>
  <c r="S220" i="37"/>
  <c r="T220" i="37" s="1"/>
  <c r="U220" i="37" s="1"/>
  <c r="S6" i="37"/>
  <c r="T6" i="37" s="1"/>
  <c r="U6" i="37" s="1"/>
  <c r="S271" i="37"/>
  <c r="T271" i="37" s="1"/>
  <c r="U271" i="37" s="1"/>
  <c r="S24" i="37"/>
  <c r="T24" i="37" s="1"/>
  <c r="U24" i="37" s="1"/>
  <c r="S96" i="37"/>
  <c r="T96" i="37" s="1"/>
  <c r="U96" i="37" s="1"/>
  <c r="S51" i="37"/>
  <c r="T51" i="37" s="1"/>
  <c r="U51" i="37" s="1"/>
  <c r="S162" i="37"/>
  <c r="T162" i="37" s="1"/>
  <c r="U162" i="37" s="1"/>
  <c r="S257" i="37"/>
  <c r="T257" i="37" s="1"/>
  <c r="U257" i="37" s="1"/>
  <c r="S287" i="37"/>
  <c r="T287" i="37" s="1"/>
  <c r="U287" i="37" s="1"/>
  <c r="S184" i="37"/>
  <c r="T184" i="37" s="1"/>
  <c r="U184" i="37" s="1"/>
  <c r="S148" i="37"/>
  <c r="T148" i="37" s="1"/>
  <c r="U148" i="37" s="1"/>
  <c r="S115" i="37"/>
  <c r="T115" i="37" s="1"/>
  <c r="U115" i="37" s="1"/>
  <c r="S160" i="37"/>
  <c r="T160" i="37" s="1"/>
  <c r="U160" i="37" s="1"/>
  <c r="S61" i="37"/>
  <c r="T61" i="37" s="1"/>
  <c r="U61" i="37" s="1"/>
  <c r="S94" i="37"/>
  <c r="T94" i="37" s="1"/>
  <c r="U94" i="37" s="1"/>
  <c r="S255" i="37"/>
  <c r="T255" i="37" s="1"/>
  <c r="U255" i="37" s="1"/>
  <c r="S13" i="37"/>
  <c r="T13" i="37" s="1"/>
  <c r="U13" i="37" s="1"/>
  <c r="S194" i="37"/>
  <c r="T194" i="37" s="1"/>
  <c r="U194" i="37" s="1"/>
  <c r="S155" i="37"/>
  <c r="T155" i="37" s="1"/>
  <c r="U155" i="37" s="1"/>
  <c r="S311" i="37"/>
  <c r="T311" i="37" s="1"/>
  <c r="U311" i="37" s="1"/>
  <c r="S238" i="37"/>
  <c r="T238" i="37" s="1"/>
  <c r="U238" i="37" s="1"/>
  <c r="S313" i="37"/>
  <c r="T313" i="37" s="1"/>
  <c r="U313" i="37" s="1"/>
  <c r="S227" i="37"/>
  <c r="T227" i="37" s="1"/>
  <c r="U227" i="37" s="1"/>
  <c r="S139" i="37"/>
  <c r="T139" i="37" s="1"/>
  <c r="U139" i="37" s="1"/>
  <c r="S243" i="37"/>
  <c r="T243" i="37" s="1"/>
  <c r="U243" i="37" s="1"/>
  <c r="S186" i="37"/>
  <c r="T186" i="37" s="1"/>
  <c r="U186" i="37" s="1"/>
  <c r="S175" i="37"/>
  <c r="T175" i="37" s="1"/>
  <c r="U175" i="37" s="1"/>
  <c r="S47" i="37"/>
  <c r="T47" i="37" s="1"/>
  <c r="U47" i="37" s="1"/>
  <c r="S157" i="37"/>
  <c r="T157" i="37" s="1"/>
  <c r="U157" i="37" s="1"/>
  <c r="S302" i="37"/>
  <c r="T302" i="37" s="1"/>
  <c r="U302" i="37" s="1"/>
  <c r="S114" i="37"/>
  <c r="T114" i="37" s="1"/>
  <c r="U114" i="37" s="1"/>
  <c r="S154" i="37"/>
  <c r="T154" i="37" s="1"/>
  <c r="U154" i="37" s="1"/>
  <c r="S32" i="37"/>
  <c r="T32" i="37" s="1"/>
  <c r="U32" i="37" s="1"/>
  <c r="S193" i="37"/>
  <c r="T193" i="37" s="1"/>
  <c r="U193" i="37" s="1"/>
  <c r="S253" i="37"/>
  <c r="T253" i="37" s="1"/>
  <c r="U253" i="37" s="1"/>
  <c r="S98" i="37"/>
  <c r="T98" i="37" s="1"/>
  <c r="U98" i="37" s="1"/>
  <c r="S62" i="37"/>
  <c r="T62" i="37" s="1"/>
  <c r="U62" i="37" s="1"/>
  <c r="S196" i="37"/>
  <c r="T196" i="37" s="1"/>
  <c r="U196" i="37" s="1"/>
  <c r="S320" i="37"/>
  <c r="T320" i="37" s="1"/>
  <c r="U320" i="37" s="1"/>
  <c r="S112" i="37"/>
  <c r="T112" i="37" s="1"/>
  <c r="U112" i="37" s="1"/>
  <c r="S310" i="37"/>
  <c r="T310" i="37" s="1"/>
  <c r="U310" i="37" s="1"/>
  <c r="S307" i="37"/>
  <c r="T307" i="37" s="1"/>
  <c r="U307" i="37" s="1"/>
  <c r="S117" i="37"/>
  <c r="T117" i="37" s="1"/>
  <c r="U117" i="37" s="1"/>
  <c r="S189" i="37"/>
  <c r="T189" i="37" s="1"/>
  <c r="U189" i="37" s="1"/>
  <c r="S111" i="37"/>
  <c r="T111" i="37" s="1"/>
  <c r="U111" i="37" s="1"/>
  <c r="S217" i="37"/>
  <c r="T217" i="37" s="1"/>
  <c r="U217" i="37" s="1"/>
  <c r="S236" i="37"/>
  <c r="T236" i="37" s="1"/>
  <c r="U236" i="37" s="1"/>
  <c r="S244" i="37"/>
  <c r="T244" i="37" s="1"/>
  <c r="U244" i="37" s="1"/>
  <c r="S30" i="37"/>
  <c r="T30" i="37" s="1"/>
  <c r="U30" i="37" s="1"/>
  <c r="S102" i="37"/>
  <c r="T102" i="37" s="1"/>
  <c r="U102" i="37" s="1"/>
  <c r="S273" i="37"/>
  <c r="T273" i="37" s="1"/>
  <c r="U273" i="37" s="1"/>
  <c r="S119" i="37"/>
  <c r="T119" i="37" s="1"/>
  <c r="U119" i="37" s="1"/>
  <c r="S250" i="37"/>
  <c r="T250" i="37" s="1"/>
  <c r="U250" i="37" s="1"/>
  <c r="S239" i="37"/>
  <c r="T239" i="37" s="1"/>
  <c r="U239" i="37" s="1"/>
  <c r="S173" i="37"/>
  <c r="T173" i="37" s="1"/>
  <c r="U173" i="37" s="1"/>
  <c r="S246" i="37"/>
  <c r="T246" i="37" s="1"/>
  <c r="U246" i="37" s="1"/>
  <c r="S8" i="37"/>
  <c r="T8" i="37" s="1"/>
  <c r="U8" i="37" s="1"/>
  <c r="S46" i="37"/>
  <c r="T46" i="37" s="1"/>
  <c r="U46" i="37" s="1"/>
  <c r="S163" i="37"/>
  <c r="T163" i="37" s="1"/>
  <c r="U163" i="37" s="1"/>
  <c r="S298" i="37"/>
  <c r="T298" i="37" s="1"/>
  <c r="U298" i="37" s="1"/>
  <c r="S223" i="37"/>
  <c r="T223" i="37" s="1"/>
  <c r="U223" i="37" s="1"/>
  <c r="S317" i="37"/>
  <c r="T317" i="37" s="1"/>
  <c r="U317" i="37" s="1"/>
  <c r="S122" i="37"/>
  <c r="T122" i="37" s="1"/>
  <c r="U122" i="37" s="1"/>
  <c r="S284" i="37"/>
  <c r="T284" i="37" s="1"/>
  <c r="U284" i="37" s="1"/>
  <c r="S110" i="37"/>
  <c r="T110" i="37" s="1"/>
  <c r="U110" i="37" s="1"/>
  <c r="S55" i="37"/>
  <c r="T55" i="37" s="1"/>
  <c r="U55" i="37" s="1"/>
  <c r="S258" i="37"/>
  <c r="T258" i="37" s="1"/>
  <c r="U258" i="37" s="1"/>
  <c r="S11" i="37"/>
  <c r="T11" i="37" s="1"/>
  <c r="U11" i="37" s="1"/>
  <c r="S121" i="37"/>
  <c r="T121" i="37" s="1"/>
  <c r="U121" i="37" s="1"/>
  <c r="S211" i="37"/>
  <c r="T211" i="37" s="1"/>
  <c r="U211" i="37" s="1"/>
  <c r="S90" i="37"/>
  <c r="T90" i="37" s="1"/>
  <c r="U90" i="37" s="1"/>
  <c r="S204" i="37"/>
  <c r="T204" i="37" s="1"/>
  <c r="U204" i="37" s="1"/>
  <c r="S146" i="37"/>
  <c r="T146" i="37" s="1"/>
  <c r="U146" i="37" s="1"/>
  <c r="S22" i="37"/>
  <c r="T22" i="37" s="1"/>
  <c r="U22" i="37" s="1"/>
  <c r="S267" i="37"/>
  <c r="T267" i="37" s="1"/>
  <c r="U267" i="37" s="1"/>
  <c r="S84" i="37"/>
  <c r="T84" i="37" s="1"/>
  <c r="U84" i="37" s="1"/>
  <c r="S126" i="37"/>
  <c r="T126" i="37" s="1"/>
  <c r="U126" i="37" s="1"/>
  <c r="S263" i="37"/>
  <c r="T263" i="37" s="1"/>
  <c r="U263" i="37" s="1"/>
  <c r="S9" i="37"/>
  <c r="T9" i="37" s="1"/>
  <c r="U9" i="37" s="1"/>
  <c r="S149" i="37"/>
  <c r="T149" i="37" s="1"/>
  <c r="U149" i="37" s="1"/>
  <c r="S241" i="37"/>
  <c r="T241" i="37" s="1"/>
  <c r="U241" i="37" s="1"/>
  <c r="S93" i="37"/>
  <c r="T93" i="37" s="1"/>
  <c r="U93" i="37" s="1"/>
  <c r="S252" i="37"/>
  <c r="T252" i="37" s="1"/>
  <c r="U252" i="37" s="1"/>
  <c r="S151" i="37"/>
  <c r="T151" i="37" s="1"/>
  <c r="U151" i="37" s="1"/>
  <c r="S176" i="37"/>
  <c r="T176" i="37" s="1"/>
  <c r="U176" i="37" s="1"/>
  <c r="S228" i="37"/>
  <c r="T228" i="37" s="1"/>
  <c r="U228" i="37" s="1"/>
  <c r="S109" i="37"/>
  <c r="T109" i="37" s="1"/>
  <c r="U109" i="37" s="1"/>
  <c r="S44" i="37"/>
  <c r="T44" i="37" s="1"/>
  <c r="U44" i="37" s="1"/>
  <c r="S137" i="37"/>
  <c r="T137" i="37" s="1"/>
  <c r="U137" i="37" s="1"/>
  <c r="S65" i="37"/>
  <c r="T65" i="37" s="1"/>
  <c r="U65" i="37" s="1"/>
  <c r="S45" i="37"/>
  <c r="T45" i="37" s="1"/>
  <c r="U45" i="37" s="1"/>
  <c r="S7" i="37"/>
  <c r="T7" i="37" s="1"/>
  <c r="U7" i="37" s="1"/>
  <c r="S233" i="37"/>
  <c r="T233" i="37" s="1"/>
  <c r="U233" i="37" s="1"/>
  <c r="S78" i="37"/>
  <c r="T78" i="37" s="1"/>
  <c r="U78" i="37" s="1"/>
  <c r="S240" i="37"/>
  <c r="T240" i="37" s="1"/>
  <c r="U240" i="37" s="1"/>
  <c r="S138" i="37"/>
  <c r="T138" i="37" s="1"/>
  <c r="U138" i="37" s="1"/>
  <c r="S215" i="37"/>
  <c r="T215" i="37" s="1"/>
  <c r="U215" i="37" s="1"/>
  <c r="S272" i="37"/>
  <c r="T272" i="37" s="1"/>
  <c r="U272" i="37" s="1"/>
  <c r="S304" i="37"/>
  <c r="T304" i="37" s="1"/>
  <c r="U304" i="37" s="1"/>
  <c r="S213" i="37"/>
  <c r="T213" i="37" s="1"/>
  <c r="U213" i="37" s="1"/>
  <c r="S212" i="37"/>
  <c r="T212" i="37" s="1"/>
  <c r="U212" i="37" s="1"/>
  <c r="S280" i="37"/>
  <c r="T280" i="37" s="1"/>
  <c r="U280" i="37" s="1"/>
  <c r="S206" i="37"/>
  <c r="T206" i="37" s="1"/>
  <c r="U206" i="37" s="1"/>
  <c r="S56" i="37"/>
  <c r="T56" i="37" s="1"/>
  <c r="U56" i="37" s="1"/>
  <c r="S19" i="37"/>
  <c r="T19" i="37" s="1"/>
  <c r="U19" i="37" s="1"/>
  <c r="S156" i="37"/>
  <c r="T156" i="37" s="1"/>
  <c r="U156" i="37" s="1"/>
  <c r="S104" i="37"/>
  <c r="T104" i="37" s="1"/>
  <c r="U104" i="37" s="1"/>
  <c r="S319" i="37"/>
  <c r="T319" i="37" s="1"/>
  <c r="U319" i="37" s="1"/>
  <c r="S218" i="37"/>
  <c r="T218" i="37" s="1"/>
  <c r="U218" i="37" s="1"/>
  <c r="S50" i="37"/>
  <c r="T50" i="37" s="1"/>
  <c r="U50" i="37" s="1"/>
  <c r="S265" i="37"/>
  <c r="T265" i="37" s="1"/>
  <c r="U265" i="37" s="1"/>
  <c r="S285" i="37"/>
  <c r="T285" i="37" s="1"/>
  <c r="U285" i="37" s="1"/>
  <c r="S170" i="37"/>
  <c r="T170" i="37" s="1"/>
  <c r="U170" i="37" s="1"/>
  <c r="S303" i="37"/>
  <c r="T303" i="37" s="1"/>
  <c r="U303" i="37" s="1"/>
  <c r="S99" i="37"/>
  <c r="T99" i="37" s="1"/>
  <c r="U99" i="37" s="1"/>
  <c r="S34" i="37"/>
  <c r="T34" i="37" s="1"/>
  <c r="U34" i="37" s="1"/>
  <c r="S281" i="37"/>
  <c r="T281" i="37" s="1"/>
  <c r="U281" i="37" s="1"/>
  <c r="S145" i="37"/>
  <c r="T145" i="37" s="1"/>
  <c r="U145" i="37" s="1"/>
  <c r="S234" i="37"/>
  <c r="T234" i="37" s="1"/>
  <c r="U234" i="37" s="1"/>
  <c r="S268" i="37"/>
  <c r="T268" i="37" s="1"/>
  <c r="U268" i="37" s="1"/>
  <c r="S48" i="37"/>
  <c r="T48" i="37" s="1"/>
  <c r="U48" i="37" s="1"/>
  <c r="S182" i="37"/>
  <c r="T182" i="37" s="1"/>
  <c r="U182" i="37" s="1"/>
  <c r="S180" i="37"/>
  <c r="T180" i="37" s="1"/>
  <c r="U180" i="37" s="1"/>
  <c r="S72" i="37"/>
  <c r="T72" i="37" s="1"/>
  <c r="U72" i="37" s="1"/>
  <c r="S5" i="37"/>
  <c r="T5" i="37" s="1"/>
  <c r="U5" i="37" s="1"/>
  <c r="S95" i="37"/>
  <c r="T95" i="37" s="1"/>
  <c r="U95" i="37" s="1"/>
  <c r="S168" i="37"/>
  <c r="T168" i="37" s="1"/>
  <c r="U168" i="37" s="1"/>
  <c r="S113" i="37"/>
  <c r="T113" i="37" s="1"/>
  <c r="U113" i="37" s="1"/>
  <c r="S261" i="37"/>
  <c r="T261" i="37" s="1"/>
  <c r="U261" i="37" s="1"/>
  <c r="S295" i="37"/>
  <c r="T295" i="37" s="1"/>
  <c r="U295" i="37" s="1"/>
  <c r="S143" i="37"/>
  <c r="T143" i="37" s="1"/>
  <c r="U143" i="37" s="1"/>
  <c r="S54" i="37"/>
  <c r="T54" i="37" s="1"/>
  <c r="U54" i="37" s="1"/>
  <c r="S167" i="37"/>
  <c r="T167" i="37" s="1"/>
  <c r="U167" i="37" s="1"/>
  <c r="S275" i="37"/>
  <c r="T275" i="37" s="1"/>
  <c r="U275" i="37" s="1"/>
  <c r="S88" i="37"/>
  <c r="T88" i="37" s="1"/>
  <c r="U88" i="37" s="1"/>
  <c r="S76" i="37"/>
  <c r="T76" i="37" s="1"/>
  <c r="U76" i="37" s="1"/>
  <c r="S131" i="37"/>
  <c r="T131" i="37" s="1"/>
  <c r="U131" i="37" s="1"/>
  <c r="S123" i="37"/>
  <c r="T123" i="37" s="1"/>
  <c r="U123" i="37" s="1"/>
  <c r="S116" i="37"/>
  <c r="T116" i="37" s="1"/>
  <c r="U116" i="37" s="1"/>
  <c r="S52" i="37"/>
  <c r="T52" i="37" s="1"/>
  <c r="U52" i="37" s="1"/>
  <c r="S318" i="37"/>
  <c r="T318" i="37" s="1"/>
  <c r="U318" i="37" s="1"/>
  <c r="S37" i="37"/>
  <c r="T37" i="37" s="1"/>
  <c r="U37" i="37" s="1"/>
  <c r="S171" i="37"/>
  <c r="T171" i="37" s="1"/>
  <c r="U171" i="37" s="1"/>
  <c r="S286" i="37"/>
  <c r="T286" i="37" s="1"/>
  <c r="U286" i="37" s="1"/>
  <c r="S18" i="37"/>
  <c r="T18" i="37" s="1"/>
  <c r="U18" i="37" s="1"/>
  <c r="S292" i="37"/>
  <c r="T292" i="37" s="1"/>
  <c r="U292" i="37" s="1"/>
  <c r="S294" i="37"/>
  <c r="T294" i="37" s="1"/>
  <c r="U294" i="37" s="1"/>
  <c r="S83" i="37"/>
  <c r="T83" i="37" s="1"/>
  <c r="U83" i="37" s="1"/>
  <c r="S100" i="37"/>
  <c r="T100" i="37" s="1"/>
  <c r="U100" i="37" s="1"/>
  <c r="S205" i="37"/>
  <c r="T205" i="37" s="1"/>
  <c r="U205" i="37" s="1"/>
  <c r="S282" i="37"/>
  <c r="T282" i="37" s="1"/>
  <c r="U282" i="37" s="1"/>
  <c r="S301" i="37"/>
  <c r="T301" i="37" s="1"/>
  <c r="U301" i="37" s="1"/>
  <c r="S40" i="37"/>
  <c r="T40" i="37" s="1"/>
  <c r="U40" i="37" s="1"/>
  <c r="S158" i="37"/>
  <c r="T158" i="37" s="1"/>
  <c r="U158" i="37" s="1"/>
  <c r="S147" i="37"/>
  <c r="T147" i="37" s="1"/>
  <c r="U147" i="37" s="1"/>
  <c r="S195" i="37"/>
  <c r="T195" i="37" s="1"/>
  <c r="U195" i="37" s="1"/>
  <c r="S25" i="37"/>
  <c r="T25" i="37" s="1"/>
  <c r="U25" i="37" s="1"/>
  <c r="S23" i="37"/>
  <c r="T23" i="37" s="1"/>
  <c r="U23" i="37" s="1"/>
  <c r="S150" i="37"/>
  <c r="T150" i="37" s="1"/>
  <c r="U150" i="37" s="1"/>
  <c r="S60" i="37"/>
  <c r="T60" i="37" s="1"/>
  <c r="U60" i="37" s="1"/>
  <c r="S279" i="37"/>
  <c r="T279" i="37" s="1"/>
  <c r="U279" i="37" s="1"/>
  <c r="S38" i="37"/>
  <c r="T38" i="37" s="1"/>
  <c r="U38" i="37" s="1"/>
  <c r="S26" i="37"/>
  <c r="T26" i="37" s="1"/>
  <c r="U26" i="37" s="1"/>
  <c r="S224" i="37"/>
  <c r="T224" i="37" s="1"/>
  <c r="U224" i="37" s="1"/>
  <c r="S140" i="37"/>
  <c r="T140" i="37" s="1"/>
  <c r="U140" i="37" s="1"/>
  <c r="S305" i="37"/>
  <c r="T305" i="37" s="1"/>
  <c r="U305" i="37" s="1"/>
  <c r="S79" i="37"/>
  <c r="T79" i="37" s="1"/>
  <c r="U79" i="37" s="1"/>
  <c r="S67" i="37"/>
  <c r="T67" i="37" s="1"/>
  <c r="U67" i="37" s="1"/>
  <c r="S66" i="37"/>
  <c r="T66" i="37" s="1"/>
  <c r="U66" i="37" s="1"/>
  <c r="S41" i="37"/>
  <c r="T41" i="37" s="1"/>
  <c r="U41" i="37" s="1"/>
  <c r="S202" i="37"/>
  <c r="T202" i="37" s="1"/>
  <c r="U202" i="37" s="1"/>
  <c r="S312" i="37"/>
  <c r="T312" i="37" s="1"/>
  <c r="U312" i="37" s="1"/>
  <c r="S92" i="37"/>
  <c r="T92" i="37" s="1"/>
  <c r="U92" i="37" s="1"/>
  <c r="S270" i="37"/>
  <c r="T270" i="37" s="1"/>
  <c r="U270" i="37" s="1"/>
  <c r="S256" i="37"/>
  <c r="T256" i="37" s="1"/>
  <c r="U256" i="37" s="1"/>
  <c r="S262" i="37"/>
  <c r="T262" i="37" s="1"/>
  <c r="U262" i="37" s="1"/>
  <c r="S101" i="37"/>
  <c r="T101" i="37" s="1"/>
  <c r="U101" i="37" s="1"/>
  <c r="S198" i="37"/>
  <c r="T198" i="37" s="1"/>
  <c r="U198" i="37" s="1"/>
  <c r="S80" i="37"/>
  <c r="T80" i="37" s="1"/>
  <c r="U80" i="37" s="1"/>
  <c r="S259" i="37"/>
  <c r="T259" i="37" s="1"/>
  <c r="U259" i="37" s="1"/>
  <c r="S53" i="37"/>
  <c r="T53" i="37" s="1"/>
  <c r="U53" i="37" s="1"/>
  <c r="S77" i="37"/>
  <c r="T77" i="37" s="1"/>
  <c r="U77" i="37" s="1"/>
  <c r="S36" i="37"/>
  <c r="T36" i="37" s="1"/>
  <c r="U36" i="37" s="1"/>
  <c r="S191" i="37"/>
  <c r="T191" i="37" s="1"/>
  <c r="U191" i="37" s="1"/>
  <c r="S135" i="37"/>
  <c r="T135" i="37" s="1"/>
  <c r="U135" i="37" s="1"/>
  <c r="S200" i="37"/>
  <c r="T200" i="37" s="1"/>
  <c r="U200" i="37" s="1"/>
  <c r="S64" i="37"/>
  <c r="T64" i="37" s="1"/>
  <c r="U64" i="37" s="1"/>
  <c r="S82" i="37"/>
  <c r="T82" i="37" s="1"/>
  <c r="U82" i="37" s="1"/>
  <c r="S247" i="37"/>
  <c r="T247" i="37" s="1"/>
  <c r="U247" i="37" s="1"/>
  <c r="S230" i="37"/>
  <c r="T230" i="37" s="1"/>
  <c r="U230" i="37" s="1"/>
  <c r="S179" i="37"/>
  <c r="T179" i="37" s="1"/>
  <c r="U179" i="37" s="1"/>
  <c r="S15" i="37"/>
  <c r="T15" i="37" s="1"/>
  <c r="U15" i="37" s="1"/>
  <c r="S245" i="37"/>
  <c r="T245" i="37" s="1"/>
  <c r="U245" i="37" s="1"/>
  <c r="S251" i="37"/>
  <c r="T251" i="37" s="1"/>
  <c r="U251" i="37" s="1"/>
  <c r="S63" i="37"/>
  <c r="T63" i="37" s="1"/>
  <c r="U63" i="37" s="1"/>
  <c r="S31" i="37"/>
  <c r="T31" i="37" s="1"/>
  <c r="U31" i="37" s="1"/>
  <c r="S201" i="37"/>
  <c r="T201" i="37" s="1"/>
  <c r="U201" i="37" s="1"/>
  <c r="S214" i="37"/>
  <c r="T214" i="37" s="1"/>
  <c r="U214" i="37" s="1"/>
  <c r="S254" i="37"/>
  <c r="T254" i="37" s="1"/>
  <c r="U254" i="37" s="1"/>
  <c r="S27" i="37"/>
  <c r="T27" i="37" s="1"/>
  <c r="U27" i="37" s="1"/>
  <c r="S316" i="37"/>
  <c r="T316" i="37" s="1"/>
  <c r="U316" i="37" s="1"/>
  <c r="S249" i="37"/>
  <c r="T249" i="37" s="1"/>
  <c r="U249" i="37" s="1"/>
  <c r="S197" i="37"/>
  <c r="T197" i="37" s="1"/>
  <c r="U197" i="37" s="1"/>
  <c r="S87" i="37"/>
  <c r="T87" i="37" s="1"/>
  <c r="U87" i="37" s="1"/>
  <c r="S21" i="37"/>
  <c r="T21" i="37" s="1"/>
  <c r="U21" i="37" s="1"/>
  <c r="S185" i="37"/>
  <c r="T185" i="37" s="1"/>
  <c r="U185" i="37" s="1"/>
  <c r="S297" i="37"/>
  <c r="T297" i="37" s="1"/>
  <c r="U297" i="37" s="1"/>
  <c r="S276" i="37"/>
  <c r="T276" i="37" s="1"/>
  <c r="U276" i="37" s="1"/>
  <c r="S81" i="37"/>
  <c r="T81" i="37" s="1"/>
  <c r="U81" i="37" s="1"/>
  <c r="S128" i="37"/>
  <c r="T128" i="37" s="1"/>
  <c r="U128" i="37" s="1"/>
  <c r="S221" i="37"/>
  <c r="T221" i="37" s="1"/>
  <c r="U221" i="37" s="1"/>
  <c r="S10" i="37"/>
  <c r="T10" i="37" s="1"/>
  <c r="U10" i="37" s="1"/>
  <c r="S142" i="37"/>
  <c r="T142" i="37" s="1"/>
  <c r="U142" i="37" s="1"/>
  <c r="S288" i="37"/>
  <c r="T288" i="37" s="1"/>
  <c r="U288" i="37" s="1"/>
  <c r="S209" i="37"/>
  <c r="T209" i="37" s="1"/>
  <c r="U209" i="37" s="1"/>
  <c r="S103" i="37"/>
  <c r="T103" i="37" s="1"/>
  <c r="U103" i="37" s="1"/>
  <c r="S58" i="37"/>
  <c r="T58" i="37" s="1"/>
  <c r="U58" i="37" s="1"/>
  <c r="S187" i="37"/>
  <c r="T187" i="37" s="1"/>
  <c r="U187" i="37" s="1"/>
  <c r="S28" i="37"/>
  <c r="T28" i="37" s="1"/>
  <c r="U28" i="37" s="1"/>
  <c r="S264" i="37"/>
  <c r="T264" i="37" s="1"/>
  <c r="U264" i="37" s="1"/>
  <c r="S314" i="37"/>
  <c r="T314" i="37" s="1"/>
  <c r="U314" i="37" s="1"/>
  <c r="S89" i="37"/>
  <c r="T89" i="37" s="1"/>
  <c r="U89" i="37" s="1"/>
  <c r="S274" i="37"/>
  <c r="T274" i="37" s="1"/>
  <c r="U274" i="37" s="1"/>
  <c r="S39" i="37"/>
  <c r="T39" i="37" s="1"/>
  <c r="U39" i="37" s="1"/>
  <c r="S289" i="37"/>
  <c r="T289" i="37" s="1"/>
  <c r="U289" i="37" s="1"/>
  <c r="S300" i="37"/>
  <c r="T300" i="37" s="1"/>
  <c r="U300" i="37" s="1"/>
  <c r="S86" i="37"/>
  <c r="T86" i="37" s="1"/>
  <c r="U86" i="37" s="1"/>
  <c r="S203" i="37"/>
  <c r="T203" i="37" s="1"/>
  <c r="U203" i="37" s="1"/>
  <c r="S97" i="37"/>
  <c r="T97" i="37" s="1"/>
  <c r="U97" i="37" s="1"/>
  <c r="S293" i="37"/>
  <c r="T293" i="37" s="1"/>
  <c r="U293" i="37" s="1"/>
  <c r="S231" i="37"/>
  <c r="T231" i="37" s="1"/>
  <c r="U231" i="37" s="1"/>
  <c r="S226" i="37"/>
  <c r="T226" i="37" s="1"/>
  <c r="U226" i="37" s="1"/>
  <c r="S133" i="37"/>
  <c r="T133" i="37" s="1"/>
  <c r="U133" i="37" s="1"/>
  <c r="S120" i="37"/>
  <c r="T120" i="37" s="1"/>
  <c r="U120" i="37" s="1"/>
  <c r="S237" i="37"/>
  <c r="T237" i="37" s="1"/>
  <c r="U237" i="37" s="1"/>
  <c r="S208" i="37"/>
  <c r="T208" i="37" s="1"/>
  <c r="U208" i="37" s="1"/>
  <c r="S172" i="37"/>
  <c r="T172" i="37" s="1"/>
  <c r="U172" i="37" s="1"/>
  <c r="S108" i="37"/>
  <c r="T108" i="37" s="1"/>
  <c r="U108" i="37" s="1"/>
  <c r="S183" i="37"/>
  <c r="T183" i="37" s="1"/>
  <c r="U183" i="37" s="1"/>
  <c r="S69" i="37"/>
  <c r="T69" i="37" s="1"/>
  <c r="U69" i="37" s="1"/>
  <c r="S269" i="37"/>
  <c r="T269" i="37" s="1"/>
  <c r="U269" i="37" s="1"/>
  <c r="S210" i="37"/>
  <c r="T210" i="37" s="1"/>
  <c r="U210" i="37" s="1"/>
  <c r="S43" i="37"/>
  <c r="T43" i="37" s="1"/>
  <c r="U43" i="37" s="1"/>
  <c r="S199" i="37"/>
  <c r="T199" i="37" s="1"/>
  <c r="U199" i="37" s="1"/>
  <c r="S14" i="37"/>
  <c r="T14" i="37" s="1"/>
  <c r="U14" i="37" s="1"/>
  <c r="S124" i="37"/>
  <c r="T124" i="37" s="1"/>
  <c r="U124" i="37" s="1"/>
  <c r="S68" i="37"/>
  <c r="T68" i="37" s="1"/>
  <c r="U68" i="37" s="1"/>
  <c r="S57" i="37"/>
  <c r="T57" i="37" s="1"/>
  <c r="U57" i="37" s="1"/>
  <c r="S16" i="37"/>
  <c r="T16" i="37" s="1"/>
  <c r="U16" i="37" s="1"/>
  <c r="S207" i="37"/>
  <c r="T207" i="37" s="1"/>
  <c r="U207" i="37" s="1"/>
  <c r="S290" i="37"/>
  <c r="T290" i="37" s="1"/>
  <c r="U290" i="37" s="1"/>
  <c r="S159" i="37"/>
  <c r="T159" i="37" s="1"/>
  <c r="U159" i="37" s="1"/>
  <c r="S232" i="37"/>
  <c r="T232" i="37" s="1"/>
  <c r="U232" i="37" s="1"/>
  <c r="S107" i="37"/>
  <c r="T107" i="37" s="1"/>
  <c r="U107" i="37" s="1"/>
  <c r="S166" i="37"/>
  <c r="T166" i="37" s="1"/>
  <c r="U166" i="37" s="1"/>
  <c r="S235" i="37"/>
  <c r="T235" i="37" s="1"/>
  <c r="U235" i="37" s="1"/>
  <c r="S192" i="37"/>
  <c r="T192" i="37" s="1"/>
  <c r="U192" i="37" s="1"/>
  <c r="S17" i="37"/>
  <c r="T17" i="37" s="1"/>
  <c r="U17" i="37" s="1"/>
  <c r="V211" i="36"/>
  <c r="V37" i="36"/>
  <c r="V289" i="36"/>
  <c r="V44" i="36"/>
  <c r="V115" i="36"/>
  <c r="V61" i="36"/>
  <c r="V118" i="36"/>
  <c r="V300" i="36"/>
  <c r="V234" i="36"/>
  <c r="V194" i="36"/>
  <c r="V223" i="36"/>
  <c r="V138" i="36"/>
  <c r="V245" i="36"/>
  <c r="V111" i="36"/>
  <c r="V132" i="36"/>
  <c r="V75" i="36"/>
  <c r="V287" i="36"/>
  <c r="V34" i="36"/>
  <c r="V65" i="36"/>
  <c r="V71" i="36"/>
  <c r="V187" i="36"/>
  <c r="V263" i="36"/>
  <c r="V175" i="36"/>
  <c r="V280" i="36"/>
  <c r="V205" i="36"/>
  <c r="V184" i="36"/>
  <c r="V112" i="36"/>
  <c r="V148" i="36"/>
  <c r="V316" i="36"/>
  <c r="V40" i="36"/>
  <c r="V248" i="36"/>
  <c r="V210" i="36"/>
  <c r="V246" i="36"/>
  <c r="V29" i="36"/>
  <c r="V273" i="36"/>
  <c r="V247" i="36"/>
  <c r="V236" i="36"/>
  <c r="V10" i="36"/>
  <c r="V251" i="36"/>
  <c r="V224" i="36"/>
  <c r="V136" i="36"/>
  <c r="V185" i="36"/>
  <c r="V265" i="36"/>
  <c r="V117" i="36"/>
  <c r="V147" i="36"/>
  <c r="V58" i="36"/>
  <c r="V262" i="36"/>
  <c r="V240" i="36"/>
  <c r="V114" i="36"/>
  <c r="V253" i="36"/>
  <c r="V127" i="36"/>
  <c r="V279" i="36"/>
  <c r="V219" i="36"/>
  <c r="V164" i="36"/>
  <c r="V163" i="36"/>
  <c r="V150" i="36"/>
  <c r="V88" i="36"/>
  <c r="V231" i="36"/>
  <c r="V99" i="36"/>
  <c r="V229" i="36"/>
  <c r="V215" i="36"/>
  <c r="V67" i="36"/>
  <c r="V297" i="36"/>
  <c r="V294" i="36"/>
  <c r="V7" i="36"/>
  <c r="V6" i="36"/>
  <c r="V182" i="36"/>
  <c r="V62" i="36"/>
  <c r="V55" i="36"/>
  <c r="V303" i="36"/>
  <c r="V72" i="36"/>
  <c r="V70" i="36"/>
  <c r="V15" i="36"/>
  <c r="V145" i="36"/>
  <c r="V52" i="36"/>
  <c r="V267" i="36"/>
  <c r="V171" i="36"/>
  <c r="V306" i="36"/>
  <c r="V123" i="36"/>
  <c r="V119" i="36"/>
  <c r="V135" i="36"/>
  <c r="V19" i="36"/>
  <c r="V308" i="36"/>
  <c r="V214" i="36"/>
  <c r="V124" i="36"/>
  <c r="V154" i="36"/>
  <c r="V26" i="36"/>
  <c r="V139" i="36"/>
  <c r="V170" i="36"/>
  <c r="V20" i="36"/>
  <c r="V93" i="36"/>
  <c r="V66" i="36"/>
  <c r="V105" i="36"/>
  <c r="V42" i="36"/>
  <c r="V233" i="36"/>
  <c r="V56" i="36"/>
  <c r="V288" i="36"/>
  <c r="V81" i="36"/>
  <c r="V293" i="36"/>
  <c r="V239" i="36"/>
  <c r="V183" i="36"/>
  <c r="V237" i="36"/>
  <c r="V85" i="36"/>
  <c r="V249" i="36"/>
  <c r="V259" i="36"/>
  <c r="V278" i="36"/>
  <c r="V129" i="36"/>
  <c r="V291" i="36"/>
  <c r="V14" i="36"/>
  <c r="V301" i="36"/>
  <c r="V116" i="36"/>
  <c r="V179" i="36"/>
  <c r="V176" i="36"/>
  <c r="V181" i="36"/>
  <c r="V25" i="36"/>
  <c r="V218" i="36"/>
  <c r="V162" i="36"/>
  <c r="V314" i="36"/>
  <c r="V299" i="36"/>
  <c r="V110" i="36"/>
  <c r="V186" i="36"/>
  <c r="V282" i="36"/>
  <c r="V290" i="36"/>
  <c r="V159" i="36"/>
  <c r="V318" i="36"/>
  <c r="V82" i="36"/>
  <c r="V243" i="36"/>
  <c r="V95" i="36"/>
  <c r="V266" i="36"/>
  <c r="V151" i="36"/>
  <c r="V84" i="36"/>
  <c r="V252" i="36"/>
  <c r="V69" i="36"/>
  <c r="V220" i="36"/>
  <c r="V295" i="36"/>
  <c r="V144" i="36"/>
  <c r="V235" i="36"/>
  <c r="V254" i="36"/>
  <c r="V258" i="36"/>
  <c r="V28" i="36"/>
  <c r="V49" i="36"/>
  <c r="V60" i="36"/>
  <c r="V32" i="36"/>
  <c r="V270" i="36"/>
  <c r="V192" i="36"/>
  <c r="V172" i="36"/>
  <c r="V122" i="36"/>
  <c r="V13" i="36"/>
  <c r="V12" i="36"/>
  <c r="V225" i="36"/>
  <c r="V30" i="36"/>
  <c r="V310" i="36"/>
  <c r="V100" i="36"/>
  <c r="V24" i="36"/>
  <c r="V27" i="36"/>
  <c r="V74" i="36"/>
  <c r="V227" i="36"/>
  <c r="V221" i="36"/>
  <c r="V22" i="36"/>
  <c r="V23" i="36"/>
  <c r="V47" i="36"/>
  <c r="V57" i="36"/>
  <c r="V149" i="36"/>
  <c r="V264" i="36"/>
  <c r="V212" i="36"/>
  <c r="V152" i="36"/>
  <c r="V189" i="36"/>
  <c r="V36" i="36"/>
  <c r="V281" i="36"/>
  <c r="V5" i="36"/>
  <c r="V168" i="36"/>
  <c r="V98" i="36"/>
  <c r="V244" i="36"/>
  <c r="V63" i="36"/>
  <c r="V91" i="36"/>
  <c r="V208" i="36"/>
  <c r="V193" i="36"/>
  <c r="V35" i="36"/>
  <c r="V317" i="36"/>
  <c r="V121" i="36"/>
  <c r="V232" i="36"/>
  <c r="V103" i="36"/>
  <c r="V241" i="36"/>
  <c r="V161" i="36"/>
  <c r="V271" i="36"/>
  <c r="V50" i="36"/>
  <c r="V94" i="36"/>
  <c r="V46" i="36"/>
  <c r="V169" i="36"/>
  <c r="V134" i="36"/>
  <c r="V269" i="36"/>
  <c r="V17" i="36"/>
  <c r="V165" i="36"/>
  <c r="V83" i="36"/>
  <c r="V217" i="36"/>
  <c r="V228" i="36"/>
  <c r="V298" i="36"/>
  <c r="V319" i="36"/>
  <c r="V140" i="36"/>
  <c r="V257" i="36"/>
  <c r="V296" i="36"/>
  <c r="V113" i="36"/>
  <c r="V216" i="36"/>
  <c r="V260" i="36"/>
  <c r="V157" i="36"/>
  <c r="V64" i="36"/>
  <c r="V304" i="36"/>
  <c r="V21" i="36"/>
  <c r="V86" i="36"/>
  <c r="V96" i="36"/>
  <c r="V77" i="36"/>
  <c r="V104" i="36"/>
  <c r="V54" i="36"/>
  <c r="V156" i="36"/>
  <c r="V272" i="36"/>
  <c r="V209" i="36"/>
  <c r="V238" i="36"/>
  <c r="V195" i="36"/>
  <c r="V261" i="36"/>
  <c r="V198" i="36"/>
  <c r="V230" i="36"/>
  <c r="V283" i="36"/>
  <c r="V31" i="36"/>
  <c r="V80" i="36"/>
  <c r="V177" i="36"/>
  <c r="V11" i="36"/>
  <c r="V87" i="36"/>
  <c r="V268" i="36"/>
  <c r="V126" i="36"/>
  <c r="V38" i="36"/>
  <c r="V78" i="36"/>
  <c r="V133" i="36"/>
  <c r="V131" i="36"/>
  <c r="V313" i="36"/>
  <c r="V197" i="36"/>
  <c r="V213" i="36"/>
  <c r="V33" i="36"/>
  <c r="V286" i="36"/>
  <c r="V158" i="36"/>
  <c r="V203" i="36"/>
  <c r="V107" i="36"/>
  <c r="V222" i="36"/>
  <c r="V226" i="36"/>
  <c r="V16" i="36"/>
  <c r="V202" i="36"/>
  <c r="V292" i="36"/>
  <c r="V199" i="36"/>
  <c r="V309" i="36"/>
  <c r="V250" i="36"/>
  <c r="V108" i="36"/>
  <c r="V174" i="36"/>
  <c r="V276" i="36"/>
  <c r="V51" i="36"/>
  <c r="V79" i="36"/>
  <c r="V285" i="36"/>
  <c r="V45" i="36"/>
  <c r="V312" i="36"/>
  <c r="V311" i="36"/>
  <c r="V141" i="36"/>
  <c r="V196" i="36"/>
  <c r="V89" i="36"/>
  <c r="V48" i="36"/>
  <c r="V90" i="36"/>
  <c r="V53" i="36"/>
  <c r="V92" i="36"/>
  <c r="V137" i="36"/>
  <c r="V125" i="36"/>
  <c r="V200" i="36"/>
  <c r="V204" i="36"/>
  <c r="V201" i="36"/>
  <c r="V206" i="36"/>
  <c r="V255" i="36"/>
  <c r="V43" i="36"/>
  <c r="V166" i="36"/>
  <c r="V160" i="36"/>
  <c r="V307" i="36"/>
  <c r="V305" i="36"/>
  <c r="V41" i="36"/>
  <c r="V277" i="36"/>
  <c r="V106" i="36"/>
  <c r="V275" i="36"/>
  <c r="V120" i="36"/>
  <c r="V102" i="36"/>
  <c r="V190" i="36"/>
  <c r="V130" i="36"/>
  <c r="V8" i="36"/>
  <c r="V73" i="36"/>
  <c r="V142" i="36"/>
  <c r="V284" i="36"/>
  <c r="V59" i="36"/>
  <c r="V109" i="36"/>
  <c r="T3" i="36" a="1"/>
  <c r="T3" i="36" s="1"/>
  <c r="U4" i="36"/>
  <c r="V320" i="36"/>
  <c r="V256" i="36"/>
  <c r="V315" i="36"/>
  <c r="V188" i="36"/>
  <c r="V207" i="36"/>
  <c r="V9" i="36"/>
  <c r="V101" i="36"/>
  <c r="V39" i="36"/>
  <c r="V178" i="36"/>
  <c r="V155" i="36"/>
  <c r="V191" i="36"/>
  <c r="V68" i="36"/>
  <c r="V18" i="36"/>
  <c r="V143" i="36"/>
  <c r="V302" i="36"/>
  <c r="V76" i="36"/>
  <c r="V128" i="36"/>
  <c r="V173" i="36"/>
  <c r="V180" i="36"/>
  <c r="V146" i="36"/>
  <c r="V242" i="36"/>
  <c r="V274" i="36"/>
  <c r="V167" i="36"/>
  <c r="V97" i="36"/>
  <c r="V153" i="36"/>
  <c r="S3" i="36" a="1"/>
  <c r="S3" i="36" s="1"/>
  <c r="V31" i="39" l="1"/>
  <c r="V127" i="39"/>
  <c r="V88" i="39"/>
  <c r="V51" i="39"/>
  <c r="V100" i="39"/>
  <c r="V155" i="39"/>
  <c r="V302" i="39"/>
  <c r="V30" i="39"/>
  <c r="V227" i="39"/>
  <c r="V276" i="39"/>
  <c r="V62" i="39"/>
  <c r="V106" i="39"/>
  <c r="V175" i="39"/>
  <c r="V133" i="39"/>
  <c r="V187" i="39"/>
  <c r="V243" i="39"/>
  <c r="V68" i="39"/>
  <c r="V168" i="39"/>
  <c r="V23" i="39"/>
  <c r="V80" i="39"/>
  <c r="V171" i="39"/>
  <c r="V95" i="39"/>
  <c r="V63" i="39"/>
  <c r="V228" i="39"/>
  <c r="V20" i="39"/>
  <c r="V258" i="39"/>
  <c r="V90" i="39"/>
  <c r="V309" i="39"/>
  <c r="V98" i="39"/>
  <c r="V85" i="39"/>
  <c r="V194" i="39"/>
  <c r="V178" i="39"/>
  <c r="V161" i="39"/>
  <c r="V298" i="39"/>
  <c r="V16" i="39"/>
  <c r="V96" i="39"/>
  <c r="V105" i="39"/>
  <c r="V81" i="39"/>
  <c r="V92" i="39"/>
  <c r="V56" i="39"/>
  <c r="V300" i="39"/>
  <c r="V270" i="39"/>
  <c r="V213" i="39"/>
  <c r="V220" i="39"/>
  <c r="V137" i="39"/>
  <c r="V272" i="39"/>
  <c r="V126" i="39"/>
  <c r="V286" i="39"/>
  <c r="V291" i="39"/>
  <c r="V75" i="39"/>
  <c r="V229" i="39"/>
  <c r="V10" i="39"/>
  <c r="V149" i="39"/>
  <c r="V274" i="39"/>
  <c r="V38" i="39"/>
  <c r="V39" i="39"/>
  <c r="V36" i="39"/>
  <c r="V158" i="39"/>
  <c r="V232" i="39"/>
  <c r="V76" i="39"/>
  <c r="V167" i="39"/>
  <c r="V50" i="39"/>
  <c r="V263" i="39"/>
  <c r="V19" i="39"/>
  <c r="V237" i="39"/>
  <c r="V257" i="39"/>
  <c r="V45" i="39"/>
  <c r="V312" i="39"/>
  <c r="V216" i="39"/>
  <c r="V238" i="39"/>
  <c r="V97" i="39"/>
  <c r="V196" i="39"/>
  <c r="V289" i="39"/>
  <c r="V13" i="39"/>
  <c r="V124" i="39"/>
  <c r="V70" i="39"/>
  <c r="V165" i="39"/>
  <c r="V197" i="39"/>
  <c r="S3" i="39" a="1"/>
  <c r="S3" i="39" s="1"/>
  <c r="T4" i="39"/>
  <c r="V219" i="39"/>
  <c r="V132" i="39"/>
  <c r="V254" i="39"/>
  <c r="V244" i="39"/>
  <c r="V109" i="39"/>
  <c r="V47" i="39"/>
  <c r="V239" i="39"/>
  <c r="V281" i="39"/>
  <c r="V299" i="39"/>
  <c r="V156" i="39"/>
  <c r="V123" i="39"/>
  <c r="V130" i="39"/>
  <c r="V14" i="39"/>
  <c r="V271" i="39"/>
  <c r="V115" i="39"/>
  <c r="V313" i="39"/>
  <c r="V77" i="39"/>
  <c r="V138" i="39"/>
  <c r="V17" i="39"/>
  <c r="V128" i="39"/>
  <c r="V65" i="39"/>
  <c r="V256" i="39"/>
  <c r="V107" i="39"/>
  <c r="V217" i="39"/>
  <c r="V172" i="39"/>
  <c r="V210" i="39"/>
  <c r="V136" i="39"/>
  <c r="V318" i="39"/>
  <c r="V121" i="39"/>
  <c r="V6" i="39"/>
  <c r="V160" i="39"/>
  <c r="V22" i="39"/>
  <c r="V152" i="39"/>
  <c r="V46" i="39"/>
  <c r="V120" i="39"/>
  <c r="V33" i="39"/>
  <c r="V264" i="39"/>
  <c r="V78" i="39"/>
  <c r="V209" i="39"/>
  <c r="V249" i="39"/>
  <c r="V84" i="39"/>
  <c r="V185" i="39"/>
  <c r="V240" i="39"/>
  <c r="V245" i="39"/>
  <c r="V67" i="39"/>
  <c r="V177" i="39"/>
  <c r="V314" i="39"/>
  <c r="V15" i="39"/>
  <c r="V193" i="39"/>
  <c r="V151" i="39"/>
  <c r="V201" i="39"/>
  <c r="V297" i="39"/>
  <c r="V295" i="39"/>
  <c r="V5" i="39"/>
  <c r="V307" i="39"/>
  <c r="V135" i="39"/>
  <c r="V60" i="39"/>
  <c r="V53" i="39"/>
  <c r="V191" i="39"/>
  <c r="V248" i="39"/>
  <c r="V9" i="39"/>
  <c r="V305" i="39"/>
  <c r="V206" i="39"/>
  <c r="V162" i="39"/>
  <c r="V139" i="39"/>
  <c r="V280" i="39"/>
  <c r="V125" i="39"/>
  <c r="V54" i="39"/>
  <c r="V204" i="39"/>
  <c r="V179" i="39"/>
  <c r="V99" i="39"/>
  <c r="V296" i="39"/>
  <c r="V303" i="39"/>
  <c r="V282" i="39"/>
  <c r="V288" i="39"/>
  <c r="V18" i="39"/>
  <c r="V284" i="39"/>
  <c r="V102" i="39"/>
  <c r="V157" i="39"/>
  <c r="V79" i="39"/>
  <c r="V94" i="39"/>
  <c r="V144" i="39"/>
  <c r="V200" i="39"/>
  <c r="V122" i="39"/>
  <c r="V225" i="39"/>
  <c r="V260" i="39"/>
  <c r="V57" i="39"/>
  <c r="V42" i="39"/>
  <c r="V12" i="39"/>
  <c r="V235" i="39"/>
  <c r="V242" i="39"/>
  <c r="V8" i="39"/>
  <c r="V154" i="39"/>
  <c r="V29" i="39"/>
  <c r="V112" i="39"/>
  <c r="V310" i="39"/>
  <c r="V320" i="39"/>
  <c r="V150" i="39"/>
  <c r="V114" i="39"/>
  <c r="V21" i="39"/>
  <c r="V189" i="39"/>
  <c r="V315" i="39"/>
  <c r="V246" i="39"/>
  <c r="V273" i="39"/>
  <c r="V145" i="39"/>
  <c r="V28" i="39"/>
  <c r="V267" i="39"/>
  <c r="V278" i="39"/>
  <c r="V91" i="39"/>
  <c r="V224" i="39"/>
  <c r="V181" i="39"/>
  <c r="V146" i="39"/>
  <c r="V170" i="39"/>
  <c r="V111" i="39"/>
  <c r="V11" i="39"/>
  <c r="V43" i="39"/>
  <c r="V101" i="39"/>
  <c r="V41" i="39"/>
  <c r="V119" i="39"/>
  <c r="V247" i="39"/>
  <c r="V44" i="39"/>
  <c r="V52" i="39"/>
  <c r="V207" i="39"/>
  <c r="V319" i="39"/>
  <c r="V166" i="39"/>
  <c r="V69" i="39"/>
  <c r="V259" i="39"/>
  <c r="V89" i="39"/>
  <c r="V74" i="39"/>
  <c r="V198" i="39"/>
  <c r="V222" i="39"/>
  <c r="V304" i="39"/>
  <c r="V59" i="39"/>
  <c r="V140" i="39"/>
  <c r="V203" i="39"/>
  <c r="V87" i="39"/>
  <c r="V268" i="39"/>
  <c r="V141" i="39"/>
  <c r="V34" i="39"/>
  <c r="V241" i="39"/>
  <c r="V153" i="39"/>
  <c r="V49" i="39"/>
  <c r="V26" i="39"/>
  <c r="V58" i="39"/>
  <c r="V214" i="39"/>
  <c r="V294" i="39"/>
  <c r="V110" i="39"/>
  <c r="V86" i="39"/>
  <c r="V279" i="39"/>
  <c r="V311" i="39"/>
  <c r="V208" i="39"/>
  <c r="V250" i="39"/>
  <c r="V113" i="39"/>
  <c r="V221" i="39"/>
  <c r="V55" i="39"/>
  <c r="V290" i="39"/>
  <c r="V27" i="39"/>
  <c r="V269" i="39"/>
  <c r="V108" i="39"/>
  <c r="V24" i="39"/>
  <c r="V73" i="39"/>
  <c r="V116" i="39"/>
  <c r="V32" i="39"/>
  <c r="V277" i="39"/>
  <c r="V163" i="39"/>
  <c r="V252" i="39"/>
  <c r="V72" i="39"/>
  <c r="V226" i="39"/>
  <c r="V308" i="39"/>
  <c r="V253" i="39"/>
  <c r="V236" i="39"/>
  <c r="V190" i="39"/>
  <c r="V104" i="39"/>
  <c r="V285" i="39"/>
  <c r="V66" i="39"/>
  <c r="V251" i="39"/>
  <c r="V169" i="39"/>
  <c r="V205" i="39"/>
  <c r="V118" i="39"/>
  <c r="V117" i="39"/>
  <c r="V48" i="39"/>
  <c r="V317" i="39"/>
  <c r="V202" i="39"/>
  <c r="V164" i="39"/>
  <c r="V173" i="39"/>
  <c r="V186" i="39"/>
  <c r="V61" i="39"/>
  <c r="V233" i="39"/>
  <c r="V230" i="39"/>
  <c r="V266" i="39"/>
  <c r="V37" i="39"/>
  <c r="V218" i="39"/>
  <c r="V180" i="39"/>
  <c r="V255" i="39"/>
  <c r="V148" i="39"/>
  <c r="V176" i="39"/>
  <c r="V231" i="39"/>
  <c r="V183" i="39"/>
  <c r="V212" i="39"/>
  <c r="V131" i="39"/>
  <c r="V35" i="39"/>
  <c r="V262" i="39"/>
  <c r="V83" i="39"/>
  <c r="V261" i="39"/>
  <c r="V82" i="39"/>
  <c r="V71" i="39"/>
  <c r="V316" i="39"/>
  <c r="V195" i="39"/>
  <c r="V293" i="39"/>
  <c r="V134" i="39"/>
  <c r="V147" i="39"/>
  <c r="V184" i="39"/>
  <c r="V188" i="39"/>
  <c r="V143" i="39"/>
  <c r="V223" i="39"/>
  <c r="V199" i="39"/>
  <c r="V287" i="39"/>
  <c r="V129" i="39"/>
  <c r="V142" i="39"/>
  <c r="V93" i="39"/>
  <c r="V301" i="39"/>
  <c r="V174" i="39"/>
  <c r="V25" i="39"/>
  <c r="V7" i="39"/>
  <c r="V283" i="39"/>
  <c r="V64" i="39"/>
  <c r="V306" i="39"/>
  <c r="V211" i="39"/>
  <c r="V265" i="39"/>
  <c r="V182" i="39"/>
  <c r="V234" i="39"/>
  <c r="V275" i="39"/>
  <c r="V40" i="39"/>
  <c r="V215" i="39"/>
  <c r="V192" i="39"/>
  <c r="V103" i="39"/>
  <c r="V159" i="39"/>
  <c r="V292" i="39"/>
  <c r="V237" i="38"/>
  <c r="V314" i="38"/>
  <c r="V225" i="38"/>
  <c r="V253" i="38"/>
  <c r="V31" i="38"/>
  <c r="V62" i="38"/>
  <c r="V246" i="38"/>
  <c r="V23" i="38"/>
  <c r="V254" i="38"/>
  <c r="V87" i="38"/>
  <c r="V289" i="38"/>
  <c r="V252" i="38"/>
  <c r="V94" i="38"/>
  <c r="V243" i="38"/>
  <c r="V35" i="38"/>
  <c r="V55" i="38"/>
  <c r="V236" i="38"/>
  <c r="V7" i="38"/>
  <c r="V258" i="38"/>
  <c r="V161" i="38"/>
  <c r="V33" i="38"/>
  <c r="V302" i="38"/>
  <c r="V184" i="38"/>
  <c r="V295" i="38"/>
  <c r="V190" i="38"/>
  <c r="V238" i="38"/>
  <c r="V212" i="38"/>
  <c r="V77" i="38"/>
  <c r="V59" i="38"/>
  <c r="V274" i="38"/>
  <c r="V71" i="38"/>
  <c r="V228" i="38"/>
  <c r="V139" i="38"/>
  <c r="V105" i="38"/>
  <c r="V198" i="38"/>
  <c r="V158" i="38"/>
  <c r="V197" i="38"/>
  <c r="V275" i="38"/>
  <c r="V120" i="38"/>
  <c r="V156" i="38"/>
  <c r="V44" i="38"/>
  <c r="V171" i="38"/>
  <c r="V278" i="38"/>
  <c r="V90" i="38"/>
  <c r="V276" i="38"/>
  <c r="V311" i="38"/>
  <c r="V195" i="38"/>
  <c r="V112" i="38"/>
  <c r="V209" i="38"/>
  <c r="V148" i="38"/>
  <c r="V313" i="38"/>
  <c r="V279" i="38"/>
  <c r="V52" i="38"/>
  <c r="V288" i="38"/>
  <c r="V200" i="38"/>
  <c r="V193" i="38"/>
  <c r="V8" i="38"/>
  <c r="V244" i="38"/>
  <c r="V306" i="38"/>
  <c r="V204" i="38"/>
  <c r="V301" i="38"/>
  <c r="V29" i="38"/>
  <c r="V119" i="38"/>
  <c r="V92" i="38"/>
  <c r="V67" i="38"/>
  <c r="V143" i="38"/>
  <c r="V79" i="38"/>
  <c r="V132" i="38"/>
  <c r="V183" i="38"/>
  <c r="V159" i="38"/>
  <c r="V147" i="38"/>
  <c r="V206" i="38"/>
  <c r="V17" i="38"/>
  <c r="V154" i="38"/>
  <c r="V22" i="38"/>
  <c r="V223" i="38"/>
  <c r="V100" i="38"/>
  <c r="V233" i="38"/>
  <c r="V32" i="38"/>
  <c r="V291" i="38"/>
  <c r="V63" i="38"/>
  <c r="V80" i="38"/>
  <c r="V294" i="38"/>
  <c r="V174" i="38"/>
  <c r="V64" i="38"/>
  <c r="V308" i="38"/>
  <c r="V249" i="38"/>
  <c r="V260" i="38"/>
  <c r="V45" i="38"/>
  <c r="V76" i="38"/>
  <c r="V304" i="38"/>
  <c r="V210" i="38"/>
  <c r="V208" i="38"/>
  <c r="V5" i="38"/>
  <c r="V102" i="38"/>
  <c r="V214" i="38"/>
  <c r="V109" i="38"/>
  <c r="V157" i="38"/>
  <c r="V296" i="38"/>
  <c r="V138" i="38"/>
  <c r="V265" i="38"/>
  <c r="V151" i="38"/>
  <c r="V264" i="38"/>
  <c r="V178" i="38"/>
  <c r="V150" i="38"/>
  <c r="V266" i="38"/>
  <c r="V283" i="38"/>
  <c r="V145" i="38"/>
  <c r="V36" i="38"/>
  <c r="V13" i="38"/>
  <c r="V199" i="38"/>
  <c r="V108" i="38"/>
  <c r="V181" i="38"/>
  <c r="V160" i="38"/>
  <c r="V250" i="38"/>
  <c r="V203" i="38"/>
  <c r="V287" i="38"/>
  <c r="V34" i="38"/>
  <c r="V152" i="38"/>
  <c r="V42" i="38"/>
  <c r="V58" i="38"/>
  <c r="V12" i="38"/>
  <c r="V315" i="38"/>
  <c r="V88" i="38"/>
  <c r="V95" i="38"/>
  <c r="V162" i="38"/>
  <c r="V20" i="38"/>
  <c r="V299" i="38"/>
  <c r="V303" i="38"/>
  <c r="V61" i="38"/>
  <c r="V97" i="38"/>
  <c r="V261" i="38"/>
  <c r="V78" i="38"/>
  <c r="V277" i="38"/>
  <c r="V175" i="38"/>
  <c r="V255" i="38"/>
  <c r="V68" i="38"/>
  <c r="V96" i="38"/>
  <c r="V318" i="38"/>
  <c r="V189" i="38"/>
  <c r="V101" i="38"/>
  <c r="V285" i="38"/>
  <c r="V65" i="38"/>
  <c r="V93" i="38"/>
  <c r="V247" i="38"/>
  <c r="V298" i="38"/>
  <c r="V28" i="38"/>
  <c r="V26" i="38"/>
  <c r="V131" i="38"/>
  <c r="V273" i="38"/>
  <c r="V124" i="38"/>
  <c r="V15" i="38"/>
  <c r="V234" i="38"/>
  <c r="V48" i="38"/>
  <c r="V57" i="38"/>
  <c r="V115" i="38"/>
  <c r="V227" i="38"/>
  <c r="V317" i="38"/>
  <c r="V286" i="38"/>
  <c r="V123" i="38"/>
  <c r="V127" i="38"/>
  <c r="V98" i="38"/>
  <c r="V85" i="38"/>
  <c r="V168" i="38"/>
  <c r="V164" i="38"/>
  <c r="V111" i="38"/>
  <c r="V218" i="38"/>
  <c r="V39" i="38"/>
  <c r="V134" i="38"/>
  <c r="V165" i="38"/>
  <c r="V60" i="38"/>
  <c r="V235" i="38"/>
  <c r="V176" i="38"/>
  <c r="V163" i="38"/>
  <c r="V305" i="38"/>
  <c r="V75" i="38"/>
  <c r="V47" i="38"/>
  <c r="V141" i="38"/>
  <c r="V11" i="38"/>
  <c r="V300" i="38"/>
  <c r="V192" i="38"/>
  <c r="V91" i="38"/>
  <c r="V121" i="38"/>
  <c r="V270" i="38"/>
  <c r="V241" i="38"/>
  <c r="V226" i="38"/>
  <c r="V133" i="38"/>
  <c r="V309" i="38"/>
  <c r="V149" i="38"/>
  <c r="V292" i="38"/>
  <c r="V220" i="38"/>
  <c r="V186" i="38"/>
  <c r="V221" i="38"/>
  <c r="V232" i="38"/>
  <c r="V46" i="38"/>
  <c r="V99" i="38"/>
  <c r="V137" i="38"/>
  <c r="V185" i="38"/>
  <c r="V153" i="38"/>
  <c r="V293" i="38"/>
  <c r="V319" i="38"/>
  <c r="V72" i="38"/>
  <c r="V104" i="38"/>
  <c r="V86" i="38"/>
  <c r="V83" i="38"/>
  <c r="V316" i="38"/>
  <c r="V146" i="38"/>
  <c r="V49" i="38"/>
  <c r="V16" i="38"/>
  <c r="V73" i="38"/>
  <c r="V54" i="38"/>
  <c r="V82" i="38"/>
  <c r="V191" i="38"/>
  <c r="V140" i="38"/>
  <c r="V312" i="38"/>
  <c r="V224" i="38"/>
  <c r="V136" i="38"/>
  <c r="V116" i="38"/>
  <c r="V268" i="38"/>
  <c r="V114" i="38"/>
  <c r="V240" i="38"/>
  <c r="V216" i="38"/>
  <c r="V40" i="38"/>
  <c r="V196" i="38"/>
  <c r="V84" i="38"/>
  <c r="V267" i="38"/>
  <c r="V103" i="38"/>
  <c r="V272" i="38"/>
  <c r="V9" i="38"/>
  <c r="V281" i="38"/>
  <c r="V107" i="38"/>
  <c r="V135" i="38"/>
  <c r="V51" i="38"/>
  <c r="V18" i="38"/>
  <c r="V211" i="38"/>
  <c r="V144" i="38"/>
  <c r="V50" i="38"/>
  <c r="V263" i="38"/>
  <c r="V6" i="38"/>
  <c r="V245" i="38"/>
  <c r="V41" i="38"/>
  <c r="V231" i="38"/>
  <c r="V14" i="38"/>
  <c r="V201" i="38"/>
  <c r="V117" i="38"/>
  <c r="V166" i="38"/>
  <c r="V173" i="38"/>
  <c r="V242" i="38"/>
  <c r="V25" i="38"/>
  <c r="V182" i="38"/>
  <c r="V74" i="38"/>
  <c r="V188" i="38"/>
  <c r="V37" i="38"/>
  <c r="V125" i="38"/>
  <c r="V177" i="38"/>
  <c r="V155" i="38"/>
  <c r="V213" i="38"/>
  <c r="V219" i="38"/>
  <c r="V38" i="38"/>
  <c r="V113" i="38"/>
  <c r="V222" i="38"/>
  <c r="V290" i="38"/>
  <c r="V128" i="38"/>
  <c r="V10" i="38"/>
  <c r="V229" i="38"/>
  <c r="V205" i="38"/>
  <c r="U4" i="38"/>
  <c r="T3" i="38" a="1"/>
  <c r="T3" i="38" s="1"/>
  <c r="V230" i="38"/>
  <c r="V66" i="38"/>
  <c r="V81" i="38"/>
  <c r="V239" i="38"/>
  <c r="V248" i="38"/>
  <c r="V130" i="38"/>
  <c r="V106" i="38"/>
  <c r="V69" i="38"/>
  <c r="V27" i="38"/>
  <c r="V217" i="38"/>
  <c r="V202" i="38"/>
  <c r="V256" i="38"/>
  <c r="V70" i="38"/>
  <c r="V167" i="38"/>
  <c r="V180" i="38"/>
  <c r="V24" i="38"/>
  <c r="V53" i="38"/>
  <c r="V251" i="38"/>
  <c r="V170" i="38"/>
  <c r="V320" i="38"/>
  <c r="V259" i="38"/>
  <c r="V179" i="38"/>
  <c r="V262" i="38"/>
  <c r="V89" i="38"/>
  <c r="V56" i="38"/>
  <c r="V297" i="38"/>
  <c r="V284" i="38"/>
  <c r="V122" i="38"/>
  <c r="V280" i="38"/>
  <c r="V21" i="38"/>
  <c r="V110" i="38"/>
  <c r="V187" i="38"/>
  <c r="V307" i="38"/>
  <c r="V129" i="38"/>
  <c r="V19" i="38"/>
  <c r="V310" i="38"/>
  <c r="V269" i="38"/>
  <c r="V207" i="38"/>
  <c r="V126" i="38"/>
  <c r="V257" i="38"/>
  <c r="V118" i="38"/>
  <c r="V43" i="38"/>
  <c r="V215" i="38"/>
  <c r="V271" i="38"/>
  <c r="V282" i="38"/>
  <c r="V142" i="38"/>
  <c r="V194" i="38"/>
  <c r="V169" i="38"/>
  <c r="V172" i="38"/>
  <c r="V30" i="38"/>
  <c r="S3" i="38" a="1"/>
  <c r="S3" i="38" s="1"/>
  <c r="V208" i="37"/>
  <c r="V82" i="37"/>
  <c r="V195" i="37"/>
  <c r="V34" i="37"/>
  <c r="V7" i="37"/>
  <c r="V11" i="37"/>
  <c r="V189" i="37"/>
  <c r="V311" i="37"/>
  <c r="V70" i="37"/>
  <c r="V130" i="37"/>
  <c r="V43" i="37"/>
  <c r="V197" i="37"/>
  <c r="V26" i="37"/>
  <c r="V143" i="37"/>
  <c r="V304" i="37"/>
  <c r="V267" i="37"/>
  <c r="V273" i="37"/>
  <c r="V253" i="37"/>
  <c r="V155" i="37"/>
  <c r="V222" i="37"/>
  <c r="V75" i="37"/>
  <c r="V277" i="37"/>
  <c r="V17" i="37"/>
  <c r="V207" i="37"/>
  <c r="V210" i="37"/>
  <c r="V120" i="37"/>
  <c r="V300" i="37"/>
  <c r="V187" i="37"/>
  <c r="V128" i="37"/>
  <c r="V249" i="37"/>
  <c r="V251" i="37"/>
  <c r="V200" i="37"/>
  <c r="V198" i="37"/>
  <c r="V41" i="37"/>
  <c r="V38" i="37"/>
  <c r="V158" i="37"/>
  <c r="V292" i="37"/>
  <c r="V123" i="37"/>
  <c r="V295" i="37"/>
  <c r="V182" i="37"/>
  <c r="V303" i="37"/>
  <c r="V156" i="37"/>
  <c r="V272" i="37"/>
  <c r="V65" i="37"/>
  <c r="V93" i="37"/>
  <c r="V22" i="37"/>
  <c r="V55" i="37"/>
  <c r="V46" i="37"/>
  <c r="V102" i="37"/>
  <c r="V307" i="37"/>
  <c r="V193" i="37"/>
  <c r="V186" i="37"/>
  <c r="V194" i="37"/>
  <c r="V184" i="37"/>
  <c r="V6" i="37"/>
  <c r="V125" i="37"/>
  <c r="V73" i="37"/>
  <c r="V134" i="37"/>
  <c r="V35" i="37"/>
  <c r="V129" i="37"/>
  <c r="V20" i="37"/>
  <c r="V85" i="37"/>
  <c r="V264" i="37"/>
  <c r="V306" i="37"/>
  <c r="V28" i="37"/>
  <c r="V64" i="37"/>
  <c r="V147" i="37"/>
  <c r="V180" i="37"/>
  <c r="V45" i="37"/>
  <c r="V152" i="37"/>
  <c r="V192" i="37"/>
  <c r="V16" i="37"/>
  <c r="V269" i="37"/>
  <c r="V133" i="37"/>
  <c r="V289" i="37"/>
  <c r="V58" i="37"/>
  <c r="V81" i="37"/>
  <c r="V316" i="37"/>
  <c r="V245" i="37"/>
  <c r="V135" i="37"/>
  <c r="V101" i="37"/>
  <c r="V66" i="37"/>
  <c r="V279" i="37"/>
  <c r="V40" i="37"/>
  <c r="V18" i="37"/>
  <c r="V131" i="37"/>
  <c r="V261" i="37"/>
  <c r="V48" i="37"/>
  <c r="V170" i="37"/>
  <c r="V19" i="37"/>
  <c r="V215" i="37"/>
  <c r="V137" i="37"/>
  <c r="V241" i="37"/>
  <c r="V146" i="37"/>
  <c r="V110" i="37"/>
  <c r="V8" i="37"/>
  <c r="V30" i="37"/>
  <c r="V310" i="37"/>
  <c r="V32" i="37"/>
  <c r="V243" i="37"/>
  <c r="V13" i="37"/>
  <c r="V287" i="37"/>
  <c r="V220" i="37"/>
  <c r="V174" i="37"/>
  <c r="V33" i="37"/>
  <c r="V283" i="37"/>
  <c r="V164" i="37"/>
  <c r="V181" i="37"/>
  <c r="V127" i="37"/>
  <c r="V225" i="37"/>
  <c r="V203" i="37"/>
  <c r="V259" i="37"/>
  <c r="V52" i="37"/>
  <c r="V151" i="37"/>
  <c r="V219" i="37"/>
  <c r="V290" i="37"/>
  <c r="V221" i="37"/>
  <c r="V80" i="37"/>
  <c r="V294" i="37"/>
  <c r="V99" i="37"/>
  <c r="V258" i="37"/>
  <c r="V178" i="37"/>
  <c r="V235" i="37"/>
  <c r="V57" i="37"/>
  <c r="V69" i="37"/>
  <c r="V226" i="37"/>
  <c r="V39" i="37"/>
  <c r="V103" i="37"/>
  <c r="V276" i="37"/>
  <c r="V27" i="37"/>
  <c r="V15" i="37"/>
  <c r="V191" i="37"/>
  <c r="V262" i="37"/>
  <c r="V67" i="37"/>
  <c r="V60" i="37"/>
  <c r="V301" i="37"/>
  <c r="V286" i="37"/>
  <c r="V76" i="37"/>
  <c r="V113" i="37"/>
  <c r="V268" i="37"/>
  <c r="V285" i="37"/>
  <c r="V56" i="37"/>
  <c r="V138" i="37"/>
  <c r="V44" i="37"/>
  <c r="V149" i="37"/>
  <c r="V204" i="37"/>
  <c r="V284" i="37"/>
  <c r="V246" i="37"/>
  <c r="V244" i="37"/>
  <c r="V112" i="37"/>
  <c r="V154" i="37"/>
  <c r="V139" i="37"/>
  <c r="V255" i="37"/>
  <c r="V257" i="37"/>
  <c r="V291" i="37"/>
  <c r="V188" i="37"/>
  <c r="V229" i="37"/>
  <c r="V106" i="37"/>
  <c r="V296" i="37"/>
  <c r="V136" i="37"/>
  <c r="V315" i="37"/>
  <c r="V309" i="37"/>
  <c r="V159" i="37"/>
  <c r="V87" i="37"/>
  <c r="V224" i="37"/>
  <c r="V72" i="37"/>
  <c r="V213" i="37"/>
  <c r="V84" i="37"/>
  <c r="V119" i="37"/>
  <c r="V47" i="37"/>
  <c r="V24" i="37"/>
  <c r="V169" i="37"/>
  <c r="V237" i="37"/>
  <c r="V63" i="37"/>
  <c r="V202" i="37"/>
  <c r="V116" i="37"/>
  <c r="V104" i="37"/>
  <c r="V252" i="37"/>
  <c r="V163" i="37"/>
  <c r="V117" i="37"/>
  <c r="V175" i="37"/>
  <c r="V148" i="37"/>
  <c r="V216" i="37"/>
  <c r="V132" i="37"/>
  <c r="V166" i="37"/>
  <c r="V68" i="37"/>
  <c r="V183" i="37"/>
  <c r="V231" i="37"/>
  <c r="V274" i="37"/>
  <c r="V209" i="37"/>
  <c r="V297" i="37"/>
  <c r="V254" i="37"/>
  <c r="V179" i="37"/>
  <c r="V36" i="37"/>
  <c r="V256" i="37"/>
  <c r="V79" i="37"/>
  <c r="V150" i="37"/>
  <c r="V282" i="37"/>
  <c r="V171" i="37"/>
  <c r="V88" i="37"/>
  <c r="V168" i="37"/>
  <c r="V234" i="37"/>
  <c r="V265" i="37"/>
  <c r="V206" i="37"/>
  <c r="V240" i="37"/>
  <c r="V109" i="37"/>
  <c r="V9" i="37"/>
  <c r="V90" i="37"/>
  <c r="V122" i="37"/>
  <c r="V173" i="37"/>
  <c r="V236" i="37"/>
  <c r="V320" i="37"/>
  <c r="V114" i="37"/>
  <c r="V227" i="37"/>
  <c r="V94" i="37"/>
  <c r="V162" i="37"/>
  <c r="V248" i="37"/>
  <c r="V165" i="37"/>
  <c r="V71" i="37"/>
  <c r="V161" i="37"/>
  <c r="V308" i="37"/>
  <c r="V278" i="37"/>
  <c r="V59" i="37"/>
  <c r="V74" i="37"/>
  <c r="V10" i="37"/>
  <c r="V312" i="37"/>
  <c r="V54" i="37"/>
  <c r="V319" i="37"/>
  <c r="V298" i="37"/>
  <c r="V98" i="37"/>
  <c r="V115" i="37"/>
  <c r="V141" i="37"/>
  <c r="V86" i="37"/>
  <c r="V271" i="37"/>
  <c r="V107" i="37"/>
  <c r="V124" i="37"/>
  <c r="V108" i="37"/>
  <c r="V293" i="37"/>
  <c r="V89" i="37"/>
  <c r="V288" i="37"/>
  <c r="V185" i="37"/>
  <c r="V214" i="37"/>
  <c r="V230" i="37"/>
  <c r="V77" i="37"/>
  <c r="V270" i="37"/>
  <c r="V305" i="37"/>
  <c r="V23" i="37"/>
  <c r="V205" i="37"/>
  <c r="V37" i="37"/>
  <c r="V275" i="37"/>
  <c r="V95" i="37"/>
  <c r="V145" i="37"/>
  <c r="V50" i="37"/>
  <c r="V280" i="37"/>
  <c r="V78" i="37"/>
  <c r="V228" i="37"/>
  <c r="V263" i="37"/>
  <c r="V211" i="37"/>
  <c r="V317" i="37"/>
  <c r="V239" i="37"/>
  <c r="V217" i="37"/>
  <c r="V196" i="37"/>
  <c r="V302" i="37"/>
  <c r="V313" i="37"/>
  <c r="V61" i="37"/>
  <c r="V51" i="37"/>
  <c r="V91" i="37"/>
  <c r="V266" i="37"/>
  <c r="V42" i="37"/>
  <c r="V118" i="37"/>
  <c r="V177" i="37"/>
  <c r="V49" i="37"/>
  <c r="V190" i="37"/>
  <c r="U4" i="37"/>
  <c r="T3" i="37" a="1"/>
  <c r="T3" i="37" s="1"/>
  <c r="V199" i="37"/>
  <c r="V31" i="37"/>
  <c r="V83" i="37"/>
  <c r="V299" i="37"/>
  <c r="V232" i="37"/>
  <c r="V14" i="37"/>
  <c r="V172" i="37"/>
  <c r="V97" i="37"/>
  <c r="V314" i="37"/>
  <c r="V142" i="37"/>
  <c r="V21" i="37"/>
  <c r="V201" i="37"/>
  <c r="V247" i="37"/>
  <c r="V53" i="37"/>
  <c r="V92" i="37"/>
  <c r="V140" i="37"/>
  <c r="V25" i="37"/>
  <c r="V100" i="37"/>
  <c r="V318" i="37"/>
  <c r="V167" i="37"/>
  <c r="V5" i="37"/>
  <c r="V281" i="37"/>
  <c r="V218" i="37"/>
  <c r="V212" i="37"/>
  <c r="V233" i="37"/>
  <c r="V176" i="37"/>
  <c r="V126" i="37"/>
  <c r="V121" i="37"/>
  <c r="V223" i="37"/>
  <c r="V250" i="37"/>
  <c r="V111" i="37"/>
  <c r="V62" i="37"/>
  <c r="V157" i="37"/>
  <c r="V238" i="37"/>
  <c r="V160" i="37"/>
  <c r="V96" i="37"/>
  <c r="V105" i="37"/>
  <c r="V153" i="37"/>
  <c r="V260" i="37"/>
  <c r="V144" i="37"/>
  <c r="V12" i="37"/>
  <c r="V242" i="37"/>
  <c r="V29" i="37"/>
  <c r="S3" i="37" a="1"/>
  <c r="S3" i="37" s="1"/>
  <c r="U3" i="36" a="1"/>
  <c r="U3" i="36" s="1"/>
  <c r="V4" i="36"/>
  <c r="T3" i="39" l="1" a="1"/>
  <c r="T3" i="39" s="1"/>
  <c r="U4" i="39"/>
  <c r="U3" i="38" a="1"/>
  <c r="U3" i="38" s="1"/>
  <c r="V4" i="38"/>
  <c r="U3" i="37" a="1"/>
  <c r="U3" i="37" s="1"/>
  <c r="V4" i="37"/>
  <c r="V3" i="36" a="1"/>
  <c r="V3" i="36" s="1"/>
  <c r="U3" i="39" l="1" a="1"/>
  <c r="U3" i="39" s="1"/>
  <c r="V4" i="39"/>
  <c r="V3" i="38" a="1"/>
  <c r="V3" i="38" s="1"/>
  <c r="V3" i="37" a="1"/>
  <c r="V3" i="37" s="1"/>
  <c r="W4" i="37" s="1"/>
  <c r="W18" i="36"/>
  <c r="X18" i="36" s="1"/>
  <c r="W309" i="36"/>
  <c r="X309" i="36" s="1"/>
  <c r="W161" i="36"/>
  <c r="X161" i="36" s="1"/>
  <c r="W110" i="36"/>
  <c r="X110" i="36" s="1"/>
  <c r="W214" i="36"/>
  <c r="X214" i="36" s="1"/>
  <c r="W210" i="36"/>
  <c r="X210" i="36" s="1"/>
  <c r="W45" i="36"/>
  <c r="X45" i="36" s="1"/>
  <c r="W46" i="36"/>
  <c r="X46" i="36" s="1"/>
  <c r="W159" i="36"/>
  <c r="X159" i="36" s="1"/>
  <c r="W75" i="36"/>
  <c r="X75" i="36" s="1"/>
  <c r="W206" i="36"/>
  <c r="X206" i="36" s="1"/>
  <c r="W216" i="36"/>
  <c r="X216" i="36" s="1"/>
  <c r="W22" i="36"/>
  <c r="X22" i="36" s="1"/>
  <c r="W290" i="36"/>
  <c r="X290" i="36" s="1"/>
  <c r="W52" i="36"/>
  <c r="X52" i="36" s="1"/>
  <c r="W188" i="36"/>
  <c r="X188" i="36" s="1"/>
  <c r="W31" i="36"/>
  <c r="X31" i="36" s="1"/>
  <c r="W233" i="36"/>
  <c r="X233" i="36" s="1"/>
  <c r="W248" i="36"/>
  <c r="X248" i="36" s="1"/>
  <c r="W109" i="36"/>
  <c r="X109" i="36" s="1"/>
  <c r="W41" i="36"/>
  <c r="X41" i="36" s="1"/>
  <c r="W319" i="36"/>
  <c r="X319" i="36" s="1"/>
  <c r="W19" i="36"/>
  <c r="X19" i="36" s="1"/>
  <c r="W40" i="36"/>
  <c r="X40" i="36" s="1"/>
  <c r="W59" i="36"/>
  <c r="X59" i="36" s="1"/>
  <c r="W313" i="36"/>
  <c r="X313" i="36" s="1"/>
  <c r="W50" i="36"/>
  <c r="X50" i="36" s="1"/>
  <c r="W254" i="36"/>
  <c r="X254" i="36" s="1"/>
  <c r="W81" i="36"/>
  <c r="X81" i="36" s="1"/>
  <c r="W111" i="36"/>
  <c r="X111" i="36" s="1"/>
  <c r="W43" i="36"/>
  <c r="X43" i="36" s="1"/>
  <c r="W86" i="36"/>
  <c r="X86" i="36" s="1"/>
  <c r="W227" i="36"/>
  <c r="X227" i="36" s="1"/>
  <c r="W259" i="36"/>
  <c r="X259" i="36" s="1"/>
  <c r="W147" i="36"/>
  <c r="X147" i="36" s="1"/>
  <c r="W211" i="36"/>
  <c r="X211" i="36" s="1"/>
  <c r="W177" i="36"/>
  <c r="X177" i="36" s="1"/>
  <c r="W49" i="36"/>
  <c r="X49" i="36" s="1"/>
  <c r="W55" i="36"/>
  <c r="X55" i="36" s="1"/>
  <c r="W123" i="36"/>
  <c r="X123" i="36" s="1"/>
  <c r="W207" i="36"/>
  <c r="X207" i="36" s="1"/>
  <c r="W213" i="36"/>
  <c r="X213" i="36" s="1"/>
  <c r="W121" i="36"/>
  <c r="X121" i="36" s="1"/>
  <c r="W218" i="36"/>
  <c r="X218" i="36" s="1"/>
  <c r="W267" i="36"/>
  <c r="X267" i="36" s="1"/>
  <c r="W148" i="36"/>
  <c r="X148" i="36" s="1"/>
  <c r="W16" i="36"/>
  <c r="X16" i="36" s="1"/>
  <c r="W98" i="36"/>
  <c r="X98" i="36" s="1"/>
  <c r="W291" i="36"/>
  <c r="X291" i="36" s="1"/>
  <c r="W300" i="36"/>
  <c r="X300" i="36" s="1"/>
  <c r="W90" i="36"/>
  <c r="X90" i="36" s="1"/>
  <c r="W217" i="36"/>
  <c r="X217" i="36" s="1"/>
  <c r="W27" i="36"/>
  <c r="X27" i="36" s="1"/>
  <c r="W25" i="36"/>
  <c r="X25" i="36" s="1"/>
  <c r="W297" i="36"/>
  <c r="X297" i="36" s="1"/>
  <c r="W315" i="36"/>
  <c r="X315" i="36" s="1"/>
  <c r="W261" i="36"/>
  <c r="X261" i="36" s="1"/>
  <c r="W308" i="36"/>
  <c r="X308" i="36" s="1"/>
  <c r="W112" i="36"/>
  <c r="X112" i="36" s="1"/>
  <c r="W102" i="36"/>
  <c r="X102" i="36" s="1"/>
  <c r="W201" i="36"/>
  <c r="X201" i="36" s="1"/>
  <c r="W152" i="36"/>
  <c r="X152" i="36" s="1"/>
  <c r="W67" i="36"/>
  <c r="X67" i="36" s="1"/>
  <c r="W184" i="36"/>
  <c r="X184" i="36" s="1"/>
  <c r="W120" i="36"/>
  <c r="X120" i="36" s="1"/>
  <c r="W38" i="36"/>
  <c r="X38" i="36" s="1"/>
  <c r="W103" i="36"/>
  <c r="X103" i="36" s="1"/>
  <c r="W151" i="36"/>
  <c r="X151" i="36" s="1"/>
  <c r="W20" i="36"/>
  <c r="X20" i="36" s="1"/>
  <c r="W61" i="36"/>
  <c r="X61" i="36" s="1"/>
  <c r="W92" i="36"/>
  <c r="X92" i="36" s="1"/>
  <c r="W157" i="36"/>
  <c r="X157" i="36" s="1"/>
  <c r="W100" i="36"/>
  <c r="X100" i="36" s="1"/>
  <c r="W183" i="36"/>
  <c r="X183" i="36" s="1"/>
  <c r="W136" i="36"/>
  <c r="X136" i="36" s="1"/>
  <c r="W153" i="36"/>
  <c r="X153" i="36" s="1"/>
  <c r="W238" i="36"/>
  <c r="X238" i="36" s="1"/>
  <c r="W235" i="36"/>
  <c r="X235" i="36" s="1"/>
  <c r="W215" i="36"/>
  <c r="X215" i="36" s="1"/>
  <c r="W83" i="36"/>
  <c r="X83" i="36" s="1"/>
  <c r="W234" i="36"/>
  <c r="X234" i="36" s="1"/>
  <c r="W247" i="36"/>
  <c r="X247" i="36" s="1"/>
  <c r="W196" i="36"/>
  <c r="X196" i="36" s="1"/>
  <c r="W280" i="36"/>
  <c r="X280" i="36" s="1"/>
  <c r="W289" i="36"/>
  <c r="X289" i="36" s="1"/>
  <c r="W167" i="36"/>
  <c r="X167" i="36" s="1"/>
  <c r="W108" i="36"/>
  <c r="X108" i="36" s="1"/>
  <c r="W10" i="36"/>
  <c r="X10" i="36" s="1"/>
  <c r="W219" i="36"/>
  <c r="X219" i="36" s="1"/>
  <c r="W305" i="36"/>
  <c r="X305" i="36" s="1"/>
  <c r="W142" i="36"/>
  <c r="X142" i="36" s="1"/>
  <c r="W133" i="36"/>
  <c r="X133" i="36" s="1"/>
  <c r="W208" i="36"/>
  <c r="X208" i="36" s="1"/>
  <c r="W179" i="36"/>
  <c r="X179" i="36" s="1"/>
  <c r="W70" i="36"/>
  <c r="X70" i="36" s="1"/>
  <c r="W71" i="36"/>
  <c r="X71" i="36" s="1"/>
  <c r="W203" i="36"/>
  <c r="X203" i="36" s="1"/>
  <c r="W264" i="36"/>
  <c r="X264" i="36" s="1"/>
  <c r="W119" i="36"/>
  <c r="X119" i="36" s="1"/>
  <c r="W180" i="36"/>
  <c r="X180" i="36" s="1"/>
  <c r="W174" i="36"/>
  <c r="X174" i="36" s="1"/>
  <c r="W269" i="36"/>
  <c r="X269" i="36" s="1"/>
  <c r="W30" i="36"/>
  <c r="X30" i="36" s="1"/>
  <c r="W129" i="36"/>
  <c r="X129" i="36" s="1"/>
  <c r="W99" i="36"/>
  <c r="X99" i="36" s="1"/>
  <c r="W277" i="36"/>
  <c r="X277" i="36" s="1"/>
  <c r="W140" i="36"/>
  <c r="X140" i="36" s="1"/>
  <c r="W72" i="36"/>
  <c r="X72" i="36" s="1"/>
  <c r="W132" i="36"/>
  <c r="X132" i="36" s="1"/>
  <c r="W141" i="36"/>
  <c r="X141" i="36" s="1"/>
  <c r="W292" i="36"/>
  <c r="X292" i="36" s="1"/>
  <c r="W221" i="36"/>
  <c r="X221" i="36" s="1"/>
  <c r="W231" i="36"/>
  <c r="X231" i="36" s="1"/>
  <c r="W263" i="36"/>
  <c r="X263" i="36" s="1"/>
  <c r="W166" i="36"/>
  <c r="X166" i="36" s="1"/>
  <c r="W283" i="36"/>
  <c r="X283" i="36" s="1"/>
  <c r="W35" i="36"/>
  <c r="X35" i="36" s="1"/>
  <c r="W82" i="36"/>
  <c r="X82" i="36" s="1"/>
  <c r="W154" i="36"/>
  <c r="X154" i="36" s="1"/>
  <c r="W37" i="36"/>
  <c r="X37" i="36" s="1"/>
  <c r="W89" i="36"/>
  <c r="X89" i="36" s="1"/>
  <c r="W298" i="36"/>
  <c r="X298" i="36" s="1"/>
  <c r="W12" i="36"/>
  <c r="X12" i="36" s="1"/>
  <c r="W288" i="36"/>
  <c r="X288" i="36" s="1"/>
  <c r="W236" i="36"/>
  <c r="X236" i="36" s="1"/>
  <c r="W128" i="36"/>
  <c r="X128" i="36" s="1"/>
  <c r="W54" i="36"/>
  <c r="X54" i="36" s="1"/>
  <c r="W318" i="36"/>
  <c r="X318" i="36" s="1"/>
  <c r="W88" i="36"/>
  <c r="X88" i="36" s="1"/>
  <c r="W287" i="36"/>
  <c r="X287" i="36" s="1"/>
  <c r="W65" i="36"/>
  <c r="X65" i="36" s="1"/>
  <c r="W6" i="36"/>
  <c r="X6" i="36" s="1"/>
  <c r="W162" i="36"/>
  <c r="X162" i="36" s="1"/>
  <c r="W107" i="36"/>
  <c r="X107" i="36" s="1"/>
  <c r="W276" i="36"/>
  <c r="X276" i="36" s="1"/>
  <c r="W243" i="36"/>
  <c r="X243" i="36" s="1"/>
  <c r="W64" i="36"/>
  <c r="X64" i="36" s="1"/>
  <c r="W60" i="36"/>
  <c r="X60" i="36" s="1"/>
  <c r="W47" i="36"/>
  <c r="X47" i="36" s="1"/>
  <c r="W131" i="36"/>
  <c r="X131" i="36" s="1"/>
  <c r="W250" i="36"/>
  <c r="X250" i="36" s="1"/>
  <c r="W190" i="36"/>
  <c r="X190" i="36" s="1"/>
  <c r="W268" i="36"/>
  <c r="X268" i="36" s="1"/>
  <c r="W36" i="36"/>
  <c r="X36" i="36" s="1"/>
  <c r="W249" i="36"/>
  <c r="X249" i="36" s="1"/>
  <c r="W62" i="36"/>
  <c r="X62" i="36" s="1"/>
  <c r="W138" i="36"/>
  <c r="X138" i="36" s="1"/>
  <c r="W80" i="36"/>
  <c r="X80" i="36" s="1"/>
  <c r="W23" i="36"/>
  <c r="X23" i="36" s="1"/>
  <c r="W229" i="36"/>
  <c r="X229" i="36" s="1"/>
  <c r="W302" i="36"/>
  <c r="X302" i="36" s="1"/>
  <c r="W226" i="36"/>
  <c r="X226" i="36" s="1"/>
  <c r="W241" i="36"/>
  <c r="X241" i="36" s="1"/>
  <c r="W32" i="36"/>
  <c r="X32" i="36" s="1"/>
  <c r="W85" i="36"/>
  <c r="X85" i="36" s="1"/>
  <c r="W163" i="36"/>
  <c r="X163" i="36" s="1"/>
  <c r="W125" i="36"/>
  <c r="X125" i="36" s="1"/>
  <c r="W94" i="36"/>
  <c r="X94" i="36" s="1"/>
  <c r="W182" i="36"/>
  <c r="X182" i="36" s="1"/>
  <c r="W223" i="36"/>
  <c r="X223" i="36" s="1"/>
  <c r="W199" i="36"/>
  <c r="X199" i="36" s="1"/>
  <c r="W222" i="36"/>
  <c r="X222" i="36" s="1"/>
  <c r="W24" i="36"/>
  <c r="X24" i="36" s="1"/>
  <c r="W164" i="36"/>
  <c r="X164" i="36" s="1"/>
  <c r="W34" i="36"/>
  <c r="X34" i="36" s="1"/>
  <c r="W137" i="36"/>
  <c r="X137" i="36" s="1"/>
  <c r="W195" i="36"/>
  <c r="X195" i="36" s="1"/>
  <c r="W63" i="36"/>
  <c r="X63" i="36" s="1"/>
  <c r="W282" i="36"/>
  <c r="X282" i="36" s="1"/>
  <c r="W306" i="36"/>
  <c r="X306" i="36" s="1"/>
  <c r="W242" i="36"/>
  <c r="X242" i="36" s="1"/>
  <c r="W312" i="36"/>
  <c r="X312" i="36" s="1"/>
  <c r="W165" i="36"/>
  <c r="X165" i="36" s="1"/>
  <c r="W192" i="36"/>
  <c r="X192" i="36" s="1"/>
  <c r="W170" i="36"/>
  <c r="X170" i="36" s="1"/>
  <c r="W316" i="36"/>
  <c r="X316" i="36" s="1"/>
  <c r="W178" i="36"/>
  <c r="X178" i="36" s="1"/>
  <c r="W296" i="36"/>
  <c r="X296" i="36" s="1"/>
  <c r="W186" i="36"/>
  <c r="X186" i="36" s="1"/>
  <c r="W114" i="36"/>
  <c r="X114" i="36" s="1"/>
  <c r="W202" i="36"/>
  <c r="X202" i="36" s="1"/>
  <c r="W26" i="36"/>
  <c r="X26" i="36" s="1"/>
  <c r="W130" i="36"/>
  <c r="X130" i="36" s="1"/>
  <c r="W7" i="36"/>
  <c r="X7" i="36" s="1"/>
  <c r="W171" i="36"/>
  <c r="X171" i="36" s="1"/>
  <c r="W17" i="36"/>
  <c r="X17" i="36" s="1"/>
  <c r="W160" i="36"/>
  <c r="X160" i="36" s="1"/>
  <c r="W273" i="36"/>
  <c r="X273" i="36" s="1"/>
  <c r="W29" i="36"/>
  <c r="X29" i="36" s="1"/>
  <c r="W237" i="36"/>
  <c r="X237" i="36" s="1"/>
  <c r="W176" i="36"/>
  <c r="X176" i="36" s="1"/>
  <c r="W15" i="36"/>
  <c r="X15" i="36" s="1"/>
  <c r="W146" i="36"/>
  <c r="X146" i="36" s="1"/>
  <c r="W307" i="36"/>
  <c r="X307" i="36" s="1"/>
  <c r="W104" i="36"/>
  <c r="X104" i="36" s="1"/>
  <c r="W74" i="36"/>
  <c r="X74" i="36" s="1"/>
  <c r="W239" i="36"/>
  <c r="X239" i="36" s="1"/>
  <c r="W294" i="36"/>
  <c r="X294" i="36" s="1"/>
  <c r="W44" i="36"/>
  <c r="X44" i="36" s="1"/>
  <c r="W198" i="36"/>
  <c r="X198" i="36" s="1"/>
  <c r="W310" i="36"/>
  <c r="X310" i="36" s="1"/>
  <c r="W150" i="36"/>
  <c r="X150" i="36" s="1"/>
  <c r="W191" i="36"/>
  <c r="X191" i="36" s="1"/>
  <c r="W197" i="36"/>
  <c r="X197" i="36" s="1"/>
  <c r="W91" i="36"/>
  <c r="X91" i="36" s="1"/>
  <c r="W258" i="36"/>
  <c r="X258" i="36" s="1"/>
  <c r="W293" i="36"/>
  <c r="X293" i="36" s="1"/>
  <c r="W262" i="36"/>
  <c r="X262" i="36" s="1"/>
  <c r="W285" i="36"/>
  <c r="X285" i="36" s="1"/>
  <c r="W317" i="36"/>
  <c r="X317" i="36" s="1"/>
  <c r="W127" i="36"/>
  <c r="X127" i="36" s="1"/>
  <c r="W118" i="36"/>
  <c r="X118" i="36" s="1"/>
  <c r="W143" i="36"/>
  <c r="X143" i="36" s="1"/>
  <c r="W286" i="36"/>
  <c r="X286" i="36" s="1"/>
  <c r="W172" i="36"/>
  <c r="X172" i="36" s="1"/>
  <c r="W253" i="36"/>
  <c r="X253" i="36" s="1"/>
  <c r="W194" i="36"/>
  <c r="X194" i="36" s="1"/>
  <c r="W48" i="36"/>
  <c r="X48" i="36" s="1"/>
  <c r="W156" i="36"/>
  <c r="X156" i="36" s="1"/>
  <c r="W5" i="36"/>
  <c r="X5" i="36" s="1"/>
  <c r="W181" i="36"/>
  <c r="X181" i="36" s="1"/>
  <c r="W145" i="36"/>
  <c r="X145" i="36" s="1"/>
  <c r="W320" i="36"/>
  <c r="X320" i="36" s="1"/>
  <c r="W51" i="36"/>
  <c r="X51" i="36" s="1"/>
  <c r="W271" i="36"/>
  <c r="X271" i="36" s="1"/>
  <c r="W69" i="36"/>
  <c r="X69" i="36" s="1"/>
  <c r="W124" i="36"/>
  <c r="X124" i="36" s="1"/>
  <c r="W187" i="36"/>
  <c r="X187" i="36" s="1"/>
  <c r="W204" i="36"/>
  <c r="X204" i="36" s="1"/>
  <c r="W169" i="36"/>
  <c r="X169" i="36" s="1"/>
  <c r="W14" i="36"/>
  <c r="X14" i="36" s="1"/>
  <c r="W246" i="36"/>
  <c r="X246" i="36" s="1"/>
  <c r="W299" i="36"/>
  <c r="X299" i="36" s="1"/>
  <c r="W278" i="36"/>
  <c r="X278" i="36" s="1"/>
  <c r="W193" i="36"/>
  <c r="X193" i="36" s="1"/>
  <c r="W281" i="36"/>
  <c r="X281" i="36" s="1"/>
  <c r="W28" i="36"/>
  <c r="X28" i="36" s="1"/>
  <c r="W95" i="36"/>
  <c r="X95" i="36" s="1"/>
  <c r="W116" i="36"/>
  <c r="X116" i="36" s="1"/>
  <c r="W256" i="36"/>
  <c r="X256" i="36" s="1"/>
  <c r="W230" i="36"/>
  <c r="X230" i="36" s="1"/>
  <c r="W212" i="36"/>
  <c r="X212" i="36" s="1"/>
  <c r="W68" i="36"/>
  <c r="X68" i="36" s="1"/>
  <c r="W255" i="36"/>
  <c r="X255" i="36" s="1"/>
  <c r="W21" i="36"/>
  <c r="X21" i="36" s="1"/>
  <c r="W13" i="36"/>
  <c r="X13" i="36" s="1"/>
  <c r="W56" i="36"/>
  <c r="X56" i="36" s="1"/>
  <c r="W240" i="36"/>
  <c r="X240" i="36" s="1"/>
  <c r="W106" i="36"/>
  <c r="X106" i="36" s="1"/>
  <c r="W209" i="36"/>
  <c r="X209" i="36" s="1"/>
  <c r="W144" i="36"/>
  <c r="X144" i="36" s="1"/>
  <c r="W279" i="36"/>
  <c r="X279" i="36" s="1"/>
  <c r="W101" i="36"/>
  <c r="X101" i="36" s="1"/>
  <c r="W272" i="36"/>
  <c r="X272" i="36" s="1"/>
  <c r="W168" i="36"/>
  <c r="X168" i="36" s="1"/>
  <c r="W295" i="36"/>
  <c r="X295" i="36" s="1"/>
  <c r="W93" i="36"/>
  <c r="X93" i="36" s="1"/>
  <c r="W175" i="36"/>
  <c r="X175" i="36" s="1"/>
  <c r="W158" i="36"/>
  <c r="X158" i="36" s="1"/>
  <c r="W122" i="36"/>
  <c r="X122" i="36" s="1"/>
  <c r="W265" i="36"/>
  <c r="X265" i="36" s="1"/>
  <c r="W97" i="36"/>
  <c r="X97" i="36" s="1"/>
  <c r="W155" i="36"/>
  <c r="X155" i="36" s="1"/>
  <c r="W11" i="36"/>
  <c r="X11" i="36" s="1"/>
  <c r="W220" i="36"/>
  <c r="X220" i="36" s="1"/>
  <c r="W58" i="36"/>
  <c r="X58" i="36" s="1"/>
  <c r="W274" i="36"/>
  <c r="X274" i="36" s="1"/>
  <c r="W311" i="36"/>
  <c r="X311" i="36" s="1"/>
  <c r="W113" i="36"/>
  <c r="X113" i="36" s="1"/>
  <c r="W57" i="36"/>
  <c r="X57" i="36" s="1"/>
  <c r="W301" i="36"/>
  <c r="X301" i="36" s="1"/>
  <c r="W303" i="36"/>
  <c r="X303" i="36" s="1"/>
  <c r="W284" i="36"/>
  <c r="X284" i="36" s="1"/>
  <c r="W33" i="36"/>
  <c r="X33" i="36" s="1"/>
  <c r="W232" i="36"/>
  <c r="X232" i="36" s="1"/>
  <c r="W266" i="36"/>
  <c r="X266" i="36" s="1"/>
  <c r="W135" i="36"/>
  <c r="X135" i="36" s="1"/>
  <c r="W244" i="36"/>
  <c r="X244" i="36" s="1"/>
  <c r="W105" i="36"/>
  <c r="X105" i="36" s="1"/>
  <c r="W205" i="36"/>
  <c r="X205" i="36" s="1"/>
  <c r="W173" i="36"/>
  <c r="X173" i="36" s="1"/>
  <c r="W139" i="36"/>
  <c r="X139" i="36" s="1"/>
  <c r="W228" i="36"/>
  <c r="X228" i="36" s="1"/>
  <c r="W304" i="36"/>
  <c r="X304" i="36" s="1"/>
  <c r="W87" i="36"/>
  <c r="X87" i="36" s="1"/>
  <c r="W8" i="36"/>
  <c r="X8" i="36" s="1"/>
  <c r="W42" i="36"/>
  <c r="X42" i="36" s="1"/>
  <c r="W134" i="36"/>
  <c r="X134" i="36" s="1"/>
  <c r="W275" i="36"/>
  <c r="X275" i="36" s="1"/>
  <c r="W115" i="36"/>
  <c r="X115" i="36" s="1"/>
  <c r="W39" i="36"/>
  <c r="X39" i="36" s="1"/>
  <c r="W200" i="36"/>
  <c r="X200" i="36" s="1"/>
  <c r="W260" i="36"/>
  <c r="X260" i="36" s="1"/>
  <c r="W270" i="36"/>
  <c r="X270" i="36" s="1"/>
  <c r="W66" i="36"/>
  <c r="X66" i="36" s="1"/>
  <c r="W224" i="36"/>
  <c r="X224" i="36" s="1"/>
  <c r="W53" i="36"/>
  <c r="X53" i="36" s="1"/>
  <c r="W257" i="36"/>
  <c r="X257" i="36" s="1"/>
  <c r="W252" i="36"/>
  <c r="X252" i="36" s="1"/>
  <c r="W117" i="36"/>
  <c r="X117" i="36" s="1"/>
  <c r="W73" i="36"/>
  <c r="X73" i="36" s="1"/>
  <c r="W77" i="36"/>
  <c r="X77" i="36" s="1"/>
  <c r="W189" i="36"/>
  <c r="X189" i="36" s="1"/>
  <c r="W84" i="36"/>
  <c r="X84" i="36" s="1"/>
  <c r="W78" i="36"/>
  <c r="X78" i="36" s="1"/>
  <c r="W251" i="36"/>
  <c r="X251" i="36" s="1"/>
  <c r="W76" i="36"/>
  <c r="X76" i="36" s="1"/>
  <c r="W9" i="36"/>
  <c r="X9" i="36" s="1"/>
  <c r="W96" i="36"/>
  <c r="X96" i="36" s="1"/>
  <c r="W314" i="36"/>
  <c r="X314" i="36" s="1"/>
  <c r="W185" i="36"/>
  <c r="X185" i="36" s="1"/>
  <c r="W79" i="36"/>
  <c r="X79" i="36" s="1"/>
  <c r="W225" i="36"/>
  <c r="X225" i="36" s="1"/>
  <c r="W126" i="36"/>
  <c r="X126" i="36" s="1"/>
  <c r="W245" i="36"/>
  <c r="X245" i="36" s="1"/>
  <c r="W149" i="36"/>
  <c r="X149" i="36" s="1"/>
  <c r="W4" i="36"/>
  <c r="Y79" i="36" l="1"/>
  <c r="E79" i="19"/>
  <c r="Y295" i="36"/>
  <c r="E295" i="19"/>
  <c r="Y105" i="36"/>
  <c r="E105" i="19"/>
  <c r="Y116" i="36"/>
  <c r="E116" i="19"/>
  <c r="Y44" i="36"/>
  <c r="E44" i="19"/>
  <c r="Y182" i="36"/>
  <c r="E182" i="19"/>
  <c r="Y54" i="36"/>
  <c r="E54" i="19"/>
  <c r="Y70" i="36"/>
  <c r="E70" i="19"/>
  <c r="Y297" i="36"/>
  <c r="E297" i="19"/>
  <c r="Y16" i="36"/>
  <c r="E16" i="19"/>
  <c r="Y43" i="36"/>
  <c r="E43" i="19"/>
  <c r="Y87" i="36"/>
  <c r="E87" i="19"/>
  <c r="Y135" i="36"/>
  <c r="E135" i="19"/>
  <c r="Y113" i="36"/>
  <c r="E113" i="19"/>
  <c r="Y265" i="36"/>
  <c r="E265" i="19"/>
  <c r="Y101" i="36"/>
  <c r="E101" i="19"/>
  <c r="Y21" i="36"/>
  <c r="E21" i="19"/>
  <c r="Y28" i="36"/>
  <c r="E28" i="19"/>
  <c r="Y204" i="36"/>
  <c r="E204" i="19"/>
  <c r="Y181" i="36"/>
  <c r="E181" i="19"/>
  <c r="Y143" i="36"/>
  <c r="E143" i="19"/>
  <c r="Y91" i="36"/>
  <c r="E91" i="19"/>
  <c r="Y239" i="36"/>
  <c r="E239" i="19"/>
  <c r="Y29" i="36"/>
  <c r="E29" i="19"/>
  <c r="Y202" i="36"/>
  <c r="E202" i="19"/>
  <c r="Y165" i="36"/>
  <c r="E165" i="19"/>
  <c r="Y34" i="36"/>
  <c r="E34" i="19"/>
  <c r="Y125" i="36"/>
  <c r="E125" i="19"/>
  <c r="Y23" i="36"/>
  <c r="E23" i="19"/>
  <c r="Y250" i="36"/>
  <c r="E250" i="19"/>
  <c r="Y162" i="36"/>
  <c r="E162" i="19"/>
  <c r="Y236" i="36"/>
  <c r="E236" i="19"/>
  <c r="Y35" i="36"/>
  <c r="E35" i="19"/>
  <c r="Y132" i="36"/>
  <c r="E132" i="19"/>
  <c r="Y174" i="36"/>
  <c r="E174" i="19"/>
  <c r="Y208" i="36"/>
  <c r="E208" i="19"/>
  <c r="Y289" i="36"/>
  <c r="E289" i="19"/>
  <c r="Y238" i="36"/>
  <c r="E238" i="19"/>
  <c r="Y20" i="36"/>
  <c r="E20" i="19"/>
  <c r="Y201" i="36"/>
  <c r="E201" i="19"/>
  <c r="Y27" i="36"/>
  <c r="E27" i="19"/>
  <c r="Y267" i="36"/>
  <c r="E267" i="19"/>
  <c r="Y177" i="36"/>
  <c r="E177" i="19"/>
  <c r="Y81" i="36"/>
  <c r="E81" i="19"/>
  <c r="Y41" i="36"/>
  <c r="E41" i="19"/>
  <c r="Y22" i="36"/>
  <c r="E22" i="19"/>
  <c r="Y214" i="36"/>
  <c r="E214" i="19"/>
  <c r="Y149" i="36"/>
  <c r="E149" i="19"/>
  <c r="Y9" i="36"/>
  <c r="E9" i="19"/>
  <c r="Y117" i="36"/>
  <c r="E117" i="19"/>
  <c r="Y200" i="36"/>
  <c r="E200" i="19"/>
  <c r="Y304" i="36"/>
  <c r="E304" i="19"/>
  <c r="Y266" i="36"/>
  <c r="E266" i="19"/>
  <c r="Y311" i="36"/>
  <c r="E311" i="19"/>
  <c r="Y122" i="36"/>
  <c r="E122" i="19"/>
  <c r="Y279" i="36"/>
  <c r="E279" i="19"/>
  <c r="Y255" i="36"/>
  <c r="E255" i="19"/>
  <c r="Y281" i="36"/>
  <c r="E281" i="19"/>
  <c r="Y187" i="36"/>
  <c r="E187" i="19"/>
  <c r="Y5" i="36"/>
  <c r="E5" i="19"/>
  <c r="Y118" i="36"/>
  <c r="E118" i="19"/>
  <c r="Y197" i="36"/>
  <c r="E197" i="19"/>
  <c r="Y74" i="36"/>
  <c r="E74" i="19"/>
  <c r="Y273" i="36"/>
  <c r="E273" i="19"/>
  <c r="Y114" i="36"/>
  <c r="E114" i="19"/>
  <c r="Y312" i="36"/>
  <c r="E312" i="19"/>
  <c r="Y164" i="36"/>
  <c r="E164" i="19"/>
  <c r="Y163" i="36"/>
  <c r="E163" i="19"/>
  <c r="Y80" i="36"/>
  <c r="E80" i="19"/>
  <c r="Y131" i="36"/>
  <c r="E131" i="19"/>
  <c r="Y6" i="36"/>
  <c r="E6" i="19"/>
  <c r="Y288" i="36"/>
  <c r="E288" i="19"/>
  <c r="Y283" i="36"/>
  <c r="E283" i="19"/>
  <c r="Y72" i="36"/>
  <c r="E72" i="19"/>
  <c r="Y180" i="36"/>
  <c r="E180" i="19"/>
  <c r="Y133" i="36"/>
  <c r="E133" i="19"/>
  <c r="Y280" i="36"/>
  <c r="E280" i="19"/>
  <c r="Y153" i="36"/>
  <c r="E153" i="19"/>
  <c r="Y151" i="36"/>
  <c r="E151" i="19"/>
  <c r="Y102" i="36"/>
  <c r="E102" i="19"/>
  <c r="Y217" i="36"/>
  <c r="E217" i="19"/>
  <c r="Y218" i="36"/>
  <c r="E218" i="19"/>
  <c r="Y211" i="36"/>
  <c r="E211" i="19"/>
  <c r="Y254" i="36"/>
  <c r="E254" i="19"/>
  <c r="Y109" i="36"/>
  <c r="E109" i="19"/>
  <c r="Y216" i="36"/>
  <c r="E216" i="19"/>
  <c r="Y110" i="36"/>
  <c r="E110" i="19"/>
  <c r="Y224" i="36"/>
  <c r="E224" i="19"/>
  <c r="Y185" i="36"/>
  <c r="E185" i="19"/>
  <c r="Y301" i="36"/>
  <c r="E301" i="19"/>
  <c r="Y14" i="36"/>
  <c r="E14" i="19"/>
  <c r="Y176" i="36"/>
  <c r="E176" i="19"/>
  <c r="Y302" i="36"/>
  <c r="E302" i="19"/>
  <c r="Y292" i="36"/>
  <c r="E292" i="19"/>
  <c r="Y92" i="36"/>
  <c r="E92" i="19"/>
  <c r="Y19" i="36"/>
  <c r="E19" i="19"/>
  <c r="Y96" i="36"/>
  <c r="E96" i="19"/>
  <c r="Y252" i="36"/>
  <c r="E252" i="19"/>
  <c r="Y274" i="36"/>
  <c r="E274" i="19"/>
  <c r="Y144" i="36"/>
  <c r="E144" i="19"/>
  <c r="Y68" i="36"/>
  <c r="E68" i="19"/>
  <c r="Y193" i="36"/>
  <c r="E193" i="19"/>
  <c r="Y124" i="36"/>
  <c r="E124" i="19"/>
  <c r="Y156" i="36"/>
  <c r="E156" i="19"/>
  <c r="Y127" i="36"/>
  <c r="E127" i="19"/>
  <c r="Y191" i="36"/>
  <c r="E191" i="19"/>
  <c r="Y104" i="36"/>
  <c r="E104" i="19"/>
  <c r="Y160" i="36"/>
  <c r="E160" i="19"/>
  <c r="Y186" i="36"/>
  <c r="E186" i="19"/>
  <c r="Y242" i="36"/>
  <c r="E242" i="19"/>
  <c r="Y24" i="36"/>
  <c r="E24" i="19"/>
  <c r="Y85" i="36"/>
  <c r="E85" i="19"/>
  <c r="Y138" i="36"/>
  <c r="E138" i="19"/>
  <c r="Y47" i="36"/>
  <c r="E47" i="19"/>
  <c r="Y65" i="36"/>
  <c r="E65" i="19"/>
  <c r="Y12" i="36"/>
  <c r="E12" i="19"/>
  <c r="Y166" i="36"/>
  <c r="E166" i="19"/>
  <c r="Y140" i="36"/>
  <c r="E140" i="19"/>
  <c r="Y119" i="36"/>
  <c r="E119" i="19"/>
  <c r="Y142" i="36"/>
  <c r="E142" i="19"/>
  <c r="Y196" i="36"/>
  <c r="E196" i="19"/>
  <c r="Y136" i="36"/>
  <c r="E136" i="19"/>
  <c r="Y103" i="36"/>
  <c r="E103" i="19"/>
  <c r="Y112" i="36"/>
  <c r="E112" i="19"/>
  <c r="Y90" i="36"/>
  <c r="E90" i="19"/>
  <c r="Y121" i="36"/>
  <c r="E121" i="19"/>
  <c r="Y147" i="36"/>
  <c r="E147" i="19"/>
  <c r="Y50" i="36"/>
  <c r="E50" i="19"/>
  <c r="Y248" i="36"/>
  <c r="E248" i="19"/>
  <c r="Y206" i="36"/>
  <c r="E206" i="19"/>
  <c r="Y161" i="36"/>
  <c r="E161" i="19"/>
  <c r="Y205" i="36"/>
  <c r="E205" i="19"/>
  <c r="Y42" i="36"/>
  <c r="E42" i="19"/>
  <c r="Y56" i="36"/>
  <c r="E56" i="19"/>
  <c r="Y293" i="36"/>
  <c r="E293" i="19"/>
  <c r="Y195" i="36"/>
  <c r="E195" i="19"/>
  <c r="Y154" i="36"/>
  <c r="E154" i="19"/>
  <c r="Y215" i="36"/>
  <c r="E215" i="19"/>
  <c r="Y52" i="36"/>
  <c r="E52" i="19"/>
  <c r="Y73" i="36"/>
  <c r="E73" i="19"/>
  <c r="Y245" i="36"/>
  <c r="E245" i="19"/>
  <c r="Y39" i="36"/>
  <c r="E39" i="19"/>
  <c r="Y232" i="36"/>
  <c r="E232" i="19"/>
  <c r="Y126" i="36"/>
  <c r="E126" i="19"/>
  <c r="Y257" i="36"/>
  <c r="E257" i="19"/>
  <c r="Y139" i="36"/>
  <c r="E139" i="19"/>
  <c r="Y58" i="36"/>
  <c r="E58" i="19"/>
  <c r="Y212" i="36"/>
  <c r="E212" i="19"/>
  <c r="Y69" i="36"/>
  <c r="E69" i="19"/>
  <c r="Y317" i="36"/>
  <c r="E317" i="19"/>
  <c r="Y150" i="36"/>
  <c r="E150" i="19"/>
  <c r="Y17" i="36"/>
  <c r="E17" i="19"/>
  <c r="Y296" i="36"/>
  <c r="E296" i="19"/>
  <c r="Y306" i="36"/>
  <c r="E306" i="19"/>
  <c r="Y222" i="36"/>
  <c r="E222" i="19"/>
  <c r="Y32" i="36"/>
  <c r="E32" i="19"/>
  <c r="Y62" i="36"/>
  <c r="E62" i="19"/>
  <c r="Y60" i="36"/>
  <c r="E60" i="19"/>
  <c r="Y287" i="36"/>
  <c r="E287" i="19"/>
  <c r="Y298" i="36"/>
  <c r="E298" i="19"/>
  <c r="Y263" i="36"/>
  <c r="E263" i="19"/>
  <c r="Y277" i="36"/>
  <c r="E277" i="19"/>
  <c r="Y264" i="36"/>
  <c r="E264" i="19"/>
  <c r="Y305" i="36"/>
  <c r="E305" i="19"/>
  <c r="Y247" i="36"/>
  <c r="E247" i="19"/>
  <c r="Y183" i="36"/>
  <c r="E183" i="19"/>
  <c r="Y38" i="36"/>
  <c r="E38" i="19"/>
  <c r="Y308" i="36"/>
  <c r="E308" i="19"/>
  <c r="Y300" i="36"/>
  <c r="E300" i="19"/>
  <c r="Y213" i="36"/>
  <c r="E213" i="19"/>
  <c r="Y259" i="36"/>
  <c r="E259" i="19"/>
  <c r="Y313" i="36"/>
  <c r="E313" i="19"/>
  <c r="Y233" i="36"/>
  <c r="E233" i="19"/>
  <c r="Y75" i="36"/>
  <c r="E75" i="19"/>
  <c r="Y309" i="36"/>
  <c r="E309" i="19"/>
  <c r="Y134" i="36"/>
  <c r="E134" i="19"/>
  <c r="Y189" i="36"/>
  <c r="E189" i="19"/>
  <c r="Y155" i="36"/>
  <c r="E155" i="19"/>
  <c r="Y320" i="36"/>
  <c r="E320" i="19"/>
  <c r="Y130" i="36"/>
  <c r="E130" i="19"/>
  <c r="Y268" i="36"/>
  <c r="E268" i="19"/>
  <c r="Y30" i="36"/>
  <c r="E30" i="19"/>
  <c r="Y67" i="36"/>
  <c r="E67" i="19"/>
  <c r="Y55" i="36"/>
  <c r="E55" i="19"/>
  <c r="Y314" i="36"/>
  <c r="E314" i="19"/>
  <c r="Y260" i="36"/>
  <c r="E260" i="19"/>
  <c r="Y76" i="36"/>
  <c r="E76" i="19"/>
  <c r="Y228" i="36"/>
  <c r="E228" i="19"/>
  <c r="Y158" i="36"/>
  <c r="E158" i="19"/>
  <c r="Y251" i="36"/>
  <c r="E251" i="19"/>
  <c r="Y115" i="36"/>
  <c r="E115" i="19"/>
  <c r="Y33" i="36"/>
  <c r="E33" i="19"/>
  <c r="Y175" i="36"/>
  <c r="E175" i="19"/>
  <c r="Y209" i="36"/>
  <c r="E209" i="19"/>
  <c r="Y278" i="36"/>
  <c r="E278" i="19"/>
  <c r="Y48" i="36"/>
  <c r="E48" i="19"/>
  <c r="Y307" i="36"/>
  <c r="E307" i="19"/>
  <c r="Y225" i="36"/>
  <c r="E225" i="19"/>
  <c r="Y78" i="36"/>
  <c r="E78" i="19"/>
  <c r="Y53" i="36"/>
  <c r="E53" i="19"/>
  <c r="Y275" i="36"/>
  <c r="E275" i="19"/>
  <c r="Y173" i="36"/>
  <c r="E173" i="19"/>
  <c r="Y284" i="36"/>
  <c r="E284" i="19"/>
  <c r="Y220" i="36"/>
  <c r="E220" i="19"/>
  <c r="Y93" i="36"/>
  <c r="E93" i="19"/>
  <c r="Y106" i="36"/>
  <c r="E106" i="19"/>
  <c r="Y230" i="36"/>
  <c r="E230" i="19"/>
  <c r="Y299" i="36"/>
  <c r="E299" i="19"/>
  <c r="Y271" i="36"/>
  <c r="E271" i="19"/>
  <c r="Y194" i="36"/>
  <c r="E194" i="19"/>
  <c r="Y285" i="36"/>
  <c r="E285" i="19"/>
  <c r="Y310" i="36"/>
  <c r="E310" i="19"/>
  <c r="Y146" i="36"/>
  <c r="E146" i="19"/>
  <c r="Y171" i="36"/>
  <c r="E171" i="19"/>
  <c r="Y178" i="36"/>
  <c r="E178" i="19"/>
  <c r="Y282" i="36"/>
  <c r="E282" i="19"/>
  <c r="Y199" i="36"/>
  <c r="E199" i="19"/>
  <c r="Y241" i="36"/>
  <c r="E241" i="19"/>
  <c r="Y249" i="36"/>
  <c r="E249" i="19"/>
  <c r="Y64" i="36"/>
  <c r="E64" i="19"/>
  <c r="Y88" i="36"/>
  <c r="E88" i="19"/>
  <c r="Y89" i="36"/>
  <c r="E89" i="19"/>
  <c r="Y231" i="36"/>
  <c r="E231" i="19"/>
  <c r="Y99" i="36"/>
  <c r="E99" i="19"/>
  <c r="Y203" i="36"/>
  <c r="E203" i="19"/>
  <c r="Y219" i="36"/>
  <c r="E219" i="19"/>
  <c r="Y234" i="36"/>
  <c r="E234" i="19"/>
  <c r="Y100" i="36"/>
  <c r="E100" i="19"/>
  <c r="Y120" i="36"/>
  <c r="E120" i="19"/>
  <c r="Y261" i="36"/>
  <c r="E261" i="19"/>
  <c r="Y291" i="36"/>
  <c r="E291" i="19"/>
  <c r="Y207" i="36"/>
  <c r="E207" i="19"/>
  <c r="Y227" i="36"/>
  <c r="E227" i="19"/>
  <c r="Y59" i="36"/>
  <c r="E59" i="19"/>
  <c r="Y31" i="36"/>
  <c r="E31" i="19"/>
  <c r="Y159" i="36"/>
  <c r="E159" i="19"/>
  <c r="Y18" i="36"/>
  <c r="E18" i="19"/>
  <c r="Y84" i="36"/>
  <c r="E84" i="19"/>
  <c r="Y11" i="36"/>
  <c r="E11" i="19"/>
  <c r="Y240" i="36"/>
  <c r="E240" i="19"/>
  <c r="Y256" i="36"/>
  <c r="E256" i="19"/>
  <c r="Y246" i="36"/>
  <c r="E246" i="19"/>
  <c r="Y51" i="36"/>
  <c r="E51" i="19"/>
  <c r="Y253" i="36"/>
  <c r="E253" i="19"/>
  <c r="Y262" i="36"/>
  <c r="E262" i="19"/>
  <c r="Y198" i="36"/>
  <c r="E198" i="19"/>
  <c r="Y15" i="36"/>
  <c r="E15" i="19"/>
  <c r="Y7" i="36"/>
  <c r="E7" i="19"/>
  <c r="Y316" i="36"/>
  <c r="E316" i="19"/>
  <c r="Y63" i="36"/>
  <c r="E63" i="19"/>
  <c r="Y223" i="36"/>
  <c r="E223" i="19"/>
  <c r="Y226" i="36"/>
  <c r="E226" i="19"/>
  <c r="Y36" i="36"/>
  <c r="E36" i="19"/>
  <c r="Y243" i="36"/>
  <c r="E243" i="19"/>
  <c r="Y318" i="36"/>
  <c r="E318" i="19"/>
  <c r="Y37" i="36"/>
  <c r="E37" i="19"/>
  <c r="Y221" i="36"/>
  <c r="E221" i="19"/>
  <c r="Y129" i="36"/>
  <c r="E129" i="19"/>
  <c r="Y71" i="36"/>
  <c r="E71" i="19"/>
  <c r="Y10" i="36"/>
  <c r="E10" i="19"/>
  <c r="Y83" i="36"/>
  <c r="E83" i="19"/>
  <c r="Y157" i="36"/>
  <c r="E157" i="19"/>
  <c r="Y184" i="36"/>
  <c r="E184" i="19"/>
  <c r="Y315" i="36"/>
  <c r="E315" i="19"/>
  <c r="Y98" i="36"/>
  <c r="E98" i="19"/>
  <c r="Y123" i="36"/>
  <c r="E123" i="19"/>
  <c r="Y86" i="36"/>
  <c r="E86" i="19"/>
  <c r="Y40" i="36"/>
  <c r="E40" i="19"/>
  <c r="Y188" i="36"/>
  <c r="E188" i="19"/>
  <c r="Y46" i="36"/>
  <c r="E46" i="19"/>
  <c r="Y303" i="36"/>
  <c r="E303" i="19"/>
  <c r="Y66" i="36"/>
  <c r="E66" i="19"/>
  <c r="Y168" i="36"/>
  <c r="E168" i="19"/>
  <c r="Y172" i="36"/>
  <c r="E172" i="19"/>
  <c r="Y170" i="36"/>
  <c r="E170" i="19"/>
  <c r="Y276" i="36"/>
  <c r="E276" i="19"/>
  <c r="Y108" i="36"/>
  <c r="E108" i="19"/>
  <c r="Y45" i="36"/>
  <c r="E45" i="19"/>
  <c r="Y77" i="36"/>
  <c r="E77" i="19"/>
  <c r="Y270" i="36"/>
  <c r="E270" i="19"/>
  <c r="Y8" i="36"/>
  <c r="E8" i="19"/>
  <c r="Y244" i="36"/>
  <c r="E244" i="19"/>
  <c r="Y57" i="36"/>
  <c r="E57" i="19"/>
  <c r="Y97" i="36"/>
  <c r="E97" i="19"/>
  <c r="Y272" i="36"/>
  <c r="E272" i="19"/>
  <c r="Y13" i="36"/>
  <c r="E13" i="19"/>
  <c r="Y95" i="36"/>
  <c r="E95" i="19"/>
  <c r="Y169" i="36"/>
  <c r="E169" i="19"/>
  <c r="Y145" i="36"/>
  <c r="E145" i="19"/>
  <c r="Y286" i="36"/>
  <c r="E286" i="19"/>
  <c r="Y258" i="36"/>
  <c r="E258" i="19"/>
  <c r="Y294" i="36"/>
  <c r="E294" i="19"/>
  <c r="Y237" i="36"/>
  <c r="E237" i="19"/>
  <c r="Y26" i="36"/>
  <c r="E26" i="19"/>
  <c r="Y192" i="36"/>
  <c r="E192" i="19"/>
  <c r="Y137" i="36"/>
  <c r="E137" i="19"/>
  <c r="Y94" i="36"/>
  <c r="E94" i="19"/>
  <c r="Y229" i="36"/>
  <c r="E229" i="19"/>
  <c r="Y190" i="36"/>
  <c r="E190" i="19"/>
  <c r="Y107" i="36"/>
  <c r="E107" i="19"/>
  <c r="Y128" i="36"/>
  <c r="E128" i="19"/>
  <c r="Y82" i="36"/>
  <c r="E82" i="19"/>
  <c r="Y141" i="36"/>
  <c r="E141" i="19"/>
  <c r="Y269" i="36"/>
  <c r="E269" i="19"/>
  <c r="Y179" i="36"/>
  <c r="E179" i="19"/>
  <c r="Y167" i="36"/>
  <c r="E167" i="19"/>
  <c r="Y235" i="36"/>
  <c r="E235" i="19"/>
  <c r="Y61" i="36"/>
  <c r="E61" i="19"/>
  <c r="Y152" i="36"/>
  <c r="E152" i="19"/>
  <c r="Y25" i="36"/>
  <c r="E25" i="19"/>
  <c r="Y148" i="36"/>
  <c r="E148" i="19"/>
  <c r="Y49" i="36"/>
  <c r="E49" i="19"/>
  <c r="Y111" i="36"/>
  <c r="E111" i="19"/>
  <c r="Y319" i="36"/>
  <c r="E319" i="19"/>
  <c r="Y290" i="36"/>
  <c r="E290" i="19"/>
  <c r="Y210" i="36"/>
  <c r="E210" i="19"/>
  <c r="V3" i="39" a="1"/>
  <c r="V3" i="39" s="1"/>
  <c r="W4" i="39" s="1"/>
  <c r="W271" i="38"/>
  <c r="X271" i="38" s="1"/>
  <c r="W280" i="38"/>
  <c r="X280" i="38" s="1"/>
  <c r="W201" i="38"/>
  <c r="X201" i="38" s="1"/>
  <c r="W115" i="38"/>
  <c r="X115" i="38" s="1"/>
  <c r="W260" i="38"/>
  <c r="X260" i="38" s="1"/>
  <c r="W161" i="38"/>
  <c r="X161" i="38" s="1"/>
  <c r="W242" i="38"/>
  <c r="X242" i="38" s="1"/>
  <c r="W186" i="38"/>
  <c r="X186" i="38" s="1"/>
  <c r="W26" i="38"/>
  <c r="X26" i="38" s="1"/>
  <c r="W174" i="38"/>
  <c r="X174" i="38" s="1"/>
  <c r="W158" i="38"/>
  <c r="X158" i="38" s="1"/>
  <c r="W20" i="38"/>
  <c r="X20" i="38" s="1"/>
  <c r="W102" i="38"/>
  <c r="X102" i="38" s="1"/>
  <c r="W258" i="38"/>
  <c r="X258" i="38" s="1"/>
  <c r="W182" i="38"/>
  <c r="X182" i="38" s="1"/>
  <c r="W185" i="38"/>
  <c r="X185" i="38" s="1"/>
  <c r="W96" i="38"/>
  <c r="X96" i="38" s="1"/>
  <c r="W154" i="38"/>
  <c r="X154" i="38" s="1"/>
  <c r="W274" i="38"/>
  <c r="X274" i="38" s="1"/>
  <c r="W19" i="38"/>
  <c r="X19" i="38" s="1"/>
  <c r="W263" i="38"/>
  <c r="X263" i="38" s="1"/>
  <c r="W141" i="38"/>
  <c r="X141" i="38" s="1"/>
  <c r="W157" i="38"/>
  <c r="X157" i="38" s="1"/>
  <c r="W302" i="38"/>
  <c r="X302" i="38" s="1"/>
  <c r="W220" i="38"/>
  <c r="X220" i="38" s="1"/>
  <c r="W71" i="38"/>
  <c r="X71" i="38" s="1"/>
  <c r="W218" i="38"/>
  <c r="X218" i="38" s="1"/>
  <c r="W297" i="38"/>
  <c r="X297" i="38" s="1"/>
  <c r="W240" i="38"/>
  <c r="X240" i="38" s="1"/>
  <c r="W47" i="38"/>
  <c r="X47" i="38" s="1"/>
  <c r="W58" i="38"/>
  <c r="X58" i="38" s="1"/>
  <c r="W100" i="38"/>
  <c r="X100" i="38" s="1"/>
  <c r="W94" i="38"/>
  <c r="X94" i="38" s="1"/>
  <c r="W104" i="38"/>
  <c r="X104" i="38" s="1"/>
  <c r="W200" i="38"/>
  <c r="X200" i="38" s="1"/>
  <c r="W54" i="38"/>
  <c r="X54" i="38" s="1"/>
  <c r="W142" i="38"/>
  <c r="X142" i="38" s="1"/>
  <c r="W50" i="38"/>
  <c r="X50" i="38" s="1"/>
  <c r="W164" i="38"/>
  <c r="X164" i="38" s="1"/>
  <c r="W183" i="38"/>
  <c r="X183" i="38" s="1"/>
  <c r="W95" i="38"/>
  <c r="X95" i="38" s="1"/>
  <c r="W145" i="38"/>
  <c r="X145" i="38" s="1"/>
  <c r="W97" i="38"/>
  <c r="X97" i="38" s="1"/>
  <c r="W187" i="38"/>
  <c r="X187" i="38" s="1"/>
  <c r="W56" i="38"/>
  <c r="X56" i="38" s="1"/>
  <c r="W144" i="38"/>
  <c r="X144" i="38" s="1"/>
  <c r="W93" i="38"/>
  <c r="X93" i="38" s="1"/>
  <c r="W204" i="38"/>
  <c r="X204" i="38" s="1"/>
  <c r="W253" i="38"/>
  <c r="X253" i="38" s="1"/>
  <c r="W245" i="38"/>
  <c r="X245" i="38" s="1"/>
  <c r="W309" i="38"/>
  <c r="X309" i="38" s="1"/>
  <c r="W189" i="38"/>
  <c r="X189" i="38" s="1"/>
  <c r="W291" i="38"/>
  <c r="X291" i="38" s="1"/>
  <c r="W55" i="38"/>
  <c r="X55" i="38" s="1"/>
  <c r="W32" i="38"/>
  <c r="X32" i="38" s="1"/>
  <c r="W249" i="38"/>
  <c r="X249" i="38" s="1"/>
  <c r="W35" i="38"/>
  <c r="X35" i="38" s="1"/>
  <c r="W166" i="38"/>
  <c r="X166" i="38" s="1"/>
  <c r="W91" i="38"/>
  <c r="X91" i="38" s="1"/>
  <c r="W277" i="38"/>
  <c r="X277" i="38" s="1"/>
  <c r="W159" i="38"/>
  <c r="X159" i="38" s="1"/>
  <c r="W7" i="38"/>
  <c r="X7" i="38" s="1"/>
  <c r="W110" i="38"/>
  <c r="X110" i="38" s="1"/>
  <c r="W18" i="38"/>
  <c r="X18" i="38" s="1"/>
  <c r="W98" i="38"/>
  <c r="X98" i="38" s="1"/>
  <c r="W5" i="38"/>
  <c r="X5" i="38" s="1"/>
  <c r="W62" i="38"/>
  <c r="X62" i="38" s="1"/>
  <c r="W11" i="38"/>
  <c r="X11" i="38" s="1"/>
  <c r="W212" i="38"/>
  <c r="X212" i="38" s="1"/>
  <c r="W315" i="38"/>
  <c r="X315" i="38" s="1"/>
  <c r="W130" i="38"/>
  <c r="X130" i="38" s="1"/>
  <c r="W191" i="38"/>
  <c r="X191" i="38" s="1"/>
  <c r="W127" i="38"/>
  <c r="X127" i="38" s="1"/>
  <c r="W287" i="38"/>
  <c r="X287" i="38" s="1"/>
  <c r="W67" i="38"/>
  <c r="X67" i="38" s="1"/>
  <c r="W254" i="38"/>
  <c r="X254" i="38" s="1"/>
  <c r="W46" i="38"/>
  <c r="X46" i="38" s="1"/>
  <c r="W184" i="38"/>
  <c r="X184" i="38" s="1"/>
  <c r="W133" i="38"/>
  <c r="X133" i="38" s="1"/>
  <c r="W179" i="38"/>
  <c r="X179" i="38" s="1"/>
  <c r="W51" i="38"/>
  <c r="X51" i="38" s="1"/>
  <c r="W131" i="38"/>
  <c r="X131" i="38" s="1"/>
  <c r="W52" i="38"/>
  <c r="X52" i="38" s="1"/>
  <c r="W167" i="38"/>
  <c r="X167" i="38" s="1"/>
  <c r="W228" i="38"/>
  <c r="X228" i="38" s="1"/>
  <c r="W153" i="38"/>
  <c r="X153" i="38" s="1"/>
  <c r="W48" i="38"/>
  <c r="X48" i="38" s="1"/>
  <c r="W151" i="38"/>
  <c r="X151" i="38" s="1"/>
  <c r="W34" i="38"/>
  <c r="X34" i="38" s="1"/>
  <c r="W207" i="38"/>
  <c r="X207" i="38" s="1"/>
  <c r="W45" i="38"/>
  <c r="X45" i="38" s="1"/>
  <c r="W256" i="38"/>
  <c r="X256" i="38" s="1"/>
  <c r="W70" i="38"/>
  <c r="X70" i="38" s="1"/>
  <c r="W272" i="38"/>
  <c r="X272" i="38" s="1"/>
  <c r="W299" i="38"/>
  <c r="X299" i="38" s="1"/>
  <c r="W193" i="38"/>
  <c r="X193" i="38" s="1"/>
  <c r="W172" i="38"/>
  <c r="X172" i="38" s="1"/>
  <c r="W135" i="38"/>
  <c r="X135" i="38" s="1"/>
  <c r="W270" i="38"/>
  <c r="X270" i="38" s="1"/>
  <c r="W255" i="38"/>
  <c r="X255" i="38" s="1"/>
  <c r="W223" i="38"/>
  <c r="X223" i="38" s="1"/>
  <c r="W252" i="38"/>
  <c r="X252" i="38" s="1"/>
  <c r="W306" i="38"/>
  <c r="X306" i="38" s="1"/>
  <c r="W22" i="38"/>
  <c r="X22" i="38" s="1"/>
  <c r="W225" i="38"/>
  <c r="X225" i="38" s="1"/>
  <c r="W231" i="38"/>
  <c r="X231" i="38" s="1"/>
  <c r="W163" i="38"/>
  <c r="X163" i="38" s="1"/>
  <c r="W162" i="38"/>
  <c r="X162" i="38" s="1"/>
  <c r="W143" i="38"/>
  <c r="X143" i="38" s="1"/>
  <c r="W243" i="38"/>
  <c r="X243" i="38" s="1"/>
  <c r="W262" i="38"/>
  <c r="X262" i="38" s="1"/>
  <c r="W281" i="38"/>
  <c r="X281" i="38" s="1"/>
  <c r="W317" i="38"/>
  <c r="X317" i="38" s="1"/>
  <c r="W76" i="38"/>
  <c r="X76" i="38" s="1"/>
  <c r="W257" i="38"/>
  <c r="X257" i="38" s="1"/>
  <c r="W286" i="38"/>
  <c r="X286" i="38" s="1"/>
  <c r="W122" i="38"/>
  <c r="X122" i="38" s="1"/>
  <c r="W283" i="38"/>
  <c r="X283" i="38" s="1"/>
  <c r="W66" i="38"/>
  <c r="X66" i="38" s="1"/>
  <c r="W83" i="38"/>
  <c r="X83" i="38" s="1"/>
  <c r="W227" i="38"/>
  <c r="X227" i="38" s="1"/>
  <c r="W36" i="38"/>
  <c r="X36" i="38" s="1"/>
  <c r="W301" i="38"/>
  <c r="X301" i="38" s="1"/>
  <c r="W31" i="38"/>
  <c r="X31" i="38" s="1"/>
  <c r="W121" i="38"/>
  <c r="X121" i="38" s="1"/>
  <c r="W320" i="38"/>
  <c r="X320" i="38" s="1"/>
  <c r="W57" i="38"/>
  <c r="X57" i="38" s="1"/>
  <c r="W251" i="38"/>
  <c r="X251" i="38" s="1"/>
  <c r="W84" i="38"/>
  <c r="X84" i="38" s="1"/>
  <c r="W101" i="38"/>
  <c r="X101" i="38" s="1"/>
  <c r="W44" i="38"/>
  <c r="X44" i="38" s="1"/>
  <c r="W175" i="38"/>
  <c r="X175" i="38" s="1"/>
  <c r="W99" i="38"/>
  <c r="X99" i="38" s="1"/>
  <c r="W313" i="38"/>
  <c r="X313" i="38" s="1"/>
  <c r="W194" i="38"/>
  <c r="X194" i="38" s="1"/>
  <c r="W148" i="38"/>
  <c r="X148" i="38" s="1"/>
  <c r="W25" i="38"/>
  <c r="X25" i="38" s="1"/>
  <c r="W276" i="38"/>
  <c r="X276" i="38" s="1"/>
  <c r="W192" i="38"/>
  <c r="X192" i="38" s="1"/>
  <c r="W33" i="38"/>
  <c r="X33" i="38" s="1"/>
  <c r="W312" i="38"/>
  <c r="X312" i="38" s="1"/>
  <c r="W248" i="38"/>
  <c r="X248" i="38" s="1"/>
  <c r="W196" i="38"/>
  <c r="X196" i="38" s="1"/>
  <c r="W88" i="38"/>
  <c r="X88" i="38" s="1"/>
  <c r="W279" i="38"/>
  <c r="X279" i="38" s="1"/>
  <c r="W282" i="38"/>
  <c r="X282" i="38" s="1"/>
  <c r="W114" i="38"/>
  <c r="X114" i="38" s="1"/>
  <c r="W300" i="38"/>
  <c r="X300" i="38" s="1"/>
  <c r="W261" i="38"/>
  <c r="X261" i="38" s="1"/>
  <c r="W206" i="38"/>
  <c r="X206" i="38" s="1"/>
  <c r="W23" i="38"/>
  <c r="X23" i="38" s="1"/>
  <c r="W120" i="38"/>
  <c r="X120" i="38" s="1"/>
  <c r="W147" i="38"/>
  <c r="X147" i="38" s="1"/>
  <c r="W284" i="38"/>
  <c r="X284" i="38" s="1"/>
  <c r="W267" i="38"/>
  <c r="X267" i="38" s="1"/>
  <c r="W165" i="38"/>
  <c r="X165" i="38" s="1"/>
  <c r="W12" i="38"/>
  <c r="X12" i="38" s="1"/>
  <c r="W29" i="38"/>
  <c r="X29" i="38" s="1"/>
  <c r="W87" i="38"/>
  <c r="X87" i="38" s="1"/>
  <c r="W170" i="38"/>
  <c r="X170" i="38" s="1"/>
  <c r="W73" i="38"/>
  <c r="X73" i="38" s="1"/>
  <c r="W273" i="38"/>
  <c r="X273" i="38" s="1"/>
  <c r="W308" i="38"/>
  <c r="X308" i="38" s="1"/>
  <c r="W89" i="38"/>
  <c r="X89" i="38" s="1"/>
  <c r="W28" i="38"/>
  <c r="X28" i="38" s="1"/>
  <c r="W24" i="38"/>
  <c r="X24" i="38" s="1"/>
  <c r="W289" i="38"/>
  <c r="X289" i="38" s="1"/>
  <c r="W229" i="38"/>
  <c r="X229" i="38" s="1"/>
  <c r="W319" i="38"/>
  <c r="X319" i="38" s="1"/>
  <c r="W234" i="38"/>
  <c r="X234" i="38" s="1"/>
  <c r="W265" i="38"/>
  <c r="X265" i="38" s="1"/>
  <c r="W8" i="38"/>
  <c r="X8" i="38" s="1"/>
  <c r="W237" i="38"/>
  <c r="X237" i="38" s="1"/>
  <c r="W85" i="38"/>
  <c r="X85" i="38" s="1"/>
  <c r="W296" i="38"/>
  <c r="X296" i="38" s="1"/>
  <c r="W230" i="38"/>
  <c r="X230" i="38" s="1"/>
  <c r="W86" i="38"/>
  <c r="X86" i="38" s="1"/>
  <c r="W203" i="38"/>
  <c r="X203" i="38" s="1"/>
  <c r="W156" i="38"/>
  <c r="X156" i="38" s="1"/>
  <c r="W259" i="38"/>
  <c r="X259" i="38" s="1"/>
  <c r="W224" i="38"/>
  <c r="X224" i="38" s="1"/>
  <c r="W235" i="38"/>
  <c r="X235" i="38" s="1"/>
  <c r="W42" i="38"/>
  <c r="X42" i="38" s="1"/>
  <c r="W132" i="38"/>
  <c r="X132" i="38" s="1"/>
  <c r="W177" i="38"/>
  <c r="X177" i="38" s="1"/>
  <c r="W69" i="38"/>
  <c r="X69" i="38" s="1"/>
  <c r="W79" i="38"/>
  <c r="X79" i="38" s="1"/>
  <c r="W180" i="38"/>
  <c r="X180" i="38" s="1"/>
  <c r="W216" i="38"/>
  <c r="X216" i="38" s="1"/>
  <c r="W111" i="38"/>
  <c r="X111" i="38" s="1"/>
  <c r="W13" i="38"/>
  <c r="X13" i="38" s="1"/>
  <c r="W288" i="38"/>
  <c r="X288" i="38" s="1"/>
  <c r="W314" i="38"/>
  <c r="X314" i="38" s="1"/>
  <c r="W202" i="38"/>
  <c r="X202" i="38" s="1"/>
  <c r="W72" i="38"/>
  <c r="X72" i="38" s="1"/>
  <c r="W61" i="38"/>
  <c r="X61" i="38" s="1"/>
  <c r="W244" i="38"/>
  <c r="X244" i="38" s="1"/>
  <c r="W128" i="38"/>
  <c r="X128" i="38" s="1"/>
  <c r="W318" i="38"/>
  <c r="X318" i="38" s="1"/>
  <c r="W239" i="38"/>
  <c r="X239" i="38" s="1"/>
  <c r="W43" i="38"/>
  <c r="X43" i="38" s="1"/>
  <c r="W213" i="38"/>
  <c r="X213" i="38" s="1"/>
  <c r="W137" i="38"/>
  <c r="X137" i="38" s="1"/>
  <c r="W247" i="38"/>
  <c r="X247" i="38" s="1"/>
  <c r="W208" i="38"/>
  <c r="X208" i="38" s="1"/>
  <c r="W209" i="38"/>
  <c r="X209" i="38" s="1"/>
  <c r="W169" i="38"/>
  <c r="X169" i="38" s="1"/>
  <c r="W65" i="38"/>
  <c r="X65" i="38" s="1"/>
  <c r="W264" i="38"/>
  <c r="X264" i="38" s="1"/>
  <c r="W217" i="38"/>
  <c r="X217" i="38" s="1"/>
  <c r="W16" i="38"/>
  <c r="X16" i="38" s="1"/>
  <c r="W181" i="38"/>
  <c r="X181" i="38" s="1"/>
  <c r="W59" i="38"/>
  <c r="X59" i="38" s="1"/>
  <c r="W118" i="38"/>
  <c r="X118" i="38" s="1"/>
  <c r="W82" i="38"/>
  <c r="X82" i="38" s="1"/>
  <c r="W168" i="38"/>
  <c r="X168" i="38" s="1"/>
  <c r="W108" i="38"/>
  <c r="X108" i="38" s="1"/>
  <c r="W92" i="38"/>
  <c r="X92" i="38" s="1"/>
  <c r="W107" i="38"/>
  <c r="X107" i="38" s="1"/>
  <c r="W116" i="38"/>
  <c r="X116" i="38" s="1"/>
  <c r="W171" i="38"/>
  <c r="X171" i="38" s="1"/>
  <c r="W232" i="38"/>
  <c r="X232" i="38" s="1"/>
  <c r="W250" i="38"/>
  <c r="X250" i="38" s="1"/>
  <c r="W68" i="38"/>
  <c r="X68" i="38" s="1"/>
  <c r="W294" i="38"/>
  <c r="X294" i="38" s="1"/>
  <c r="W269" i="38"/>
  <c r="X269" i="38" s="1"/>
  <c r="W155" i="38"/>
  <c r="X155" i="38" s="1"/>
  <c r="W75" i="38"/>
  <c r="X75" i="38" s="1"/>
  <c r="W178" i="38"/>
  <c r="X178" i="38" s="1"/>
  <c r="W77" i="38"/>
  <c r="X77" i="38" s="1"/>
  <c r="W27" i="38"/>
  <c r="X27" i="38" s="1"/>
  <c r="W49" i="38"/>
  <c r="X49" i="38" s="1"/>
  <c r="W123" i="38"/>
  <c r="X123" i="38" s="1"/>
  <c r="W138" i="38"/>
  <c r="X138" i="38" s="1"/>
  <c r="W112" i="38"/>
  <c r="X112" i="38" s="1"/>
  <c r="W305" i="38"/>
  <c r="X305" i="38" s="1"/>
  <c r="W60" i="38"/>
  <c r="X60" i="38" s="1"/>
  <c r="W278" i="38"/>
  <c r="X278" i="38" s="1"/>
  <c r="W219" i="38"/>
  <c r="X219" i="38" s="1"/>
  <c r="W140" i="38"/>
  <c r="X140" i="38" s="1"/>
  <c r="W298" i="38"/>
  <c r="X298" i="38" s="1"/>
  <c r="W80" i="38"/>
  <c r="X80" i="38" s="1"/>
  <c r="W275" i="38"/>
  <c r="X275" i="38" s="1"/>
  <c r="W215" i="38"/>
  <c r="X215" i="38" s="1"/>
  <c r="W205" i="38"/>
  <c r="X205" i="38" s="1"/>
  <c r="W292" i="38"/>
  <c r="X292" i="38" s="1"/>
  <c r="W160" i="38"/>
  <c r="X160" i="38" s="1"/>
  <c r="W311" i="38"/>
  <c r="X311" i="38" s="1"/>
  <c r="W268" i="38"/>
  <c r="X268" i="38" s="1"/>
  <c r="W119" i="38"/>
  <c r="X119" i="38" s="1"/>
  <c r="W14" i="38"/>
  <c r="X14" i="38" s="1"/>
  <c r="W129" i="38"/>
  <c r="X129" i="38" s="1"/>
  <c r="W41" i="38"/>
  <c r="X41" i="38" s="1"/>
  <c r="W149" i="38"/>
  <c r="X149" i="38" s="1"/>
  <c r="W78" i="38"/>
  <c r="X78" i="38" s="1"/>
  <c r="W64" i="38"/>
  <c r="X64" i="38" s="1"/>
  <c r="W139" i="38"/>
  <c r="X139" i="38" s="1"/>
  <c r="W6" i="38"/>
  <c r="X6" i="38" s="1"/>
  <c r="W152" i="38"/>
  <c r="X152" i="38" s="1"/>
  <c r="W74" i="38"/>
  <c r="X74" i="38" s="1"/>
  <c r="W246" i="38"/>
  <c r="X246" i="38" s="1"/>
  <c r="W37" i="38"/>
  <c r="X37" i="38" s="1"/>
  <c r="W176" i="38"/>
  <c r="X176" i="38" s="1"/>
  <c r="W109" i="38"/>
  <c r="X109" i="38" s="1"/>
  <c r="W236" i="38"/>
  <c r="X236" i="38" s="1"/>
  <c r="W197" i="38"/>
  <c r="X197" i="38" s="1"/>
  <c r="W53" i="38"/>
  <c r="X53" i="38" s="1"/>
  <c r="W38" i="38"/>
  <c r="X38" i="38" s="1"/>
  <c r="W222" i="38"/>
  <c r="X222" i="38" s="1"/>
  <c r="W307" i="38"/>
  <c r="X307" i="38" s="1"/>
  <c r="W188" i="38"/>
  <c r="X188" i="38" s="1"/>
  <c r="W39" i="38"/>
  <c r="X39" i="38" s="1"/>
  <c r="W210" i="38"/>
  <c r="X210" i="38" s="1"/>
  <c r="W295" i="38"/>
  <c r="X295" i="38" s="1"/>
  <c r="W10" i="38"/>
  <c r="X10" i="38" s="1"/>
  <c r="W293" i="38"/>
  <c r="X293" i="38" s="1"/>
  <c r="W15" i="38"/>
  <c r="X15" i="38" s="1"/>
  <c r="W214" i="38"/>
  <c r="X214" i="38" s="1"/>
  <c r="W90" i="38"/>
  <c r="X90" i="38" s="1"/>
  <c r="W124" i="38"/>
  <c r="X124" i="38" s="1"/>
  <c r="W199" i="38"/>
  <c r="X199" i="38" s="1"/>
  <c r="W198" i="38"/>
  <c r="X198" i="38" s="1"/>
  <c r="W125" i="38"/>
  <c r="X125" i="38" s="1"/>
  <c r="W316" i="38"/>
  <c r="X316" i="38" s="1"/>
  <c r="W285" i="38"/>
  <c r="X285" i="38" s="1"/>
  <c r="W233" i="38"/>
  <c r="X233" i="38" s="1"/>
  <c r="W105" i="38"/>
  <c r="X105" i="38" s="1"/>
  <c r="W126" i="38"/>
  <c r="X126" i="38" s="1"/>
  <c r="W290" i="38"/>
  <c r="X290" i="38" s="1"/>
  <c r="W226" i="38"/>
  <c r="X226" i="38" s="1"/>
  <c r="W266" i="38"/>
  <c r="X266" i="38" s="1"/>
  <c r="W238" i="38"/>
  <c r="X238" i="38" s="1"/>
  <c r="W146" i="38"/>
  <c r="X146" i="38" s="1"/>
  <c r="W195" i="38"/>
  <c r="X195" i="38" s="1"/>
  <c r="W211" i="38"/>
  <c r="X211" i="38" s="1"/>
  <c r="W21" i="38"/>
  <c r="X21" i="38" s="1"/>
  <c r="W9" i="38"/>
  <c r="X9" i="38" s="1"/>
  <c r="W241" i="38"/>
  <c r="X241" i="38" s="1"/>
  <c r="W303" i="38"/>
  <c r="X303" i="38" s="1"/>
  <c r="W63" i="38"/>
  <c r="X63" i="38" s="1"/>
  <c r="W190" i="38"/>
  <c r="X190" i="38" s="1"/>
  <c r="W40" i="38"/>
  <c r="X40" i="38" s="1"/>
  <c r="W304" i="38"/>
  <c r="X304" i="38" s="1"/>
  <c r="W103" i="38"/>
  <c r="X103" i="38" s="1"/>
  <c r="W30" i="38"/>
  <c r="X30" i="38" s="1"/>
  <c r="W117" i="38"/>
  <c r="X117" i="38" s="1"/>
  <c r="W134" i="38"/>
  <c r="X134" i="38" s="1"/>
  <c r="W17" i="38"/>
  <c r="X17" i="38" s="1"/>
  <c r="W136" i="38"/>
  <c r="X136" i="38" s="1"/>
  <c r="W113" i="38"/>
  <c r="X113" i="38" s="1"/>
  <c r="W81" i="38"/>
  <c r="X81" i="38" s="1"/>
  <c r="W106" i="38"/>
  <c r="X106" i="38" s="1"/>
  <c r="W173" i="38"/>
  <c r="X173" i="38" s="1"/>
  <c r="W221" i="38"/>
  <c r="X221" i="38" s="1"/>
  <c r="W310" i="38"/>
  <c r="X310" i="38" s="1"/>
  <c r="W150" i="38"/>
  <c r="X150" i="38" s="1"/>
  <c r="W4" i="38"/>
  <c r="X4" i="37"/>
  <c r="W153" i="37"/>
  <c r="X153" i="37" s="1"/>
  <c r="W135" i="37"/>
  <c r="X135" i="37" s="1"/>
  <c r="W116" i="37"/>
  <c r="X116" i="37" s="1"/>
  <c r="W129" i="37"/>
  <c r="X129" i="37" s="1"/>
  <c r="W5" i="37"/>
  <c r="X5" i="37" s="1"/>
  <c r="W89" i="37"/>
  <c r="X89" i="37" s="1"/>
  <c r="W202" i="37"/>
  <c r="X202" i="37" s="1"/>
  <c r="W215" i="37"/>
  <c r="X215" i="37" s="1"/>
  <c r="W55" i="37"/>
  <c r="X55" i="37" s="1"/>
  <c r="W124" i="37"/>
  <c r="X124" i="37" s="1"/>
  <c r="W311" i="37"/>
  <c r="X311" i="37" s="1"/>
  <c r="W25" i="37"/>
  <c r="X25" i="37" s="1"/>
  <c r="W94" i="37"/>
  <c r="X94" i="37" s="1"/>
  <c r="W291" i="37"/>
  <c r="X291" i="37" s="1"/>
  <c r="W203" i="37"/>
  <c r="X203" i="37" s="1"/>
  <c r="W251" i="37"/>
  <c r="X251" i="37" s="1"/>
  <c r="W275" i="37"/>
  <c r="X275" i="37" s="1"/>
  <c r="W309" i="37"/>
  <c r="X309" i="37" s="1"/>
  <c r="W287" i="37"/>
  <c r="X287" i="37" s="1"/>
  <c r="W85" i="37"/>
  <c r="X85" i="37" s="1"/>
  <c r="W143" i="37"/>
  <c r="X143" i="37" s="1"/>
  <c r="W227" i="37"/>
  <c r="X227" i="37" s="1"/>
  <c r="W47" i="37"/>
  <c r="X47" i="37" s="1"/>
  <c r="W283" i="37"/>
  <c r="X283" i="37" s="1"/>
  <c r="W82" i="37"/>
  <c r="X82" i="37" s="1"/>
  <c r="W174" i="37"/>
  <c r="X174" i="37" s="1"/>
  <c r="W259" i="37"/>
  <c r="X259" i="37" s="1"/>
  <c r="W111" i="37"/>
  <c r="X111" i="37" s="1"/>
  <c r="W185" i="37"/>
  <c r="X185" i="37" s="1"/>
  <c r="W274" i="37"/>
  <c r="X274" i="37" s="1"/>
  <c r="W69" i="37"/>
  <c r="X69" i="37" s="1"/>
  <c r="W194" i="37"/>
  <c r="X194" i="37" s="1"/>
  <c r="W141" i="37"/>
  <c r="X141" i="37" s="1"/>
  <c r="W34" i="37"/>
  <c r="X34" i="37" s="1"/>
  <c r="W218" i="37"/>
  <c r="X218" i="37" s="1"/>
  <c r="W114" i="37"/>
  <c r="X114" i="37" s="1"/>
  <c r="W244" i="37"/>
  <c r="X244" i="37" s="1"/>
  <c r="W241" i="37"/>
  <c r="X241" i="37" s="1"/>
  <c r="W303" i="37"/>
  <c r="X303" i="37" s="1"/>
  <c r="W58" i="37"/>
  <c r="X58" i="37" s="1"/>
  <c r="W105" i="37"/>
  <c r="X105" i="37" s="1"/>
  <c r="W64" i="37"/>
  <c r="X64" i="37" s="1"/>
  <c r="W130" i="37"/>
  <c r="X130" i="37" s="1"/>
  <c r="W179" i="37"/>
  <c r="X179" i="37" s="1"/>
  <c r="W229" i="37"/>
  <c r="X229" i="37" s="1"/>
  <c r="W176" i="37"/>
  <c r="X176" i="37" s="1"/>
  <c r="W65" i="37"/>
  <c r="X65" i="37" s="1"/>
  <c r="W268" i="37"/>
  <c r="X268" i="37" s="1"/>
  <c r="W125" i="37"/>
  <c r="X125" i="37" s="1"/>
  <c r="W314" i="37"/>
  <c r="X314" i="37" s="1"/>
  <c r="W107" i="37"/>
  <c r="X107" i="37" s="1"/>
  <c r="W213" i="37"/>
  <c r="X213" i="37" s="1"/>
  <c r="W261" i="37"/>
  <c r="X261" i="37" s="1"/>
  <c r="W38" i="37"/>
  <c r="X38" i="37" s="1"/>
  <c r="W320" i="37"/>
  <c r="X320" i="37" s="1"/>
  <c r="W250" i="37"/>
  <c r="X250" i="37" s="1"/>
  <c r="W247" i="37"/>
  <c r="X247" i="37" s="1"/>
  <c r="W236" i="37"/>
  <c r="X236" i="37" s="1"/>
  <c r="W154" i="37"/>
  <c r="X154" i="37" s="1"/>
  <c r="W164" i="37"/>
  <c r="X164" i="37" s="1"/>
  <c r="W300" i="37"/>
  <c r="X300" i="37" s="1"/>
  <c r="W214" i="37"/>
  <c r="X214" i="37" s="1"/>
  <c r="W106" i="37"/>
  <c r="X106" i="37" s="1"/>
  <c r="W146" i="37"/>
  <c r="X146" i="37" s="1"/>
  <c r="W184" i="37"/>
  <c r="X184" i="37" s="1"/>
  <c r="W11" i="37"/>
  <c r="X11" i="37" s="1"/>
  <c r="W109" i="37"/>
  <c r="X109" i="37" s="1"/>
  <c r="W72" i="37"/>
  <c r="X72" i="37" s="1"/>
  <c r="W310" i="37"/>
  <c r="X310" i="37" s="1"/>
  <c r="W281" i="37"/>
  <c r="X281" i="37" s="1"/>
  <c r="W16" i="37"/>
  <c r="X16" i="37" s="1"/>
  <c r="W96" i="37"/>
  <c r="X96" i="37" s="1"/>
  <c r="W318" i="37"/>
  <c r="X318" i="37" s="1"/>
  <c r="W108" i="37"/>
  <c r="X108" i="37" s="1"/>
  <c r="W104" i="37"/>
  <c r="X104" i="37" s="1"/>
  <c r="W221" i="37"/>
  <c r="X221" i="37" s="1"/>
  <c r="W273" i="37"/>
  <c r="X273" i="37" s="1"/>
  <c r="W162" i="37"/>
  <c r="X162" i="37" s="1"/>
  <c r="W53" i="37"/>
  <c r="X53" i="37" s="1"/>
  <c r="W172" i="37"/>
  <c r="X172" i="37" s="1"/>
  <c r="W240" i="37"/>
  <c r="X240" i="37" s="1"/>
  <c r="W149" i="37"/>
  <c r="X149" i="37" s="1"/>
  <c r="W170" i="37"/>
  <c r="X170" i="37" s="1"/>
  <c r="W292" i="37"/>
  <c r="X292" i="37" s="1"/>
  <c r="W233" i="37"/>
  <c r="X233" i="37" s="1"/>
  <c r="W219" i="37"/>
  <c r="X219" i="37" s="1"/>
  <c r="W312" i="37"/>
  <c r="X312" i="37" s="1"/>
  <c r="W160" i="37"/>
  <c r="X160" i="37" s="1"/>
  <c r="W126" i="37"/>
  <c r="X126" i="37" s="1"/>
  <c r="W228" i="37"/>
  <c r="X228" i="37" s="1"/>
  <c r="W187" i="37"/>
  <c r="X187" i="37" s="1"/>
  <c r="W57" i="37"/>
  <c r="X57" i="37" s="1"/>
  <c r="W158" i="37"/>
  <c r="X158" i="37" s="1"/>
  <c r="W232" i="37"/>
  <c r="X232" i="37" s="1"/>
  <c r="W54" i="37"/>
  <c r="X54" i="37" s="1"/>
  <c r="W159" i="37"/>
  <c r="X159" i="37" s="1"/>
  <c r="W279" i="37"/>
  <c r="X279" i="37" s="1"/>
  <c r="W304" i="37"/>
  <c r="X304" i="37" s="1"/>
  <c r="W88" i="37"/>
  <c r="X88" i="37" s="1"/>
  <c r="W313" i="37"/>
  <c r="X313" i="37" s="1"/>
  <c r="W199" i="37"/>
  <c r="X199" i="37" s="1"/>
  <c r="W265" i="37"/>
  <c r="X265" i="37" s="1"/>
  <c r="W138" i="37"/>
  <c r="X138" i="37" s="1"/>
  <c r="W32" i="37"/>
  <c r="X32" i="37" s="1"/>
  <c r="W17" i="37"/>
  <c r="X17" i="37" s="1"/>
  <c r="W98" i="37"/>
  <c r="X98" i="37" s="1"/>
  <c r="W257" i="37"/>
  <c r="X257" i="37" s="1"/>
  <c r="W19" i="37"/>
  <c r="X19" i="37" s="1"/>
  <c r="W307" i="37"/>
  <c r="X307" i="37" s="1"/>
  <c r="W144" i="37"/>
  <c r="X144" i="37" s="1"/>
  <c r="W118" i="37"/>
  <c r="X118" i="37" s="1"/>
  <c r="W234" i="37"/>
  <c r="X234" i="37" s="1"/>
  <c r="W112" i="37"/>
  <c r="X112" i="37" s="1"/>
  <c r="W133" i="37"/>
  <c r="X133" i="37" s="1"/>
  <c r="W14" i="37"/>
  <c r="X14" i="37" s="1"/>
  <c r="W182" i="37"/>
  <c r="X182" i="37" s="1"/>
  <c r="W62" i="37"/>
  <c r="X62" i="37" s="1"/>
  <c r="W92" i="37"/>
  <c r="X92" i="37" s="1"/>
  <c r="W86" i="37"/>
  <c r="X86" i="37" s="1"/>
  <c r="W237" i="37"/>
  <c r="X237" i="37" s="1"/>
  <c r="W52" i="37"/>
  <c r="X52" i="37" s="1"/>
  <c r="W70" i="37"/>
  <c r="X70" i="37" s="1"/>
  <c r="W79" i="37"/>
  <c r="X79" i="37" s="1"/>
  <c r="W49" i="37"/>
  <c r="X49" i="37" s="1"/>
  <c r="W83" i="37"/>
  <c r="X83" i="37" s="1"/>
  <c r="W168" i="37"/>
  <c r="X168" i="37" s="1"/>
  <c r="W286" i="37"/>
  <c r="X286" i="37" s="1"/>
  <c r="W18" i="37"/>
  <c r="X18" i="37" s="1"/>
  <c r="W198" i="37"/>
  <c r="X198" i="37" s="1"/>
  <c r="W183" i="37"/>
  <c r="X183" i="37" s="1"/>
  <c r="W193" i="37"/>
  <c r="X193" i="37" s="1"/>
  <c r="W71" i="37"/>
  <c r="X71" i="37" s="1"/>
  <c r="W211" i="37"/>
  <c r="X211" i="37" s="1"/>
  <c r="W277" i="37"/>
  <c r="X277" i="37" s="1"/>
  <c r="W225" i="37"/>
  <c r="X225" i="37" s="1"/>
  <c r="W139" i="37"/>
  <c r="X139" i="37" s="1"/>
  <c r="W276" i="37"/>
  <c r="X276" i="37" s="1"/>
  <c r="W46" i="37"/>
  <c r="X46" i="37" s="1"/>
  <c r="W93" i="37"/>
  <c r="X93" i="37" s="1"/>
  <c r="W319" i="37"/>
  <c r="X319" i="37" s="1"/>
  <c r="W197" i="37"/>
  <c r="X197" i="37" s="1"/>
  <c r="W290" i="37"/>
  <c r="X290" i="37" s="1"/>
  <c r="W222" i="37"/>
  <c r="X222" i="37" s="1"/>
  <c r="W91" i="37"/>
  <c r="X91" i="37" s="1"/>
  <c r="W59" i="37"/>
  <c r="X59" i="37" s="1"/>
  <c r="W284" i="37"/>
  <c r="X284" i="37" s="1"/>
  <c r="W245" i="37"/>
  <c r="X245" i="37" s="1"/>
  <c r="W189" i="37"/>
  <c r="X189" i="37" s="1"/>
  <c r="W117" i="37"/>
  <c r="X117" i="37" s="1"/>
  <c r="W132" i="37"/>
  <c r="X132" i="37" s="1"/>
  <c r="W177" i="37"/>
  <c r="X177" i="37" s="1"/>
  <c r="W256" i="37"/>
  <c r="X256" i="37" s="1"/>
  <c r="W60" i="37"/>
  <c r="X60" i="37" s="1"/>
  <c r="W289" i="37"/>
  <c r="X289" i="37" s="1"/>
  <c r="W155" i="37"/>
  <c r="X155" i="37" s="1"/>
  <c r="W278" i="37"/>
  <c r="X278" i="37" s="1"/>
  <c r="W204" i="37"/>
  <c r="X204" i="37" s="1"/>
  <c r="W131" i="37"/>
  <c r="X131" i="37" s="1"/>
  <c r="W22" i="37"/>
  <c r="X22" i="37" s="1"/>
  <c r="W212" i="37"/>
  <c r="X212" i="37" s="1"/>
  <c r="W280" i="37"/>
  <c r="X280" i="37" s="1"/>
  <c r="W282" i="37"/>
  <c r="X282" i="37" s="1"/>
  <c r="W56" i="37"/>
  <c r="X56" i="37" s="1"/>
  <c r="W134" i="37"/>
  <c r="X134" i="37" s="1"/>
  <c r="W74" i="37"/>
  <c r="X74" i="37" s="1"/>
  <c r="W207" i="37"/>
  <c r="X207" i="37" s="1"/>
  <c r="W121" i="37"/>
  <c r="X121" i="37" s="1"/>
  <c r="W21" i="37"/>
  <c r="X21" i="37" s="1"/>
  <c r="W298" i="37"/>
  <c r="X298" i="37" s="1"/>
  <c r="W224" i="37"/>
  <c r="X224" i="37" s="1"/>
  <c r="W30" i="37"/>
  <c r="X30" i="37" s="1"/>
  <c r="W7" i="37"/>
  <c r="X7" i="37" s="1"/>
  <c r="W103" i="37"/>
  <c r="X103" i="37" s="1"/>
  <c r="W161" i="37"/>
  <c r="X161" i="37" s="1"/>
  <c r="W190" i="37"/>
  <c r="X190" i="37" s="1"/>
  <c r="W150" i="37"/>
  <c r="X150" i="37" s="1"/>
  <c r="W262" i="37"/>
  <c r="X262" i="37" s="1"/>
  <c r="W101" i="37"/>
  <c r="X101" i="37" s="1"/>
  <c r="W128" i="37"/>
  <c r="X128" i="37" s="1"/>
  <c r="W110" i="37"/>
  <c r="X110" i="37" s="1"/>
  <c r="W10" i="37"/>
  <c r="X10" i="37" s="1"/>
  <c r="W206" i="37"/>
  <c r="X206" i="37" s="1"/>
  <c r="W142" i="37"/>
  <c r="X142" i="37" s="1"/>
  <c r="W243" i="37"/>
  <c r="X243" i="37" s="1"/>
  <c r="W267" i="37"/>
  <c r="X267" i="37" s="1"/>
  <c r="W302" i="37"/>
  <c r="X302" i="37" s="1"/>
  <c r="W9" i="37"/>
  <c r="X9" i="37" s="1"/>
  <c r="W113" i="37"/>
  <c r="X113" i="37" s="1"/>
  <c r="W147" i="37"/>
  <c r="X147" i="37" s="1"/>
  <c r="W195" i="37"/>
  <c r="X195" i="37" s="1"/>
  <c r="W44" i="37"/>
  <c r="X44" i="37" s="1"/>
  <c r="W87" i="37"/>
  <c r="X87" i="37" s="1"/>
  <c r="W78" i="37"/>
  <c r="X78" i="37" s="1"/>
  <c r="W216" i="37"/>
  <c r="X216" i="37" s="1"/>
  <c r="W15" i="37"/>
  <c r="X15" i="37" s="1"/>
  <c r="W192" i="37"/>
  <c r="X192" i="37" s="1"/>
  <c r="W43" i="37"/>
  <c r="X43" i="37" s="1"/>
  <c r="W165" i="37"/>
  <c r="X165" i="37" s="1"/>
  <c r="W76" i="37"/>
  <c r="X76" i="37" s="1"/>
  <c r="W66" i="37"/>
  <c r="X66" i="37" s="1"/>
  <c r="W156" i="37"/>
  <c r="X156" i="37" s="1"/>
  <c r="W201" i="37"/>
  <c r="X201" i="37" s="1"/>
  <c r="W305" i="37"/>
  <c r="X305" i="37" s="1"/>
  <c r="W36" i="37"/>
  <c r="X36" i="37" s="1"/>
  <c r="W67" i="37"/>
  <c r="X67" i="37" s="1"/>
  <c r="W123" i="37"/>
  <c r="X123" i="37" s="1"/>
  <c r="W90" i="37"/>
  <c r="X90" i="37" s="1"/>
  <c r="W242" i="37"/>
  <c r="X242" i="37" s="1"/>
  <c r="W167" i="37"/>
  <c r="X167" i="37" s="1"/>
  <c r="W42" i="37"/>
  <c r="X42" i="37" s="1"/>
  <c r="W308" i="37"/>
  <c r="X308" i="37" s="1"/>
  <c r="W315" i="37"/>
  <c r="X315" i="37" s="1"/>
  <c r="W269" i="37"/>
  <c r="X269" i="37" s="1"/>
  <c r="W208" i="37"/>
  <c r="X208" i="37" s="1"/>
  <c r="W181" i="37"/>
  <c r="X181" i="37" s="1"/>
  <c r="W136" i="37"/>
  <c r="X136" i="37" s="1"/>
  <c r="W61" i="37"/>
  <c r="X61" i="37" s="1"/>
  <c r="W166" i="37"/>
  <c r="X166" i="37" s="1"/>
  <c r="W258" i="37"/>
  <c r="X258" i="37" s="1"/>
  <c r="W81" i="37"/>
  <c r="X81" i="37" s="1"/>
  <c r="W210" i="37"/>
  <c r="X210" i="37" s="1"/>
  <c r="W254" i="37"/>
  <c r="X254" i="37" s="1"/>
  <c r="W200" i="37"/>
  <c r="X200" i="37" s="1"/>
  <c r="W151" i="37"/>
  <c r="X151" i="37" s="1"/>
  <c r="W246" i="37"/>
  <c r="X246" i="37" s="1"/>
  <c r="W73" i="37"/>
  <c r="X73" i="37" s="1"/>
  <c r="W13" i="37"/>
  <c r="X13" i="37" s="1"/>
  <c r="W188" i="37"/>
  <c r="X188" i="37" s="1"/>
  <c r="W239" i="37"/>
  <c r="X239" i="37" s="1"/>
  <c r="W137" i="37"/>
  <c r="X137" i="37" s="1"/>
  <c r="W157" i="37"/>
  <c r="X157" i="37" s="1"/>
  <c r="W317" i="37"/>
  <c r="X317" i="37" s="1"/>
  <c r="W171" i="37"/>
  <c r="X171" i="37" s="1"/>
  <c r="W235" i="37"/>
  <c r="X235" i="37" s="1"/>
  <c r="W35" i="37"/>
  <c r="X35" i="37" s="1"/>
  <c r="W238" i="37"/>
  <c r="X238" i="37" s="1"/>
  <c r="W8" i="37"/>
  <c r="X8" i="37" s="1"/>
  <c r="W180" i="37"/>
  <c r="X180" i="37" s="1"/>
  <c r="W230" i="37"/>
  <c r="X230" i="37" s="1"/>
  <c r="W163" i="37"/>
  <c r="X163" i="37" s="1"/>
  <c r="W39" i="37"/>
  <c r="X39" i="37" s="1"/>
  <c r="W264" i="37"/>
  <c r="X264" i="37" s="1"/>
  <c r="W51" i="37"/>
  <c r="X51" i="37" s="1"/>
  <c r="W173" i="37"/>
  <c r="X173" i="37" s="1"/>
  <c r="W226" i="37"/>
  <c r="X226" i="37" s="1"/>
  <c r="W316" i="37"/>
  <c r="X316" i="37" s="1"/>
  <c r="W41" i="37"/>
  <c r="X41" i="37" s="1"/>
  <c r="W97" i="37"/>
  <c r="X97" i="37" s="1"/>
  <c r="W293" i="37"/>
  <c r="X293" i="37" s="1"/>
  <c r="W148" i="37"/>
  <c r="X148" i="37" s="1"/>
  <c r="W27" i="37"/>
  <c r="X27" i="37" s="1"/>
  <c r="W120" i="37"/>
  <c r="X120" i="37" s="1"/>
  <c r="W231" i="37"/>
  <c r="X231" i="37" s="1"/>
  <c r="W77" i="37"/>
  <c r="X77" i="37" s="1"/>
  <c r="W140" i="37"/>
  <c r="X140" i="37" s="1"/>
  <c r="W217" i="37"/>
  <c r="X217" i="37" s="1"/>
  <c r="W248" i="37"/>
  <c r="X248" i="37" s="1"/>
  <c r="W255" i="37"/>
  <c r="X255" i="37" s="1"/>
  <c r="W45" i="37"/>
  <c r="X45" i="37" s="1"/>
  <c r="W100" i="37"/>
  <c r="X100" i="37" s="1"/>
  <c r="W40" i="37"/>
  <c r="X40" i="37" s="1"/>
  <c r="W191" i="37"/>
  <c r="X191" i="37" s="1"/>
  <c r="W263" i="37"/>
  <c r="X263" i="37" s="1"/>
  <c r="W175" i="37"/>
  <c r="X175" i="37" s="1"/>
  <c r="W127" i="37"/>
  <c r="X127" i="37" s="1"/>
  <c r="W20" i="37"/>
  <c r="X20" i="37" s="1"/>
  <c r="W75" i="37"/>
  <c r="X75" i="37" s="1"/>
  <c r="W99" i="37"/>
  <c r="X99" i="37" s="1"/>
  <c r="W295" i="37"/>
  <c r="X295" i="37" s="1"/>
  <c r="W63" i="37"/>
  <c r="X63" i="37" s="1"/>
  <c r="W270" i="37"/>
  <c r="X270" i="37" s="1"/>
  <c r="W205" i="37"/>
  <c r="X205" i="37" s="1"/>
  <c r="W301" i="37"/>
  <c r="X301" i="37" s="1"/>
  <c r="W288" i="37"/>
  <c r="X288" i="37" s="1"/>
  <c r="W48" i="37"/>
  <c r="X48" i="37" s="1"/>
  <c r="W223" i="37"/>
  <c r="X223" i="37" s="1"/>
  <c r="W95" i="37"/>
  <c r="X95" i="37" s="1"/>
  <c r="W297" i="37"/>
  <c r="X297" i="37" s="1"/>
  <c r="W220" i="37"/>
  <c r="X220" i="37" s="1"/>
  <c r="W6" i="37"/>
  <c r="X6" i="37" s="1"/>
  <c r="W31" i="37"/>
  <c r="X31" i="37" s="1"/>
  <c r="W186" i="37"/>
  <c r="X186" i="37" s="1"/>
  <c r="W12" i="37"/>
  <c r="X12" i="37" s="1"/>
  <c r="W115" i="37"/>
  <c r="X115" i="37" s="1"/>
  <c r="W24" i="37"/>
  <c r="X24" i="37" s="1"/>
  <c r="W294" i="37"/>
  <c r="X294" i="37" s="1"/>
  <c r="W272" i="37"/>
  <c r="X272" i="37" s="1"/>
  <c r="W196" i="37"/>
  <c r="X196" i="37" s="1"/>
  <c r="W209" i="37"/>
  <c r="X209" i="37" s="1"/>
  <c r="W178" i="37"/>
  <c r="X178" i="37" s="1"/>
  <c r="W152" i="37"/>
  <c r="X152" i="37" s="1"/>
  <c r="W249" i="37"/>
  <c r="X249" i="37" s="1"/>
  <c r="W299" i="37"/>
  <c r="X299" i="37" s="1"/>
  <c r="W271" i="37"/>
  <c r="X271" i="37" s="1"/>
  <c r="W252" i="37"/>
  <c r="X252" i="37" s="1"/>
  <c r="W80" i="37"/>
  <c r="X80" i="37" s="1"/>
  <c r="W253" i="37"/>
  <c r="X253" i="37" s="1"/>
  <c r="W84" i="37"/>
  <c r="X84" i="37" s="1"/>
  <c r="W169" i="37"/>
  <c r="X169" i="37" s="1"/>
  <c r="W260" i="37"/>
  <c r="X260" i="37" s="1"/>
  <c r="W37" i="37"/>
  <c r="X37" i="37" s="1"/>
  <c r="W122" i="37"/>
  <c r="X122" i="37" s="1"/>
  <c r="W285" i="37"/>
  <c r="X285" i="37" s="1"/>
  <c r="W28" i="37"/>
  <c r="X28" i="37" s="1"/>
  <c r="W266" i="37"/>
  <c r="X266" i="37" s="1"/>
  <c r="W306" i="37"/>
  <c r="X306" i="37" s="1"/>
  <c r="W29" i="37"/>
  <c r="X29" i="37" s="1"/>
  <c r="W50" i="37"/>
  <c r="X50" i="37" s="1"/>
  <c r="W119" i="37"/>
  <c r="X119" i="37" s="1"/>
  <c r="W33" i="37"/>
  <c r="X33" i="37" s="1"/>
  <c r="W102" i="37"/>
  <c r="X102" i="37" s="1"/>
  <c r="W26" i="37"/>
  <c r="X26" i="37" s="1"/>
  <c r="W23" i="37"/>
  <c r="X23" i="37" s="1"/>
  <c r="W145" i="37"/>
  <c r="X145" i="37" s="1"/>
  <c r="W296" i="37"/>
  <c r="X296" i="37" s="1"/>
  <c r="W68" i="37"/>
  <c r="X68" i="37" s="1"/>
  <c r="W3" i="36" a="1"/>
  <c r="W3" i="36" s="1"/>
  <c r="X4" i="36"/>
  <c r="E4" i="19" s="1"/>
  <c r="C11" i="40" s="1"/>
  <c r="F4" i="19" l="1"/>
  <c r="C12" i="40" s="1"/>
  <c r="Y295" i="37"/>
  <c r="F295" i="19"/>
  <c r="Y29" i="37"/>
  <c r="F29" i="19"/>
  <c r="Y48" i="37"/>
  <c r="F48" i="19"/>
  <c r="Y51" i="37"/>
  <c r="F51" i="19"/>
  <c r="Y308" i="37"/>
  <c r="F308" i="19"/>
  <c r="Y30" i="37"/>
  <c r="F30" i="19"/>
  <c r="Y245" i="37"/>
  <c r="F245" i="19"/>
  <c r="Y79" i="37"/>
  <c r="F79" i="19"/>
  <c r="Y187" i="37"/>
  <c r="F187" i="19"/>
  <c r="Y109" i="37"/>
  <c r="F109" i="19"/>
  <c r="Y130" i="37"/>
  <c r="F130" i="19"/>
  <c r="Y311" i="37"/>
  <c r="F311" i="19"/>
  <c r="Y9" i="38"/>
  <c r="G9" i="19"/>
  <c r="Y236" i="38"/>
  <c r="G236" i="19"/>
  <c r="Y294" i="38"/>
  <c r="G294" i="19"/>
  <c r="Y73" i="38"/>
  <c r="G73" i="19"/>
  <c r="Y266" i="37"/>
  <c r="F266" i="19"/>
  <c r="Y209" i="37"/>
  <c r="F209" i="19"/>
  <c r="Y301" i="37"/>
  <c r="F301" i="19"/>
  <c r="Y293" i="37"/>
  <c r="F293" i="19"/>
  <c r="Y171" i="37"/>
  <c r="F171" i="19"/>
  <c r="Y61" i="37"/>
  <c r="F61" i="19"/>
  <c r="Y156" i="37"/>
  <c r="F156" i="19"/>
  <c r="Y267" i="37"/>
  <c r="F267" i="19"/>
  <c r="Y298" i="37"/>
  <c r="F298" i="19"/>
  <c r="Y60" i="37"/>
  <c r="F60" i="19"/>
  <c r="Y276" i="37"/>
  <c r="F276" i="19"/>
  <c r="Y52" i="37"/>
  <c r="F52" i="19"/>
  <c r="Y17" i="37"/>
  <c r="F17" i="19"/>
  <c r="Y126" i="37"/>
  <c r="F126" i="19"/>
  <c r="Y318" i="37"/>
  <c r="F318" i="19"/>
  <c r="Y247" i="37"/>
  <c r="F247" i="19"/>
  <c r="Y105" i="37"/>
  <c r="F105" i="19"/>
  <c r="Y82" i="37"/>
  <c r="F82" i="19"/>
  <c r="Y55" i="37"/>
  <c r="F55" i="19"/>
  <c r="Y81" i="38"/>
  <c r="G81" i="19"/>
  <c r="Y211" i="38"/>
  <c r="G211" i="19"/>
  <c r="Y90" i="38"/>
  <c r="G90" i="19"/>
  <c r="Y176" i="38"/>
  <c r="G176" i="19"/>
  <c r="Y160" i="38"/>
  <c r="G160" i="19"/>
  <c r="Y27" i="38"/>
  <c r="G27" i="19"/>
  <c r="Y82" i="38"/>
  <c r="G82" i="19"/>
  <c r="Y318" i="38"/>
  <c r="G318" i="19"/>
  <c r="Y42" i="38"/>
  <c r="G42" i="19"/>
  <c r="Y289" i="38"/>
  <c r="G289" i="19"/>
  <c r="Y23" i="38"/>
  <c r="G23" i="19"/>
  <c r="Y194" i="38"/>
  <c r="G194" i="19"/>
  <c r="Y66" i="38"/>
  <c r="G66" i="19"/>
  <c r="Y306" i="38"/>
  <c r="G306" i="19"/>
  <c r="Y299" i="38"/>
  <c r="G299" i="19"/>
  <c r="Y48" i="38"/>
  <c r="G48" i="19"/>
  <c r="Y130" i="38"/>
  <c r="G130" i="19"/>
  <c r="Y110" i="38"/>
  <c r="G110" i="19"/>
  <c r="Y32" i="38"/>
  <c r="G32" i="19"/>
  <c r="Y93" i="38"/>
  <c r="G93" i="19"/>
  <c r="Y164" i="38"/>
  <c r="G164" i="19"/>
  <c r="Y58" i="38"/>
  <c r="G58" i="19"/>
  <c r="Y157" i="38"/>
  <c r="G157" i="19"/>
  <c r="Y182" i="38"/>
  <c r="G182" i="19"/>
  <c r="Y242" i="38"/>
  <c r="G242" i="19"/>
  <c r="Y102" i="37"/>
  <c r="F102" i="19"/>
  <c r="Y270" i="37"/>
  <c r="F270" i="19"/>
  <c r="Y157" i="37"/>
  <c r="F157" i="19"/>
  <c r="Y44" i="37"/>
  <c r="F44" i="19"/>
  <c r="Y222" i="37"/>
  <c r="F222" i="19"/>
  <c r="Y54" i="37"/>
  <c r="F54" i="19"/>
  <c r="Y65" i="37"/>
  <c r="F65" i="19"/>
  <c r="Y202" i="37"/>
  <c r="F202" i="19"/>
  <c r="Y37" i="37"/>
  <c r="F37" i="19"/>
  <c r="Y231" i="37"/>
  <c r="F231" i="19"/>
  <c r="Y152" i="37"/>
  <c r="F152" i="19"/>
  <c r="Y75" i="37"/>
  <c r="F75" i="19"/>
  <c r="Y35" i="37"/>
  <c r="F35" i="19"/>
  <c r="Y305" i="37"/>
  <c r="F305" i="19"/>
  <c r="Y128" i="37"/>
  <c r="F128" i="19"/>
  <c r="Y56" i="37"/>
  <c r="F56" i="19"/>
  <c r="Y193" i="37"/>
  <c r="F193" i="19"/>
  <c r="Y88" i="37"/>
  <c r="F88" i="19"/>
  <c r="Y170" i="37"/>
  <c r="F170" i="19"/>
  <c r="Y107" i="37"/>
  <c r="F107" i="19"/>
  <c r="Y259" i="37"/>
  <c r="F259" i="19"/>
  <c r="Y116" i="37"/>
  <c r="F116" i="19"/>
  <c r="Y290" i="38"/>
  <c r="G290" i="19"/>
  <c r="Y139" i="38"/>
  <c r="G139" i="19"/>
  <c r="Y298" i="38"/>
  <c r="G298" i="19"/>
  <c r="Y108" i="38"/>
  <c r="G108" i="19"/>
  <c r="Y314" i="38"/>
  <c r="G314" i="19"/>
  <c r="Y86" i="38"/>
  <c r="G86" i="19"/>
  <c r="Y279" i="38"/>
  <c r="G279" i="19"/>
  <c r="Y227" i="38"/>
  <c r="G227" i="19"/>
  <c r="Y172" i="38"/>
  <c r="G172" i="19"/>
  <c r="Y34" i="38"/>
  <c r="G34" i="19"/>
  <c r="Y98" i="38"/>
  <c r="G98" i="19"/>
  <c r="Y253" i="38"/>
  <c r="G253" i="19"/>
  <c r="Y271" i="38"/>
  <c r="G271" i="19"/>
  <c r="Y23" i="37"/>
  <c r="F23" i="19"/>
  <c r="Y253" i="37"/>
  <c r="F253" i="19"/>
  <c r="Y31" i="37"/>
  <c r="F31" i="19"/>
  <c r="Y127" i="37"/>
  <c r="F127" i="19"/>
  <c r="Y248" i="37"/>
  <c r="F248" i="19"/>
  <c r="Y39" i="37"/>
  <c r="F39" i="19"/>
  <c r="Y246" i="37"/>
  <c r="F246" i="19"/>
  <c r="Y167" i="37"/>
  <c r="F167" i="19"/>
  <c r="Y78" i="37"/>
  <c r="F78" i="19"/>
  <c r="Y262" i="37"/>
  <c r="F262" i="19"/>
  <c r="Y280" i="37"/>
  <c r="F280" i="19"/>
  <c r="Y59" i="37"/>
  <c r="F59" i="19"/>
  <c r="Y198" i="37"/>
  <c r="F198" i="19"/>
  <c r="Y112" i="37"/>
  <c r="F112" i="19"/>
  <c r="Y279" i="37"/>
  <c r="F279" i="19"/>
  <c r="Y240" i="37"/>
  <c r="F240" i="19"/>
  <c r="Y184" i="37"/>
  <c r="F184" i="19"/>
  <c r="Y125" i="37"/>
  <c r="F125" i="19"/>
  <c r="Y141" i="37"/>
  <c r="F141" i="19"/>
  <c r="Y275" i="37"/>
  <c r="F275" i="19"/>
  <c r="Y153" i="37"/>
  <c r="F153" i="19"/>
  <c r="Y304" i="38"/>
  <c r="G304" i="19"/>
  <c r="Y105" i="38"/>
  <c r="G105" i="19"/>
  <c r="Y188" i="38"/>
  <c r="G188" i="19"/>
  <c r="Y78" i="38"/>
  <c r="G78" i="19"/>
  <c r="Y219" i="38"/>
  <c r="G219" i="19"/>
  <c r="Y250" i="38"/>
  <c r="G250" i="19"/>
  <c r="Y169" i="38"/>
  <c r="G169" i="19"/>
  <c r="Y13" i="38"/>
  <c r="G13" i="19"/>
  <c r="Y296" i="38"/>
  <c r="G296" i="19"/>
  <c r="Y87" i="38"/>
  <c r="G87" i="19"/>
  <c r="Y196" i="38"/>
  <c r="G196" i="19"/>
  <c r="Y57" i="38"/>
  <c r="G57" i="19"/>
  <c r="Y262" i="38"/>
  <c r="G262" i="19"/>
  <c r="Y133" i="38"/>
  <c r="G133" i="19"/>
  <c r="Y26" i="37"/>
  <c r="F26" i="19"/>
  <c r="Y28" i="37"/>
  <c r="F28" i="19"/>
  <c r="Y80" i="37"/>
  <c r="F80" i="19"/>
  <c r="Y196" i="37"/>
  <c r="F196" i="19"/>
  <c r="Y6" i="37"/>
  <c r="F6" i="19"/>
  <c r="Y205" i="37"/>
  <c r="F205" i="19"/>
  <c r="Y175" i="37"/>
  <c r="F175" i="19"/>
  <c r="Y217" i="37"/>
  <c r="F217" i="19"/>
  <c r="Y97" i="37"/>
  <c r="F97" i="19"/>
  <c r="Y163" i="37"/>
  <c r="F163" i="19"/>
  <c r="Y317" i="37"/>
  <c r="F317" i="19"/>
  <c r="Y151" i="37"/>
  <c r="F151" i="19"/>
  <c r="Y136" i="37"/>
  <c r="F136" i="19"/>
  <c r="Y242" i="37"/>
  <c r="F242" i="19"/>
  <c r="Y66" i="37"/>
  <c r="F66" i="19"/>
  <c r="Y87" i="37"/>
  <c r="F87" i="19"/>
  <c r="Y243" i="37"/>
  <c r="F243" i="19"/>
  <c r="Y150" i="37"/>
  <c r="F150" i="19"/>
  <c r="Y21" i="37"/>
  <c r="F21" i="19"/>
  <c r="Y212" i="37"/>
  <c r="F212" i="19"/>
  <c r="Y256" i="37"/>
  <c r="F256" i="19"/>
  <c r="Y91" i="37"/>
  <c r="F91" i="19"/>
  <c r="Y139" i="37"/>
  <c r="F139" i="19"/>
  <c r="Y18" i="37"/>
  <c r="F18" i="19"/>
  <c r="Y237" i="37"/>
  <c r="F237" i="19"/>
  <c r="Y234" i="37"/>
  <c r="F234" i="19"/>
  <c r="Y32" i="37"/>
  <c r="F32" i="19"/>
  <c r="Y159" i="37"/>
  <c r="F159" i="19"/>
  <c r="Y160" i="37"/>
  <c r="F160" i="19"/>
  <c r="Y172" i="37"/>
  <c r="F172" i="19"/>
  <c r="Y96" i="37"/>
  <c r="F96" i="19"/>
  <c r="Y146" i="37"/>
  <c r="F146" i="19"/>
  <c r="Y250" i="37"/>
  <c r="F250" i="19"/>
  <c r="Y268" i="37"/>
  <c r="F268" i="19"/>
  <c r="Y58" i="37"/>
  <c r="F58" i="19"/>
  <c r="Y194" i="37"/>
  <c r="F194" i="19"/>
  <c r="Y283" i="37"/>
  <c r="F283" i="19"/>
  <c r="Y251" i="37"/>
  <c r="F251" i="19"/>
  <c r="Y215" i="37"/>
  <c r="F215" i="19"/>
  <c r="Y113" i="38"/>
  <c r="G113" i="19"/>
  <c r="Y40" i="38"/>
  <c r="G40" i="19"/>
  <c r="Y195" i="38"/>
  <c r="G195" i="19"/>
  <c r="Y233" i="38"/>
  <c r="G233" i="19"/>
  <c r="Y214" i="38"/>
  <c r="G214" i="19"/>
  <c r="Y307" i="38"/>
  <c r="G307" i="19"/>
  <c r="Y37" i="38"/>
  <c r="G37" i="19"/>
  <c r="Y149" i="38"/>
  <c r="G149" i="19"/>
  <c r="Y292" i="38"/>
  <c r="G292" i="19"/>
  <c r="Y278" i="38"/>
  <c r="G278" i="19"/>
  <c r="Y77" i="38"/>
  <c r="G77" i="19"/>
  <c r="Y232" i="38"/>
  <c r="G232" i="19"/>
  <c r="Y118" i="38"/>
  <c r="G118" i="19"/>
  <c r="Y209" i="38"/>
  <c r="G209" i="19"/>
  <c r="Y128" i="38"/>
  <c r="G128" i="19"/>
  <c r="Y111" i="38"/>
  <c r="G111" i="19"/>
  <c r="Y235" i="38"/>
  <c r="G235" i="19"/>
  <c r="Y85" i="38"/>
  <c r="G85" i="19"/>
  <c r="Y24" i="38"/>
  <c r="G24" i="19"/>
  <c r="Y29" i="38"/>
  <c r="G29" i="19"/>
  <c r="Y206" i="38"/>
  <c r="G206" i="19"/>
  <c r="Y248" i="38"/>
  <c r="G248" i="19"/>
  <c r="Y313" i="38"/>
  <c r="G313" i="19"/>
  <c r="Y320" i="38"/>
  <c r="G320" i="19"/>
  <c r="Y283" i="38"/>
  <c r="G283" i="19"/>
  <c r="Y243" i="38"/>
  <c r="G243" i="19"/>
  <c r="Y252" i="38"/>
  <c r="G252" i="19"/>
  <c r="Y272" i="38"/>
  <c r="G272" i="19"/>
  <c r="Y153" i="38"/>
  <c r="G153" i="19"/>
  <c r="Y184" i="38"/>
  <c r="G184" i="19"/>
  <c r="Y315" i="38"/>
  <c r="G315" i="19"/>
  <c r="Y7" i="38"/>
  <c r="G7" i="19"/>
  <c r="Y55" i="38"/>
  <c r="G55" i="19"/>
  <c r="Y144" i="38"/>
  <c r="G144" i="19"/>
  <c r="Y50" i="38"/>
  <c r="G50" i="19"/>
  <c r="Y47" i="38"/>
  <c r="G47" i="19"/>
  <c r="Y141" i="38"/>
  <c r="G141" i="19"/>
  <c r="Y258" i="38"/>
  <c r="G258" i="19"/>
  <c r="Y161" i="38"/>
  <c r="G161" i="19"/>
  <c r="Y272" i="37"/>
  <c r="F272" i="19"/>
  <c r="Y230" i="37"/>
  <c r="F230" i="19"/>
  <c r="Y190" i="37"/>
  <c r="F190" i="19"/>
  <c r="Y286" i="37"/>
  <c r="F286" i="19"/>
  <c r="Y53" i="37"/>
  <c r="F53" i="19"/>
  <c r="Y69" i="37"/>
  <c r="F69" i="19"/>
  <c r="Y47" i="37"/>
  <c r="F47" i="19"/>
  <c r="Y285" i="38"/>
  <c r="G285" i="19"/>
  <c r="Y15" i="38"/>
  <c r="G15" i="19"/>
  <c r="Y222" i="38"/>
  <c r="G222" i="19"/>
  <c r="Y246" i="38"/>
  <c r="G246" i="19"/>
  <c r="Y41" i="38"/>
  <c r="G41" i="19"/>
  <c r="Y205" i="38"/>
  <c r="G205" i="19"/>
  <c r="Y60" i="38"/>
  <c r="G60" i="19"/>
  <c r="Y178" i="38"/>
  <c r="G178" i="19"/>
  <c r="Y171" i="38"/>
  <c r="G171" i="19"/>
  <c r="Y59" i="38"/>
  <c r="G59" i="19"/>
  <c r="Y208" i="38"/>
  <c r="G208" i="19"/>
  <c r="Y244" i="38"/>
  <c r="G244" i="19"/>
  <c r="Y216" i="38"/>
  <c r="G216" i="19"/>
  <c r="Y224" i="38"/>
  <c r="G224" i="19"/>
  <c r="Y237" i="38"/>
  <c r="G237" i="19"/>
  <c r="Y28" i="38"/>
  <c r="G28" i="19"/>
  <c r="Y12" i="38"/>
  <c r="G12" i="19"/>
  <c r="Y261" i="38"/>
  <c r="G261" i="19"/>
  <c r="Y312" i="38"/>
  <c r="G312" i="19"/>
  <c r="Y99" i="38"/>
  <c r="G99" i="19"/>
  <c r="Y121" i="38"/>
  <c r="G121" i="19"/>
  <c r="Y122" i="38"/>
  <c r="G122" i="19"/>
  <c r="Y143" i="38"/>
  <c r="G143" i="19"/>
  <c r="Y223" i="38"/>
  <c r="G223" i="19"/>
  <c r="Y70" i="38"/>
  <c r="G70" i="19"/>
  <c r="Y228" i="38"/>
  <c r="G228" i="19"/>
  <c r="Y46" i="38"/>
  <c r="G46" i="19"/>
  <c r="Y212" i="38"/>
  <c r="G212" i="19"/>
  <c r="Y159" i="38"/>
  <c r="G159" i="19"/>
  <c r="Y291" i="38"/>
  <c r="G291" i="19"/>
  <c r="Y56" i="38"/>
  <c r="G56" i="19"/>
  <c r="Y142" i="38"/>
  <c r="G142" i="19"/>
  <c r="Y240" i="38"/>
  <c r="G240" i="19"/>
  <c r="Y263" i="38"/>
  <c r="G263" i="19"/>
  <c r="Y102" i="38"/>
  <c r="G102" i="19"/>
  <c r="Y260" i="38"/>
  <c r="G260" i="19"/>
  <c r="Y33" i="37"/>
  <c r="F33" i="19"/>
  <c r="Y122" i="37"/>
  <c r="F122" i="19"/>
  <c r="Y271" i="37"/>
  <c r="F271" i="19"/>
  <c r="Y294" i="37"/>
  <c r="F294" i="19"/>
  <c r="Y297" i="37"/>
  <c r="F297" i="19"/>
  <c r="Y63" i="37"/>
  <c r="F63" i="19"/>
  <c r="Y191" i="37"/>
  <c r="F191" i="19"/>
  <c r="Y77" i="37"/>
  <c r="F77" i="19"/>
  <c r="Y316" i="37"/>
  <c r="F316" i="19"/>
  <c r="Y180" i="37"/>
  <c r="F180" i="19"/>
  <c r="Y137" i="37"/>
  <c r="F137" i="19"/>
  <c r="Y254" i="37"/>
  <c r="F254" i="19"/>
  <c r="Y208" i="37"/>
  <c r="F208" i="19"/>
  <c r="Y123" i="37"/>
  <c r="F123" i="19"/>
  <c r="Y165" i="37"/>
  <c r="F165" i="19"/>
  <c r="Y195" i="37"/>
  <c r="F195" i="19"/>
  <c r="Y206" i="37"/>
  <c r="F206" i="19"/>
  <c r="Y161" i="37"/>
  <c r="F161" i="19"/>
  <c r="Y207" i="37"/>
  <c r="F207" i="19"/>
  <c r="Y131" i="37"/>
  <c r="F131" i="19"/>
  <c r="Y132" i="37"/>
  <c r="F132" i="19"/>
  <c r="Y290" i="37"/>
  <c r="F290" i="19"/>
  <c r="Y277" i="37"/>
  <c r="F277" i="19"/>
  <c r="Y168" i="37"/>
  <c r="F168" i="19"/>
  <c r="Y92" i="37"/>
  <c r="F92" i="19"/>
  <c r="Y144" i="37"/>
  <c r="F144" i="19"/>
  <c r="Y265" i="37"/>
  <c r="F265" i="19"/>
  <c r="Y232" i="37"/>
  <c r="F232" i="19"/>
  <c r="Y219" i="37"/>
  <c r="F219" i="19"/>
  <c r="Y162" i="37"/>
  <c r="F162" i="19"/>
  <c r="Y281" i="37"/>
  <c r="F281" i="19"/>
  <c r="Y214" i="37"/>
  <c r="F214" i="19"/>
  <c r="Y38" i="37"/>
  <c r="F38" i="19"/>
  <c r="Y176" i="37"/>
  <c r="F176" i="19"/>
  <c r="Y241" i="37"/>
  <c r="F241" i="19"/>
  <c r="Y274" i="37"/>
  <c r="F274" i="19"/>
  <c r="Y227" i="37"/>
  <c r="F227" i="19"/>
  <c r="Y291" i="37"/>
  <c r="F291" i="19"/>
  <c r="Y89" i="37"/>
  <c r="F89" i="19"/>
  <c r="Y150" i="38"/>
  <c r="G150" i="19"/>
  <c r="Y17" i="38"/>
  <c r="G17" i="19"/>
  <c r="Y63" i="38"/>
  <c r="G63" i="19"/>
  <c r="Y238" i="38"/>
  <c r="G238" i="19"/>
  <c r="Y316" i="38"/>
  <c r="G316" i="19"/>
  <c r="Y293" i="38"/>
  <c r="G293" i="19"/>
  <c r="Y38" i="38"/>
  <c r="G38" i="19"/>
  <c r="Y74" i="38"/>
  <c r="G74" i="19"/>
  <c r="Y129" i="38"/>
  <c r="G129" i="19"/>
  <c r="Y215" i="38"/>
  <c r="G215" i="19"/>
  <c r="Y305" i="38"/>
  <c r="G305" i="19"/>
  <c r="Y75" i="38"/>
  <c r="G75" i="19"/>
  <c r="Y116" i="38"/>
  <c r="G116" i="19"/>
  <c r="Y181" i="38"/>
  <c r="G181" i="19"/>
  <c r="Y247" i="38"/>
  <c r="G247" i="19"/>
  <c r="Y61" i="38"/>
  <c r="G61" i="19"/>
  <c r="Y180" i="38"/>
  <c r="G180" i="19"/>
  <c r="Y259" i="38"/>
  <c r="G259" i="19"/>
  <c r="Y8" i="38"/>
  <c r="G8" i="19"/>
  <c r="Y89" i="38"/>
  <c r="G89" i="19"/>
  <c r="Y165" i="38"/>
  <c r="G165" i="19"/>
  <c r="Y300" i="38"/>
  <c r="G300" i="19"/>
  <c r="Y33" i="38"/>
  <c r="G33" i="19"/>
  <c r="Y175" i="38"/>
  <c r="G175" i="19"/>
  <c r="Y31" i="38"/>
  <c r="G31" i="19"/>
  <c r="Y286" i="38"/>
  <c r="G286" i="19"/>
  <c r="Y162" i="38"/>
  <c r="G162" i="19"/>
  <c r="Y255" i="38"/>
  <c r="G255" i="19"/>
  <c r="Y256" i="38"/>
  <c r="G256" i="19"/>
  <c r="Y167" i="38"/>
  <c r="G167" i="19"/>
  <c r="Y254" i="38"/>
  <c r="G254" i="19"/>
  <c r="Y11" i="38"/>
  <c r="G11" i="19"/>
  <c r="Y277" i="38"/>
  <c r="G277" i="19"/>
  <c r="Y189" i="38"/>
  <c r="G189" i="19"/>
  <c r="Y187" i="38"/>
  <c r="G187" i="19"/>
  <c r="Y54" i="38"/>
  <c r="G54" i="19"/>
  <c r="Y297" i="38"/>
  <c r="G297" i="19"/>
  <c r="Y19" i="38"/>
  <c r="G19" i="19"/>
  <c r="Y20" i="38"/>
  <c r="G20" i="19"/>
  <c r="Y115" i="38"/>
  <c r="G115" i="19"/>
  <c r="Y140" i="37"/>
  <c r="F140" i="19"/>
  <c r="Y90" i="37"/>
  <c r="F90" i="19"/>
  <c r="Y121" i="37"/>
  <c r="F121" i="19"/>
  <c r="Y86" i="37"/>
  <c r="F86" i="19"/>
  <c r="Y106" i="37"/>
  <c r="F106" i="19"/>
  <c r="Y190" i="38"/>
  <c r="G190" i="19"/>
  <c r="Y95" i="37"/>
  <c r="F95" i="19"/>
  <c r="Y226" i="37"/>
  <c r="F226" i="19"/>
  <c r="Y239" i="37"/>
  <c r="F239" i="19"/>
  <c r="Y67" i="37"/>
  <c r="F67" i="19"/>
  <c r="Y147" i="37"/>
  <c r="F147" i="19"/>
  <c r="Y103" i="37"/>
  <c r="F103" i="19"/>
  <c r="Y204" i="37"/>
  <c r="F204" i="19"/>
  <c r="Y197" i="37"/>
  <c r="F197" i="19"/>
  <c r="Y83" i="37"/>
  <c r="F83" i="19"/>
  <c r="Y307" i="37"/>
  <c r="F307" i="19"/>
  <c r="Y158" i="37"/>
  <c r="F158" i="19"/>
  <c r="Y273" i="37"/>
  <c r="F273" i="19"/>
  <c r="Y300" i="37"/>
  <c r="F300" i="19"/>
  <c r="Y229" i="37"/>
  <c r="F229" i="19"/>
  <c r="Y185" i="37"/>
  <c r="F185" i="19"/>
  <c r="Y5" i="37"/>
  <c r="F5" i="19"/>
  <c r="Y134" i="38"/>
  <c r="G134" i="19"/>
  <c r="Y266" i="38"/>
  <c r="G266" i="19"/>
  <c r="Y10" i="38"/>
  <c r="G10" i="19"/>
  <c r="Y152" i="38"/>
  <c r="G152" i="19"/>
  <c r="Y275" i="38"/>
  <c r="G275" i="19"/>
  <c r="Y155" i="38"/>
  <c r="G155" i="19"/>
  <c r="Y16" i="38"/>
  <c r="G16" i="19"/>
  <c r="Y79" i="38"/>
  <c r="G79" i="19"/>
  <c r="Y265" i="38"/>
  <c r="G265" i="19"/>
  <c r="Y267" i="38"/>
  <c r="G267" i="19"/>
  <c r="Y192" i="38"/>
  <c r="G192" i="19"/>
  <c r="Y163" i="38"/>
  <c r="G163" i="19"/>
  <c r="Y285" i="37"/>
  <c r="F285" i="19"/>
  <c r="Y263" i="37"/>
  <c r="F263" i="19"/>
  <c r="Y200" i="37"/>
  <c r="F200" i="19"/>
  <c r="Y142" i="37"/>
  <c r="F142" i="19"/>
  <c r="Y225" i="37"/>
  <c r="F225" i="19"/>
  <c r="Y312" i="37"/>
  <c r="F312" i="19"/>
  <c r="Y303" i="37"/>
  <c r="F303" i="19"/>
  <c r="Y203" i="37"/>
  <c r="F203" i="19"/>
  <c r="Y119" i="37"/>
  <c r="F119" i="19"/>
  <c r="Y40" i="37"/>
  <c r="F40" i="19"/>
  <c r="Y8" i="37"/>
  <c r="F8" i="19"/>
  <c r="Y210" i="37"/>
  <c r="F210" i="19"/>
  <c r="Y269" i="37"/>
  <c r="F269" i="19"/>
  <c r="Y43" i="37"/>
  <c r="F43" i="19"/>
  <c r="Y10" i="37"/>
  <c r="F10" i="19"/>
  <c r="Y74" i="37"/>
  <c r="F74" i="19"/>
  <c r="Y117" i="37"/>
  <c r="F117" i="19"/>
  <c r="Y211" i="37"/>
  <c r="F211" i="19"/>
  <c r="Y62" i="37"/>
  <c r="F62" i="19"/>
  <c r="Y199" i="37"/>
  <c r="F199" i="19"/>
  <c r="Y233" i="37"/>
  <c r="F233" i="19"/>
  <c r="Y310" i="37"/>
  <c r="F310" i="19"/>
  <c r="Y261" i="37"/>
  <c r="F261" i="19"/>
  <c r="Y244" i="37"/>
  <c r="F244" i="19"/>
  <c r="Y143" i="37"/>
  <c r="F143" i="19"/>
  <c r="Y94" i="37"/>
  <c r="F94" i="19"/>
  <c r="Y310" i="38"/>
  <c r="G310" i="19"/>
  <c r="Y303" i="38"/>
  <c r="G303" i="19"/>
  <c r="Y125" i="38"/>
  <c r="G125" i="19"/>
  <c r="Y53" i="38"/>
  <c r="G53" i="19"/>
  <c r="Y14" i="38"/>
  <c r="G14" i="19"/>
  <c r="Y112" i="38"/>
  <c r="G112" i="19"/>
  <c r="Y107" i="38"/>
  <c r="G107" i="19"/>
  <c r="Y137" i="38"/>
  <c r="G137" i="19"/>
  <c r="Y72" i="38"/>
  <c r="G72" i="19"/>
  <c r="Y156" i="38"/>
  <c r="G156" i="19"/>
  <c r="Y308" i="38"/>
  <c r="G308" i="19"/>
  <c r="Y114" i="38"/>
  <c r="G114" i="19"/>
  <c r="Y44" i="38"/>
  <c r="G44" i="19"/>
  <c r="Y301" i="38"/>
  <c r="G301" i="19"/>
  <c r="Y257" i="38"/>
  <c r="G257" i="19"/>
  <c r="Y270" i="38"/>
  <c r="G270" i="19"/>
  <c r="Y45" i="38"/>
  <c r="G45" i="19"/>
  <c r="Y52" i="38"/>
  <c r="G52" i="19"/>
  <c r="Y67" i="38"/>
  <c r="G67" i="19"/>
  <c r="Y62" i="38"/>
  <c r="G62" i="19"/>
  <c r="Y91" i="38"/>
  <c r="G91" i="19"/>
  <c r="Y309" i="38"/>
  <c r="G309" i="19"/>
  <c r="Y97" i="38"/>
  <c r="G97" i="19"/>
  <c r="Y200" i="38"/>
  <c r="G200" i="19"/>
  <c r="Y218" i="38"/>
  <c r="G218" i="19"/>
  <c r="Y274" i="38"/>
  <c r="G274" i="19"/>
  <c r="Y158" i="38"/>
  <c r="G158" i="19"/>
  <c r="Y201" i="38"/>
  <c r="G201" i="19"/>
  <c r="Y68" i="37"/>
  <c r="F68" i="19"/>
  <c r="Y50" i="37"/>
  <c r="F50" i="19"/>
  <c r="Y260" i="37"/>
  <c r="F260" i="19"/>
  <c r="Y249" i="37"/>
  <c r="F249" i="19"/>
  <c r="Y115" i="37"/>
  <c r="F115" i="19"/>
  <c r="Y223" i="37"/>
  <c r="F223" i="19"/>
  <c r="Y99" i="37"/>
  <c r="F99" i="19"/>
  <c r="Y100" i="37"/>
  <c r="F100" i="19"/>
  <c r="Y120" i="37"/>
  <c r="F120" i="19"/>
  <c r="Y173" i="37"/>
  <c r="F173" i="19"/>
  <c r="Y238" i="37"/>
  <c r="F238" i="19"/>
  <c r="Y188" i="37"/>
  <c r="F188" i="19"/>
  <c r="Y81" i="37"/>
  <c r="F81" i="19"/>
  <c r="Y315" i="37"/>
  <c r="F315" i="19"/>
  <c r="Y36" i="37"/>
  <c r="F36" i="19"/>
  <c r="Y192" i="37"/>
  <c r="F192" i="19"/>
  <c r="Y113" i="37"/>
  <c r="F113" i="19"/>
  <c r="Y110" i="37"/>
  <c r="F110" i="19"/>
  <c r="Y7" i="37"/>
  <c r="F7" i="19"/>
  <c r="Y134" i="37"/>
  <c r="F134" i="19"/>
  <c r="Y278" i="37"/>
  <c r="F278" i="19"/>
  <c r="Y189" i="37"/>
  <c r="F189" i="19"/>
  <c r="Y319" i="37"/>
  <c r="F319" i="19"/>
  <c r="Y71" i="37"/>
  <c r="F71" i="19"/>
  <c r="Y49" i="37"/>
  <c r="F49" i="19"/>
  <c r="Y182" i="37"/>
  <c r="F182" i="19"/>
  <c r="Y19" i="37"/>
  <c r="F19" i="19"/>
  <c r="Y313" i="37"/>
  <c r="F313" i="19"/>
  <c r="Y57" i="37"/>
  <c r="F57" i="19"/>
  <c r="Y292" i="37"/>
  <c r="F292" i="19"/>
  <c r="Y221" i="37"/>
  <c r="F221" i="19"/>
  <c r="Y72" i="37"/>
  <c r="F72" i="19"/>
  <c r="Y164" i="37"/>
  <c r="F164" i="19"/>
  <c r="Y213" i="37"/>
  <c r="F213" i="19"/>
  <c r="Y179" i="37"/>
  <c r="F179" i="19"/>
  <c r="Y114" i="37"/>
  <c r="F114" i="19"/>
  <c r="Y111" i="37"/>
  <c r="F111" i="19"/>
  <c r="Y85" i="37"/>
  <c r="F85" i="19"/>
  <c r="Y25" i="37"/>
  <c r="F25" i="19"/>
  <c r="Y129" i="37"/>
  <c r="F129" i="19"/>
  <c r="Y221" i="38"/>
  <c r="G221" i="19"/>
  <c r="Y117" i="38"/>
  <c r="G117" i="19"/>
  <c r="Y241" i="38"/>
  <c r="G241" i="19"/>
  <c r="Y226" i="38"/>
  <c r="G226" i="19"/>
  <c r="Y198" i="38"/>
  <c r="G198" i="19"/>
  <c r="Y295" i="38"/>
  <c r="G295" i="19"/>
  <c r="Y197" i="38"/>
  <c r="G197" i="19"/>
  <c r="Y6" i="38"/>
  <c r="G6" i="19"/>
  <c r="Y119" i="38"/>
  <c r="G119" i="19"/>
  <c r="Y80" i="38"/>
  <c r="G80" i="19"/>
  <c r="Y138" i="38"/>
  <c r="G138" i="19"/>
  <c r="Y269" i="38"/>
  <c r="G269" i="19"/>
  <c r="Y92" i="38"/>
  <c r="G92" i="19"/>
  <c r="Y217" i="38"/>
  <c r="G217" i="19"/>
  <c r="Y213" i="38"/>
  <c r="G213" i="19"/>
  <c r="Y202" i="38"/>
  <c r="G202" i="19"/>
  <c r="Y69" i="38"/>
  <c r="G69" i="19"/>
  <c r="Y203" i="38"/>
  <c r="G203" i="19"/>
  <c r="Y234" i="38"/>
  <c r="G234" i="19"/>
  <c r="Y273" i="38"/>
  <c r="G273" i="19"/>
  <c r="Y284" i="38"/>
  <c r="G284" i="19"/>
  <c r="Y282" i="38"/>
  <c r="G282" i="19"/>
  <c r="Y276" i="38"/>
  <c r="G276" i="19"/>
  <c r="Y101" i="38"/>
  <c r="G101" i="19"/>
  <c r="Y36" i="38"/>
  <c r="G36" i="19"/>
  <c r="Y76" i="38"/>
  <c r="G76" i="19"/>
  <c r="Y231" i="38"/>
  <c r="G231" i="19"/>
  <c r="Y135" i="38"/>
  <c r="G135" i="19"/>
  <c r="Y207" i="38"/>
  <c r="G207" i="19"/>
  <c r="Y131" i="38"/>
  <c r="G131" i="19"/>
  <c r="Y287" i="38"/>
  <c r="G287" i="19"/>
  <c r="Y5" i="38"/>
  <c r="G5" i="19"/>
  <c r="Y166" i="38"/>
  <c r="G166" i="19"/>
  <c r="Y245" i="38"/>
  <c r="G245" i="19"/>
  <c r="Y145" i="38"/>
  <c r="G145" i="19"/>
  <c r="Y104" i="38"/>
  <c r="G104" i="19"/>
  <c r="Y71" i="38"/>
  <c r="G71" i="19"/>
  <c r="Y154" i="38"/>
  <c r="G154" i="19"/>
  <c r="Y174" i="38"/>
  <c r="G174" i="19"/>
  <c r="Y280" i="38"/>
  <c r="G280" i="19"/>
  <c r="Y220" i="37"/>
  <c r="F220" i="19"/>
  <c r="Y181" i="37"/>
  <c r="F181" i="19"/>
  <c r="Y22" i="37"/>
  <c r="F22" i="19"/>
  <c r="Y138" i="37"/>
  <c r="F138" i="19"/>
  <c r="Y320" i="37"/>
  <c r="F320" i="19"/>
  <c r="Y146" i="38"/>
  <c r="G146" i="19"/>
  <c r="Y24" i="37"/>
  <c r="F24" i="19"/>
  <c r="Y169" i="37"/>
  <c r="F169" i="19"/>
  <c r="Y45" i="37"/>
  <c r="F45" i="19"/>
  <c r="Y13" i="37"/>
  <c r="F13" i="19"/>
  <c r="Y9" i="37"/>
  <c r="F9" i="19"/>
  <c r="Y93" i="37"/>
  <c r="F93" i="19"/>
  <c r="Y257" i="37"/>
  <c r="F257" i="19"/>
  <c r="Y154" i="37"/>
  <c r="F154" i="19"/>
  <c r="Y287" i="37"/>
  <c r="F287" i="19"/>
  <c r="Y30" i="38"/>
  <c r="G30" i="19"/>
  <c r="Y210" i="38"/>
  <c r="G210" i="19"/>
  <c r="Y123" i="38"/>
  <c r="G123" i="19"/>
  <c r="Y43" i="38"/>
  <c r="G43" i="19"/>
  <c r="Y319" i="38"/>
  <c r="G319" i="19"/>
  <c r="Y25" i="38"/>
  <c r="G25" i="19"/>
  <c r="Y317" i="38"/>
  <c r="G317" i="19"/>
  <c r="Y51" i="38"/>
  <c r="G51" i="19"/>
  <c r="Y35" i="38"/>
  <c r="G35" i="19"/>
  <c r="Y95" i="38"/>
  <c r="G95" i="19"/>
  <c r="Y220" i="38"/>
  <c r="G220" i="19"/>
  <c r="Y96" i="38"/>
  <c r="G96" i="19"/>
  <c r="Y26" i="38"/>
  <c r="G26" i="19"/>
  <c r="Y252" i="37"/>
  <c r="F252" i="19"/>
  <c r="Y41" i="37"/>
  <c r="F41" i="19"/>
  <c r="Y76" i="37"/>
  <c r="F76" i="19"/>
  <c r="Y177" i="37"/>
  <c r="F177" i="19"/>
  <c r="Y118" i="37"/>
  <c r="F118" i="19"/>
  <c r="Y16" i="37"/>
  <c r="F16" i="19"/>
  <c r="Y136" i="38"/>
  <c r="G136" i="19"/>
  <c r="Y299" i="37"/>
  <c r="F299" i="19"/>
  <c r="Y296" i="37"/>
  <c r="F296" i="19"/>
  <c r="Y12" i="37"/>
  <c r="F12" i="19"/>
  <c r="Y27" i="37"/>
  <c r="F27" i="19"/>
  <c r="Y258" i="37"/>
  <c r="F258" i="19"/>
  <c r="Y15" i="37"/>
  <c r="F15" i="19"/>
  <c r="Y155" i="37"/>
  <c r="F155" i="19"/>
  <c r="Y14" i="37"/>
  <c r="F14" i="19"/>
  <c r="Y104" i="37"/>
  <c r="F104" i="19"/>
  <c r="Y218" i="37"/>
  <c r="F218" i="19"/>
  <c r="Y173" i="38"/>
  <c r="G173" i="19"/>
  <c r="Y199" i="38"/>
  <c r="G199" i="19"/>
  <c r="Y268" i="38"/>
  <c r="G268" i="19"/>
  <c r="Y264" i="38"/>
  <c r="G264" i="19"/>
  <c r="Y177" i="38"/>
  <c r="G177" i="19"/>
  <c r="Y147" i="38"/>
  <c r="G147" i="19"/>
  <c r="Y84" i="38"/>
  <c r="G84" i="19"/>
  <c r="Y225" i="38"/>
  <c r="G225" i="19"/>
  <c r="Y127" i="38"/>
  <c r="G127" i="19"/>
  <c r="Y94" i="38"/>
  <c r="G94" i="19"/>
  <c r="Y145" i="37"/>
  <c r="F145" i="19"/>
  <c r="Y306" i="37"/>
  <c r="F306" i="19"/>
  <c r="Y84" i="37"/>
  <c r="F84" i="19"/>
  <c r="Y178" i="37"/>
  <c r="F178" i="19"/>
  <c r="Y186" i="37"/>
  <c r="F186" i="19"/>
  <c r="Y288" i="37"/>
  <c r="F288" i="19"/>
  <c r="Y20" i="37"/>
  <c r="F20" i="19"/>
  <c r="Y255" i="37"/>
  <c r="F255" i="19"/>
  <c r="Y148" i="37"/>
  <c r="F148" i="19"/>
  <c r="Y264" i="37"/>
  <c r="F264" i="19"/>
  <c r="Y235" i="37"/>
  <c r="F235" i="19"/>
  <c r="Y73" i="37"/>
  <c r="F73" i="19"/>
  <c r="Y166" i="37"/>
  <c r="F166" i="19"/>
  <c r="Y42" i="37"/>
  <c r="F42" i="19"/>
  <c r="Y201" i="37"/>
  <c r="F201" i="19"/>
  <c r="Y216" i="37"/>
  <c r="F216" i="19"/>
  <c r="Y302" i="37"/>
  <c r="F302" i="19"/>
  <c r="Y101" i="37"/>
  <c r="F101" i="19"/>
  <c r="Y224" i="37"/>
  <c r="F224" i="19"/>
  <c r="Y282" i="37"/>
  <c r="F282" i="19"/>
  <c r="Y289" i="37"/>
  <c r="F289" i="19"/>
  <c r="Y284" i="37"/>
  <c r="F284" i="19"/>
  <c r="Y46" i="37"/>
  <c r="F46" i="19"/>
  <c r="Y183" i="37"/>
  <c r="F183" i="19"/>
  <c r="Y70" i="37"/>
  <c r="F70" i="19"/>
  <c r="Y133" i="37"/>
  <c r="F133" i="19"/>
  <c r="Y98" i="37"/>
  <c r="F98" i="19"/>
  <c r="Y304" i="37"/>
  <c r="F304" i="19"/>
  <c r="Y228" i="37"/>
  <c r="F228" i="19"/>
  <c r="Y149" i="37"/>
  <c r="F149" i="19"/>
  <c r="Y108" i="37"/>
  <c r="F108" i="19"/>
  <c r="Y11" i="37"/>
  <c r="F11" i="19"/>
  <c r="Y236" i="37"/>
  <c r="F236" i="19"/>
  <c r="Y314" i="37"/>
  <c r="F314" i="19"/>
  <c r="Y64" i="37"/>
  <c r="F64" i="19"/>
  <c r="Y34" i="37"/>
  <c r="F34" i="19"/>
  <c r="Y174" i="37"/>
  <c r="F174" i="19"/>
  <c r="Y309" i="37"/>
  <c r="F309" i="19"/>
  <c r="Y124" i="37"/>
  <c r="F124" i="19"/>
  <c r="Y135" i="37"/>
  <c r="F135" i="19"/>
  <c r="Y106" i="38"/>
  <c r="G106" i="19"/>
  <c r="Y103" i="38"/>
  <c r="G103" i="19"/>
  <c r="Y21" i="38"/>
  <c r="G21" i="19"/>
  <c r="Y126" i="38"/>
  <c r="G126" i="19"/>
  <c r="Y124" i="38"/>
  <c r="G124" i="19"/>
  <c r="Y39" i="38"/>
  <c r="G39" i="19"/>
  <c r="Y109" i="38"/>
  <c r="G109" i="19"/>
  <c r="Y64" i="38"/>
  <c r="G64" i="19"/>
  <c r="Y311" i="38"/>
  <c r="G311" i="19"/>
  <c r="Y140" i="38"/>
  <c r="G140" i="19"/>
  <c r="Y49" i="38"/>
  <c r="G49" i="19"/>
  <c r="Y68" i="38"/>
  <c r="G68" i="19"/>
  <c r="Y168" i="38"/>
  <c r="G168" i="19"/>
  <c r="Y65" i="38"/>
  <c r="G65" i="19"/>
  <c r="Y239" i="38"/>
  <c r="G239" i="19"/>
  <c r="Y288" i="38"/>
  <c r="G288" i="19"/>
  <c r="Y132" i="38"/>
  <c r="G132" i="19"/>
  <c r="Y230" i="38"/>
  <c r="G230" i="19"/>
  <c r="Y229" i="38"/>
  <c r="G229" i="19"/>
  <c r="Y170" i="38"/>
  <c r="G170" i="19"/>
  <c r="Y120" i="38"/>
  <c r="G120" i="19"/>
  <c r="Y88" i="38"/>
  <c r="G88" i="19"/>
  <c r="Y148" i="38"/>
  <c r="G148" i="19"/>
  <c r="Y251" i="38"/>
  <c r="G251" i="19"/>
  <c r="Y83" i="38"/>
  <c r="G83" i="19"/>
  <c r="Y281" i="38"/>
  <c r="G281" i="19"/>
  <c r="Y22" i="38"/>
  <c r="G22" i="19"/>
  <c r="Y193" i="38"/>
  <c r="G193" i="19"/>
  <c r="Y151" i="38"/>
  <c r="G151" i="19"/>
  <c r="Y179" i="38"/>
  <c r="G179" i="19"/>
  <c r="Y191" i="38"/>
  <c r="G191" i="19"/>
  <c r="Y18" i="38"/>
  <c r="G18" i="19"/>
  <c r="Y249" i="38"/>
  <c r="G249" i="19"/>
  <c r="Y204" i="38"/>
  <c r="G204" i="19"/>
  <c r="Y183" i="38"/>
  <c r="G183" i="19"/>
  <c r="Y100" i="38"/>
  <c r="G100" i="19"/>
  <c r="Y302" i="38"/>
  <c r="G302" i="19"/>
  <c r="Y185" i="38"/>
  <c r="G185" i="19"/>
  <c r="Y186" i="38"/>
  <c r="G186" i="19"/>
  <c r="X4" i="39"/>
  <c r="H4" i="19" s="1"/>
  <c r="C14" i="40" s="1"/>
  <c r="W159" i="39"/>
  <c r="X159" i="39" s="1"/>
  <c r="W113" i="39"/>
  <c r="X113" i="39" s="1"/>
  <c r="W12" i="39"/>
  <c r="X12" i="39" s="1"/>
  <c r="W109" i="39"/>
  <c r="X109" i="39" s="1"/>
  <c r="W56" i="39"/>
  <c r="X56" i="39" s="1"/>
  <c r="W293" i="39"/>
  <c r="X293" i="39" s="1"/>
  <c r="W27" i="39"/>
  <c r="X27" i="39" s="1"/>
  <c r="W145" i="39"/>
  <c r="X145" i="39" s="1"/>
  <c r="W84" i="39"/>
  <c r="X84" i="39" s="1"/>
  <c r="W286" i="39"/>
  <c r="X286" i="39" s="1"/>
  <c r="W7" i="39"/>
  <c r="X7" i="39" s="1"/>
  <c r="W8" i="39"/>
  <c r="X8" i="39" s="1"/>
  <c r="W22" i="39"/>
  <c r="X22" i="39" s="1"/>
  <c r="W16" i="39"/>
  <c r="X16" i="39" s="1"/>
  <c r="W233" i="39"/>
  <c r="X233" i="39" s="1"/>
  <c r="W97" i="39"/>
  <c r="X97" i="39" s="1"/>
  <c r="W316" i="39"/>
  <c r="X316" i="39" s="1"/>
  <c r="W26" i="39"/>
  <c r="X26" i="39" s="1"/>
  <c r="W57" i="39"/>
  <c r="X57" i="39" s="1"/>
  <c r="W160" i="39"/>
  <c r="X160" i="39" s="1"/>
  <c r="W50" i="39"/>
  <c r="X50" i="39" s="1"/>
  <c r="W176" i="39"/>
  <c r="X176" i="39" s="1"/>
  <c r="W283" i="39"/>
  <c r="X283" i="39" s="1"/>
  <c r="W59" i="39"/>
  <c r="X59" i="39" s="1"/>
  <c r="W225" i="39"/>
  <c r="X225" i="39" s="1"/>
  <c r="W219" i="39"/>
  <c r="X219" i="39" s="1"/>
  <c r="W178" i="39"/>
  <c r="X178" i="39" s="1"/>
  <c r="W180" i="39"/>
  <c r="X180" i="39" s="1"/>
  <c r="W279" i="39"/>
  <c r="X279" i="39" s="1"/>
  <c r="W94" i="39"/>
  <c r="X94" i="39" s="1"/>
  <c r="W152" i="39"/>
  <c r="X152" i="39" s="1"/>
  <c r="W96" i="39"/>
  <c r="X96" i="39" s="1"/>
  <c r="W261" i="39"/>
  <c r="X261" i="39" s="1"/>
  <c r="W42" i="39"/>
  <c r="X42" i="39" s="1"/>
  <c r="W217" i="39"/>
  <c r="X217" i="39" s="1"/>
  <c r="W194" i="39"/>
  <c r="X194" i="39" s="1"/>
  <c r="W226" i="39"/>
  <c r="X226" i="39" s="1"/>
  <c r="W184" i="39"/>
  <c r="X184" i="39" s="1"/>
  <c r="W37" i="39"/>
  <c r="X37" i="39" s="1"/>
  <c r="W34" i="39"/>
  <c r="X34" i="39" s="1"/>
  <c r="W200" i="39"/>
  <c r="X200" i="39" s="1"/>
  <c r="W136" i="39"/>
  <c r="X136" i="39" s="1"/>
  <c r="W158" i="39"/>
  <c r="X158" i="39" s="1"/>
  <c r="W251" i="39"/>
  <c r="X251" i="39" s="1"/>
  <c r="W212" i="39"/>
  <c r="X212" i="39" s="1"/>
  <c r="W119" i="39"/>
  <c r="X119" i="39" s="1"/>
  <c r="W307" i="39"/>
  <c r="X307" i="39" s="1"/>
  <c r="W75" i="39"/>
  <c r="X75" i="39" s="1"/>
  <c r="W164" i="39"/>
  <c r="X164" i="39" s="1"/>
  <c r="W292" i="39"/>
  <c r="X292" i="39" s="1"/>
  <c r="W266" i="39"/>
  <c r="X266" i="39" s="1"/>
  <c r="W41" i="39"/>
  <c r="X41" i="39" s="1"/>
  <c r="W78" i="39"/>
  <c r="X78" i="39" s="1"/>
  <c r="W167" i="39"/>
  <c r="X167" i="39" s="1"/>
  <c r="W100" i="39"/>
  <c r="X100" i="39" s="1"/>
  <c r="W318" i="39"/>
  <c r="X318" i="39" s="1"/>
  <c r="W134" i="39"/>
  <c r="X134" i="39" s="1"/>
  <c r="W294" i="39"/>
  <c r="X294" i="39" s="1"/>
  <c r="W102" i="39"/>
  <c r="X102" i="39" s="1"/>
  <c r="W185" i="39"/>
  <c r="X185" i="39" s="1"/>
  <c r="W291" i="39"/>
  <c r="X291" i="39" s="1"/>
  <c r="W155" i="39"/>
  <c r="X155" i="39" s="1"/>
  <c r="W68" i="39"/>
  <c r="X68" i="39" s="1"/>
  <c r="W188" i="39"/>
  <c r="X188" i="39" s="1"/>
  <c r="W74" i="39"/>
  <c r="X74" i="39" s="1"/>
  <c r="W303" i="39"/>
  <c r="X303" i="39" s="1"/>
  <c r="W70" i="39"/>
  <c r="X70" i="39" s="1"/>
  <c r="W228" i="39"/>
  <c r="X228" i="39" s="1"/>
  <c r="W230" i="39"/>
  <c r="X230" i="39" s="1"/>
  <c r="W214" i="39"/>
  <c r="X214" i="39" s="1"/>
  <c r="W284" i="39"/>
  <c r="X284" i="39" s="1"/>
  <c r="W121" i="39"/>
  <c r="X121" i="39" s="1"/>
  <c r="W309" i="39"/>
  <c r="X309" i="39" s="1"/>
  <c r="W218" i="39"/>
  <c r="X218" i="39" s="1"/>
  <c r="W79" i="39"/>
  <c r="X79" i="39" s="1"/>
  <c r="W313" i="39"/>
  <c r="X313" i="39" s="1"/>
  <c r="W90" i="39"/>
  <c r="X90" i="39" s="1"/>
  <c r="W250" i="39"/>
  <c r="X250" i="39" s="1"/>
  <c r="W247" i="39"/>
  <c r="X247" i="39" s="1"/>
  <c r="W61" i="39"/>
  <c r="X61" i="39" s="1"/>
  <c r="W203" i="39"/>
  <c r="X203" i="39" s="1"/>
  <c r="W157" i="39"/>
  <c r="X157" i="39" s="1"/>
  <c r="W107" i="39"/>
  <c r="X107" i="39" s="1"/>
  <c r="W270" i="39"/>
  <c r="X270" i="39" s="1"/>
  <c r="W24" i="39"/>
  <c r="X24" i="39" s="1"/>
  <c r="W126" i="39"/>
  <c r="X126" i="39" s="1"/>
  <c r="W148" i="39"/>
  <c r="X148" i="39" s="1"/>
  <c r="W11" i="39"/>
  <c r="X11" i="39" s="1"/>
  <c r="W201" i="39"/>
  <c r="X201" i="39" s="1"/>
  <c r="W272" i="39"/>
  <c r="X272" i="39" s="1"/>
  <c r="W277" i="39"/>
  <c r="X277" i="39" s="1"/>
  <c r="W215" i="39"/>
  <c r="X215" i="39" s="1"/>
  <c r="W186" i="39"/>
  <c r="X186" i="39" s="1"/>
  <c r="W111" i="39"/>
  <c r="X111" i="39" s="1"/>
  <c r="W210" i="39"/>
  <c r="X210" i="39" s="1"/>
  <c r="W36" i="39"/>
  <c r="X36" i="39" s="1"/>
  <c r="W31" i="39"/>
  <c r="X31" i="39" s="1"/>
  <c r="W244" i="39"/>
  <c r="X244" i="39" s="1"/>
  <c r="W262" i="39"/>
  <c r="X262" i="39" s="1"/>
  <c r="W49" i="39"/>
  <c r="X49" i="39" s="1"/>
  <c r="W282" i="39"/>
  <c r="X282" i="39" s="1"/>
  <c r="W46" i="39"/>
  <c r="X46" i="39" s="1"/>
  <c r="W137" i="39"/>
  <c r="X137" i="39" s="1"/>
  <c r="W220" i="39"/>
  <c r="X220" i="39" s="1"/>
  <c r="W73" i="39"/>
  <c r="X73" i="39" s="1"/>
  <c r="W10" i="39"/>
  <c r="X10" i="39" s="1"/>
  <c r="W245" i="39"/>
  <c r="X245" i="39" s="1"/>
  <c r="W142" i="39"/>
  <c r="X142" i="39" s="1"/>
  <c r="W257" i="39"/>
  <c r="X257" i="39" s="1"/>
  <c r="W147" i="39"/>
  <c r="X147" i="39" s="1"/>
  <c r="W125" i="39"/>
  <c r="X125" i="39" s="1"/>
  <c r="W213" i="39"/>
  <c r="X213" i="39" s="1"/>
  <c r="W171" i="39"/>
  <c r="X171" i="39" s="1"/>
  <c r="W131" i="39"/>
  <c r="X131" i="39" s="1"/>
  <c r="W5" i="39"/>
  <c r="X5" i="39" s="1"/>
  <c r="W274" i="39"/>
  <c r="X274" i="39" s="1"/>
  <c r="W165" i="39"/>
  <c r="X165" i="39" s="1"/>
  <c r="W150" i="39"/>
  <c r="X150" i="39" s="1"/>
  <c r="W82" i="39"/>
  <c r="X82" i="39" s="1"/>
  <c r="W166" i="39"/>
  <c r="X166" i="39" s="1"/>
  <c r="W139" i="39"/>
  <c r="X139" i="39" s="1"/>
  <c r="W196" i="39"/>
  <c r="X196" i="39" s="1"/>
  <c r="W243" i="39"/>
  <c r="X243" i="39" s="1"/>
  <c r="W173" i="39"/>
  <c r="X173" i="39" s="1"/>
  <c r="W153" i="39"/>
  <c r="X153" i="39" s="1"/>
  <c r="W204" i="39"/>
  <c r="X204" i="39" s="1"/>
  <c r="W65" i="39"/>
  <c r="X65" i="39" s="1"/>
  <c r="W80" i="39"/>
  <c r="X80" i="39" s="1"/>
  <c r="W117" i="39"/>
  <c r="X117" i="39" s="1"/>
  <c r="W54" i="39"/>
  <c r="X54" i="39" s="1"/>
  <c r="W281" i="39"/>
  <c r="X281" i="39" s="1"/>
  <c r="W63" i="39"/>
  <c r="X63" i="39" s="1"/>
  <c r="W304" i="39"/>
  <c r="X304" i="39" s="1"/>
  <c r="W192" i="39"/>
  <c r="X192" i="39" s="1"/>
  <c r="W202" i="39"/>
  <c r="X202" i="39" s="1"/>
  <c r="W259" i="39"/>
  <c r="X259" i="39" s="1"/>
  <c r="W288" i="39"/>
  <c r="X288" i="39" s="1"/>
  <c r="W115" i="39"/>
  <c r="X115" i="39" s="1"/>
  <c r="W81" i="39"/>
  <c r="X81" i="39" s="1"/>
  <c r="W58" i="39"/>
  <c r="X58" i="39" s="1"/>
  <c r="W187" i="39"/>
  <c r="X187" i="39" s="1"/>
  <c r="W72" i="39"/>
  <c r="X72" i="39" s="1"/>
  <c r="W181" i="39"/>
  <c r="X181" i="39" s="1"/>
  <c r="W240" i="39"/>
  <c r="X240" i="39" s="1"/>
  <c r="W298" i="39"/>
  <c r="X298" i="39" s="1"/>
  <c r="W86" i="39"/>
  <c r="X86" i="39" s="1"/>
  <c r="W182" i="39"/>
  <c r="X182" i="39" s="1"/>
  <c r="W317" i="39"/>
  <c r="X317" i="39" s="1"/>
  <c r="W28" i="39"/>
  <c r="X28" i="39" s="1"/>
  <c r="W256" i="39"/>
  <c r="X256" i="39" s="1"/>
  <c r="W300" i="39"/>
  <c r="X300" i="39" s="1"/>
  <c r="W199" i="39"/>
  <c r="X199" i="39" s="1"/>
  <c r="W263" i="39"/>
  <c r="X263" i="39" s="1"/>
  <c r="W183" i="39"/>
  <c r="X183" i="39" s="1"/>
  <c r="W141" i="39"/>
  <c r="X141" i="39" s="1"/>
  <c r="W179" i="39"/>
  <c r="X179" i="39" s="1"/>
  <c r="W6" i="39"/>
  <c r="X6" i="39" s="1"/>
  <c r="W105" i="39"/>
  <c r="X105" i="39" s="1"/>
  <c r="W287" i="39"/>
  <c r="X287" i="39" s="1"/>
  <c r="W229" i="39"/>
  <c r="X229" i="39" s="1"/>
  <c r="W120" i="39"/>
  <c r="X120" i="39" s="1"/>
  <c r="W110" i="39"/>
  <c r="X110" i="39" s="1"/>
  <c r="W71" i="39"/>
  <c r="X71" i="39" s="1"/>
  <c r="W296" i="39"/>
  <c r="X296" i="39" s="1"/>
  <c r="W237" i="39"/>
  <c r="X237" i="39" s="1"/>
  <c r="W191" i="39"/>
  <c r="X191" i="39" s="1"/>
  <c r="W69" i="39"/>
  <c r="X69" i="39" s="1"/>
  <c r="W15" i="39"/>
  <c r="X15" i="39" s="1"/>
  <c r="W151" i="39"/>
  <c r="X151" i="39" s="1"/>
  <c r="W35" i="39"/>
  <c r="X35" i="39" s="1"/>
  <c r="W44" i="39"/>
  <c r="X44" i="39" s="1"/>
  <c r="W295" i="39"/>
  <c r="X295" i="39" s="1"/>
  <c r="W312" i="39"/>
  <c r="X312" i="39" s="1"/>
  <c r="W40" i="39"/>
  <c r="X40" i="39" s="1"/>
  <c r="W48" i="39"/>
  <c r="X48" i="39" s="1"/>
  <c r="W268" i="39"/>
  <c r="X268" i="39" s="1"/>
  <c r="W9" i="39"/>
  <c r="X9" i="39" s="1"/>
  <c r="W77" i="39"/>
  <c r="X77" i="39" s="1"/>
  <c r="W106" i="39"/>
  <c r="X106" i="39" s="1"/>
  <c r="W290" i="39"/>
  <c r="X290" i="39" s="1"/>
  <c r="W248" i="39"/>
  <c r="X248" i="39" s="1"/>
  <c r="W45" i="39"/>
  <c r="X45" i="39" s="1"/>
  <c r="W62" i="39"/>
  <c r="X62" i="39" s="1"/>
  <c r="W310" i="39"/>
  <c r="X310" i="39" s="1"/>
  <c r="W234" i="39"/>
  <c r="X234" i="39" s="1"/>
  <c r="W118" i="39"/>
  <c r="X118" i="39" s="1"/>
  <c r="W207" i="39"/>
  <c r="X207" i="39" s="1"/>
  <c r="W206" i="39"/>
  <c r="X206" i="39" s="1"/>
  <c r="W254" i="39"/>
  <c r="X254" i="39" s="1"/>
  <c r="W168" i="39"/>
  <c r="X168" i="39" s="1"/>
  <c r="W278" i="39"/>
  <c r="X278" i="39" s="1"/>
  <c r="W211" i="39"/>
  <c r="X211" i="39" s="1"/>
  <c r="W32" i="39"/>
  <c r="X32" i="39" s="1"/>
  <c r="W112" i="39"/>
  <c r="X112" i="39" s="1"/>
  <c r="W17" i="39"/>
  <c r="X17" i="39" s="1"/>
  <c r="W85" i="39"/>
  <c r="X85" i="39" s="1"/>
  <c r="W21" i="39"/>
  <c r="X21" i="39" s="1"/>
  <c r="W64" i="39"/>
  <c r="X64" i="39" s="1"/>
  <c r="W285" i="39"/>
  <c r="X285" i="39" s="1"/>
  <c r="W29" i="39"/>
  <c r="X29" i="39" s="1"/>
  <c r="W138" i="39"/>
  <c r="X138" i="39" s="1"/>
  <c r="W161" i="39"/>
  <c r="X161" i="39" s="1"/>
  <c r="W190" i="39"/>
  <c r="X190" i="39" s="1"/>
  <c r="W92" i="39"/>
  <c r="X92" i="39" s="1"/>
  <c r="W205" i="39"/>
  <c r="X205" i="39" s="1"/>
  <c r="W198" i="39"/>
  <c r="X198" i="39" s="1"/>
  <c r="W280" i="39"/>
  <c r="X280" i="39" s="1"/>
  <c r="W132" i="39"/>
  <c r="X132" i="39" s="1"/>
  <c r="W175" i="39"/>
  <c r="X175" i="39" s="1"/>
  <c r="W14" i="39"/>
  <c r="X14" i="39" s="1"/>
  <c r="W140" i="39"/>
  <c r="X140" i="39" s="1"/>
  <c r="W319" i="39"/>
  <c r="X319" i="39" s="1"/>
  <c r="W231" i="39"/>
  <c r="X231" i="39" s="1"/>
  <c r="W189" i="39"/>
  <c r="X189" i="39" s="1"/>
  <c r="W264" i="39"/>
  <c r="X264" i="39" s="1"/>
  <c r="W19" i="39"/>
  <c r="X19" i="39" s="1"/>
  <c r="W265" i="39"/>
  <c r="X265" i="39" s="1"/>
  <c r="W104" i="39"/>
  <c r="X104" i="39" s="1"/>
  <c r="W101" i="39"/>
  <c r="X101" i="39" s="1"/>
  <c r="W60" i="39"/>
  <c r="X60" i="39" s="1"/>
  <c r="W299" i="39"/>
  <c r="X299" i="39" s="1"/>
  <c r="W30" i="39"/>
  <c r="X30" i="39" s="1"/>
  <c r="W241" i="39"/>
  <c r="X241" i="39" s="1"/>
  <c r="W135" i="39"/>
  <c r="X135" i="39" s="1"/>
  <c r="W232" i="39"/>
  <c r="X232" i="39" s="1"/>
  <c r="W302" i="39"/>
  <c r="X302" i="39" s="1"/>
  <c r="W18" i="39"/>
  <c r="X18" i="39" s="1"/>
  <c r="W306" i="39"/>
  <c r="X306" i="39" s="1"/>
  <c r="W66" i="39"/>
  <c r="X66" i="39" s="1"/>
  <c r="W267" i="39"/>
  <c r="X267" i="39" s="1"/>
  <c r="W314" i="39"/>
  <c r="X314" i="39" s="1"/>
  <c r="W197" i="39"/>
  <c r="X197" i="39" s="1"/>
  <c r="W133" i="39"/>
  <c r="X133" i="39" s="1"/>
  <c r="W122" i="39"/>
  <c r="X122" i="39" s="1"/>
  <c r="W89" i="39"/>
  <c r="X89" i="39" s="1"/>
  <c r="W55" i="39"/>
  <c r="X55" i="39" s="1"/>
  <c r="W242" i="39"/>
  <c r="X242" i="39" s="1"/>
  <c r="W123" i="39"/>
  <c r="X123" i="39" s="1"/>
  <c r="W258" i="39"/>
  <c r="X258" i="39" s="1"/>
  <c r="W130" i="39"/>
  <c r="X130" i="39" s="1"/>
  <c r="W129" i="39"/>
  <c r="X129" i="39" s="1"/>
  <c r="W253" i="39"/>
  <c r="X253" i="39" s="1"/>
  <c r="W235" i="39"/>
  <c r="X235" i="39" s="1"/>
  <c r="W271" i="39"/>
  <c r="X271" i="39" s="1"/>
  <c r="W98" i="39"/>
  <c r="X98" i="39" s="1"/>
  <c r="W87" i="39"/>
  <c r="X87" i="39" s="1"/>
  <c r="W103" i="39"/>
  <c r="X103" i="39" s="1"/>
  <c r="W252" i="39"/>
  <c r="X252" i="39" s="1"/>
  <c r="W52" i="39"/>
  <c r="X52" i="39" s="1"/>
  <c r="W305" i="39"/>
  <c r="X305" i="39" s="1"/>
  <c r="W289" i="39"/>
  <c r="X289" i="39" s="1"/>
  <c r="W227" i="39"/>
  <c r="X227" i="39" s="1"/>
  <c r="W154" i="39"/>
  <c r="X154" i="39" s="1"/>
  <c r="W91" i="39"/>
  <c r="X91" i="39" s="1"/>
  <c r="W23" i="39"/>
  <c r="X23" i="39" s="1"/>
  <c r="W195" i="39"/>
  <c r="X195" i="39" s="1"/>
  <c r="W108" i="39"/>
  <c r="X108" i="39" s="1"/>
  <c r="W275" i="39"/>
  <c r="X275" i="39" s="1"/>
  <c r="W276" i="39"/>
  <c r="X276" i="39" s="1"/>
  <c r="W47" i="39"/>
  <c r="X47" i="39" s="1"/>
  <c r="W315" i="39"/>
  <c r="X315" i="39" s="1"/>
  <c r="W222" i="39"/>
  <c r="X222" i="39" s="1"/>
  <c r="W255" i="39"/>
  <c r="X255" i="39" s="1"/>
  <c r="W174" i="39"/>
  <c r="X174" i="39" s="1"/>
  <c r="W149" i="39"/>
  <c r="X149" i="39" s="1"/>
  <c r="W169" i="39"/>
  <c r="X169" i="39" s="1"/>
  <c r="W320" i="39"/>
  <c r="X320" i="39" s="1"/>
  <c r="W172" i="39"/>
  <c r="X172" i="39" s="1"/>
  <c r="W76" i="39"/>
  <c r="X76" i="39" s="1"/>
  <c r="W301" i="39"/>
  <c r="X301" i="39" s="1"/>
  <c r="W163" i="39"/>
  <c r="X163" i="39" s="1"/>
  <c r="W170" i="39"/>
  <c r="X170" i="39" s="1"/>
  <c r="W193" i="39"/>
  <c r="X193" i="39" s="1"/>
  <c r="W39" i="39"/>
  <c r="X39" i="39" s="1"/>
  <c r="W51" i="39"/>
  <c r="X51" i="39" s="1"/>
  <c r="W43" i="39"/>
  <c r="X43" i="39" s="1"/>
  <c r="W297" i="39"/>
  <c r="X297" i="39" s="1"/>
  <c r="W38" i="39"/>
  <c r="X38" i="39" s="1"/>
  <c r="W88" i="39"/>
  <c r="X88" i="39" s="1"/>
  <c r="W249" i="39"/>
  <c r="X249" i="39" s="1"/>
  <c r="W25" i="39"/>
  <c r="X25" i="39" s="1"/>
  <c r="W236" i="39"/>
  <c r="X236" i="39" s="1"/>
  <c r="W246" i="39"/>
  <c r="X246" i="39" s="1"/>
  <c r="W209" i="39"/>
  <c r="X209" i="39" s="1"/>
  <c r="W238" i="39"/>
  <c r="X238" i="39" s="1"/>
  <c r="W127" i="39"/>
  <c r="X127" i="39" s="1"/>
  <c r="W162" i="39"/>
  <c r="X162" i="39" s="1"/>
  <c r="W223" i="39"/>
  <c r="X223" i="39" s="1"/>
  <c r="W208" i="39"/>
  <c r="X208" i="39" s="1"/>
  <c r="W99" i="39"/>
  <c r="X99" i="39" s="1"/>
  <c r="W239" i="39"/>
  <c r="X239" i="39" s="1"/>
  <c r="W95" i="39"/>
  <c r="X95" i="39" s="1"/>
  <c r="W124" i="39"/>
  <c r="X124" i="39" s="1"/>
  <c r="W143" i="39"/>
  <c r="X143" i="39" s="1"/>
  <c r="W221" i="39"/>
  <c r="X221" i="39" s="1"/>
  <c r="W260" i="39"/>
  <c r="X260" i="39" s="1"/>
  <c r="W156" i="39"/>
  <c r="X156" i="39" s="1"/>
  <c r="W20" i="39"/>
  <c r="X20" i="39" s="1"/>
  <c r="W273" i="39"/>
  <c r="X273" i="39" s="1"/>
  <c r="W93" i="39"/>
  <c r="X93" i="39" s="1"/>
  <c r="W116" i="39"/>
  <c r="X116" i="39" s="1"/>
  <c r="W224" i="39"/>
  <c r="X224" i="39" s="1"/>
  <c r="W53" i="39"/>
  <c r="X53" i="39" s="1"/>
  <c r="W216" i="39"/>
  <c r="X216" i="39" s="1"/>
  <c r="W308" i="39"/>
  <c r="X308" i="39" s="1"/>
  <c r="W67" i="39"/>
  <c r="X67" i="39" s="1"/>
  <c r="W146" i="39"/>
  <c r="X146" i="39" s="1"/>
  <c r="W128" i="39"/>
  <c r="X128" i="39" s="1"/>
  <c r="W114" i="39"/>
  <c r="X114" i="39" s="1"/>
  <c r="W33" i="39"/>
  <c r="X33" i="39" s="1"/>
  <c r="W13" i="39"/>
  <c r="X13" i="39" s="1"/>
  <c r="W144" i="39"/>
  <c r="X144" i="39" s="1"/>
  <c r="W269" i="39"/>
  <c r="X269" i="39" s="1"/>
  <c r="W83" i="39"/>
  <c r="X83" i="39" s="1"/>
  <c r="W177" i="39"/>
  <c r="X177" i="39" s="1"/>
  <c r="W311" i="39"/>
  <c r="X311" i="39" s="1"/>
  <c r="W3" i="38" a="1"/>
  <c r="W3" i="38" s="1"/>
  <c r="X4" i="38"/>
  <c r="G4" i="19" s="1"/>
  <c r="C13" i="40" s="1"/>
  <c r="Y4" i="37"/>
  <c r="X3" i="37" a="1"/>
  <c r="X3" i="37" s="1"/>
  <c r="Z1" i="37" s="1"/>
  <c r="W3" i="37" a="1"/>
  <c r="W3" i="37" s="1"/>
  <c r="Y4" i="36"/>
  <c r="Y3" i="36" s="1" a="1"/>
  <c r="Y3" i="36" s="1"/>
  <c r="X3" i="36" a="1"/>
  <c r="X3" i="36" s="1"/>
  <c r="Z1" i="36" s="1"/>
  <c r="Y3" i="37" l="1" a="1"/>
  <c r="Y3" i="37" s="1"/>
  <c r="Y124" i="39"/>
  <c r="H124" i="19"/>
  <c r="Y98" i="39"/>
  <c r="H98" i="19"/>
  <c r="Y299" i="39"/>
  <c r="H299" i="19"/>
  <c r="Y312" i="39"/>
  <c r="H312" i="19"/>
  <c r="Y187" i="39"/>
  <c r="H187" i="19"/>
  <c r="Y257" i="39"/>
  <c r="H257" i="19"/>
  <c r="Y24" i="39"/>
  <c r="H24" i="19"/>
  <c r="Y78" i="39"/>
  <c r="H78" i="19"/>
  <c r="Y212" i="39"/>
  <c r="H212" i="19"/>
  <c r="Y50" i="39"/>
  <c r="H50" i="19"/>
  <c r="Y22" i="39"/>
  <c r="H22" i="19"/>
  <c r="Y56" i="39"/>
  <c r="H56" i="19"/>
  <c r="Y53" i="39"/>
  <c r="H53" i="19"/>
  <c r="Y162" i="39"/>
  <c r="H162" i="19"/>
  <c r="Y163" i="39"/>
  <c r="H163" i="19"/>
  <c r="Y23" i="39"/>
  <c r="H23" i="19"/>
  <c r="Y258" i="39"/>
  <c r="H258" i="19"/>
  <c r="Y241" i="39"/>
  <c r="H241" i="19"/>
  <c r="Y280" i="39"/>
  <c r="H280" i="19"/>
  <c r="Y278" i="39"/>
  <c r="H278" i="19"/>
  <c r="Y48" i="39"/>
  <c r="H48" i="19"/>
  <c r="Y287" i="39"/>
  <c r="H287" i="19"/>
  <c r="Y181" i="39"/>
  <c r="H181" i="19"/>
  <c r="Y65" i="39"/>
  <c r="H65" i="19"/>
  <c r="Y125" i="39"/>
  <c r="H125" i="19"/>
  <c r="Y210" i="39"/>
  <c r="H210" i="19"/>
  <c r="Y247" i="39"/>
  <c r="H247" i="19"/>
  <c r="Y68" i="39"/>
  <c r="H68" i="19"/>
  <c r="Y100" i="39"/>
  <c r="H100" i="19"/>
  <c r="Y37" i="39"/>
  <c r="H37" i="19"/>
  <c r="Y152" i="39"/>
  <c r="H152" i="19"/>
  <c r="Y283" i="39"/>
  <c r="H283" i="19"/>
  <c r="Y233" i="39"/>
  <c r="H233" i="19"/>
  <c r="Y27" i="39"/>
  <c r="H27" i="19"/>
  <c r="Y76" i="39"/>
  <c r="H76" i="19"/>
  <c r="Y231" i="39"/>
  <c r="H231" i="19"/>
  <c r="Y6" i="39"/>
  <c r="H6" i="19"/>
  <c r="Y153" i="39"/>
  <c r="H153" i="19"/>
  <c r="Y230" i="39"/>
  <c r="H230" i="19"/>
  <c r="Y239" i="39"/>
  <c r="H239" i="19"/>
  <c r="Y320" i="39"/>
  <c r="H320" i="19"/>
  <c r="Y235" i="39"/>
  <c r="H235" i="19"/>
  <c r="Y101" i="39"/>
  <c r="H101" i="19"/>
  <c r="Y17" i="39"/>
  <c r="H17" i="19"/>
  <c r="Y44" i="39"/>
  <c r="H44" i="19"/>
  <c r="Y182" i="39"/>
  <c r="H182" i="19"/>
  <c r="Y243" i="39"/>
  <c r="H243" i="19"/>
  <c r="Y262" i="39"/>
  <c r="H262" i="19"/>
  <c r="Y79" i="39"/>
  <c r="H79" i="19"/>
  <c r="Y102" i="39"/>
  <c r="H102" i="19"/>
  <c r="Y217" i="39"/>
  <c r="H217" i="19"/>
  <c r="Y7" i="39"/>
  <c r="H7" i="19"/>
  <c r="Y308" i="39"/>
  <c r="H308" i="19"/>
  <c r="Y25" i="39"/>
  <c r="H25" i="19"/>
  <c r="Y108" i="39"/>
  <c r="H108" i="19"/>
  <c r="Y133" i="39"/>
  <c r="H133" i="19"/>
  <c r="Y175" i="39"/>
  <c r="H175" i="19"/>
  <c r="Y234" i="39"/>
  <c r="H234" i="19"/>
  <c r="Y120" i="39"/>
  <c r="H120" i="19"/>
  <c r="Y288" i="39"/>
  <c r="H288" i="19"/>
  <c r="Y171" i="39"/>
  <c r="H171" i="19"/>
  <c r="Y309" i="39"/>
  <c r="H309" i="19"/>
  <c r="Y13" i="39"/>
  <c r="H13" i="19"/>
  <c r="Y221" i="39"/>
  <c r="H221" i="19"/>
  <c r="Y88" i="39"/>
  <c r="H88" i="19"/>
  <c r="Y255" i="39"/>
  <c r="H255" i="19"/>
  <c r="Y103" i="39"/>
  <c r="H103" i="19"/>
  <c r="Y314" i="39"/>
  <c r="H314" i="19"/>
  <c r="Y264" i="39"/>
  <c r="H264" i="19"/>
  <c r="Y285" i="39"/>
  <c r="H285" i="19"/>
  <c r="Y62" i="39"/>
  <c r="H62" i="19"/>
  <c r="Y69" i="39"/>
  <c r="H69" i="19"/>
  <c r="Y300" i="39"/>
  <c r="H300" i="19"/>
  <c r="Y202" i="39"/>
  <c r="H202" i="19"/>
  <c r="Y82" i="39"/>
  <c r="H82" i="19"/>
  <c r="Y137" i="39"/>
  <c r="H137" i="19"/>
  <c r="Y148" i="39"/>
  <c r="H148" i="19"/>
  <c r="Y284" i="39"/>
  <c r="H284" i="19"/>
  <c r="Y307" i="39"/>
  <c r="H307" i="19"/>
  <c r="Y33" i="39"/>
  <c r="H33" i="19"/>
  <c r="Y224" i="39"/>
  <c r="H224" i="19"/>
  <c r="Y143" i="39"/>
  <c r="H143" i="19"/>
  <c r="Y127" i="39"/>
  <c r="H127" i="19"/>
  <c r="Y38" i="39"/>
  <c r="H38" i="19"/>
  <c r="Y301" i="39"/>
  <c r="H301" i="19"/>
  <c r="Y222" i="39"/>
  <c r="H222" i="19"/>
  <c r="Y91" i="39"/>
  <c r="H91" i="19"/>
  <c r="Y87" i="39"/>
  <c r="H87" i="19"/>
  <c r="Y123" i="39"/>
  <c r="H123" i="19"/>
  <c r="Y267" i="39"/>
  <c r="H267" i="19"/>
  <c r="Y30" i="39"/>
  <c r="H30" i="19"/>
  <c r="Y189" i="39"/>
  <c r="H189" i="19"/>
  <c r="Y198" i="39"/>
  <c r="H198" i="19"/>
  <c r="Y64" i="39"/>
  <c r="H64" i="19"/>
  <c r="Y168" i="39"/>
  <c r="H168" i="19"/>
  <c r="Y45" i="39"/>
  <c r="H45" i="19"/>
  <c r="Y40" i="39"/>
  <c r="H40" i="19"/>
  <c r="Y191" i="39"/>
  <c r="H191" i="19"/>
  <c r="Y105" i="39"/>
  <c r="H105" i="19"/>
  <c r="Y256" i="39"/>
  <c r="H256" i="19"/>
  <c r="Y72" i="39"/>
  <c r="H72" i="19"/>
  <c r="Y192" i="39"/>
  <c r="H192" i="19"/>
  <c r="Y204" i="39"/>
  <c r="H204" i="19"/>
  <c r="Y150" i="39"/>
  <c r="H150" i="19"/>
  <c r="Y147" i="39"/>
  <c r="H147" i="19"/>
  <c r="Y46" i="39"/>
  <c r="H46" i="19"/>
  <c r="Y111" i="39"/>
  <c r="H111" i="19"/>
  <c r="Y126" i="39"/>
  <c r="H126" i="19"/>
  <c r="Y250" i="39"/>
  <c r="H250" i="19"/>
  <c r="Y214" i="39"/>
  <c r="H214" i="19"/>
  <c r="Y155" i="39"/>
  <c r="H155" i="19"/>
  <c r="Y167" i="39"/>
  <c r="H167" i="19"/>
  <c r="Y119" i="39"/>
  <c r="H119" i="19"/>
  <c r="Y184" i="39"/>
  <c r="H184" i="19"/>
  <c r="Y94" i="39"/>
  <c r="H94" i="19"/>
  <c r="Y176" i="39"/>
  <c r="H176" i="19"/>
  <c r="Y16" i="39"/>
  <c r="H16" i="19"/>
  <c r="Y293" i="39"/>
  <c r="H293" i="19"/>
  <c r="Y205" i="39"/>
  <c r="H205" i="19"/>
  <c r="Y311" i="39"/>
  <c r="H311" i="19"/>
  <c r="Y128" i="39"/>
  <c r="H128" i="19"/>
  <c r="Y93" i="39"/>
  <c r="H93" i="19"/>
  <c r="Y95" i="39"/>
  <c r="H95" i="19"/>
  <c r="Y209" i="39"/>
  <c r="H209" i="19"/>
  <c r="Y43" i="39"/>
  <c r="H43" i="19"/>
  <c r="Y172" i="39"/>
  <c r="H172" i="19"/>
  <c r="Y47" i="39"/>
  <c r="H47" i="19"/>
  <c r="Y227" i="39"/>
  <c r="H227" i="19"/>
  <c r="Y271" i="39"/>
  <c r="H271" i="19"/>
  <c r="Y55" i="39"/>
  <c r="H55" i="19"/>
  <c r="Y306" i="39"/>
  <c r="H306" i="19"/>
  <c r="Y60" i="39"/>
  <c r="H60" i="19"/>
  <c r="Y319" i="39"/>
  <c r="H319" i="19"/>
  <c r="Y92" i="39"/>
  <c r="H92" i="19"/>
  <c r="Y85" i="39"/>
  <c r="H85" i="19"/>
  <c r="Y206" i="39"/>
  <c r="H206" i="19"/>
  <c r="Y290" i="39"/>
  <c r="H290" i="19"/>
  <c r="Y295" i="39"/>
  <c r="H295" i="19"/>
  <c r="Y296" i="39"/>
  <c r="H296" i="19"/>
  <c r="Y179" i="39"/>
  <c r="H179" i="19"/>
  <c r="Y317" i="39"/>
  <c r="H317" i="19"/>
  <c r="Y58" i="39"/>
  <c r="H58" i="19"/>
  <c r="Y63" i="39"/>
  <c r="H63" i="19"/>
  <c r="Y173" i="39"/>
  <c r="H173" i="19"/>
  <c r="Y274" i="39"/>
  <c r="H274" i="19"/>
  <c r="Y142" i="39"/>
  <c r="H142" i="19"/>
  <c r="Y49" i="39"/>
  <c r="H49" i="19"/>
  <c r="Y215" i="39"/>
  <c r="H215" i="19"/>
  <c r="Y270" i="39"/>
  <c r="H270" i="19"/>
  <c r="Y313" i="39"/>
  <c r="H313" i="19"/>
  <c r="Y228" i="39"/>
  <c r="H228" i="19"/>
  <c r="Y185" i="39"/>
  <c r="H185" i="19"/>
  <c r="Y41" i="39"/>
  <c r="H41" i="19"/>
  <c r="Y251" i="39"/>
  <c r="H251" i="19"/>
  <c r="Y194" i="39"/>
  <c r="H194" i="19"/>
  <c r="Y180" i="39"/>
  <c r="H180" i="19"/>
  <c r="Y160" i="39"/>
  <c r="H160" i="19"/>
  <c r="Y8" i="39"/>
  <c r="H8" i="19"/>
  <c r="Y109" i="39"/>
  <c r="H109" i="19"/>
  <c r="Y116" i="39"/>
  <c r="H116" i="19"/>
  <c r="Y315" i="39"/>
  <c r="H315" i="19"/>
  <c r="Y66" i="39"/>
  <c r="H66" i="19"/>
  <c r="Y248" i="39"/>
  <c r="H248" i="19"/>
  <c r="Y28" i="39"/>
  <c r="H28" i="19"/>
  <c r="Y165" i="39"/>
  <c r="H165" i="19"/>
  <c r="Y186" i="39"/>
  <c r="H186" i="19"/>
  <c r="Y291" i="39"/>
  <c r="H291" i="19"/>
  <c r="Y226" i="39"/>
  <c r="H226" i="19"/>
  <c r="Y146" i="39"/>
  <c r="H146" i="19"/>
  <c r="Y207" i="39"/>
  <c r="H207" i="19"/>
  <c r="Y297" i="39"/>
  <c r="H297" i="19"/>
  <c r="Y21" i="39"/>
  <c r="H21" i="19"/>
  <c r="Y273" i="39"/>
  <c r="H273" i="19"/>
  <c r="Y51" i="39"/>
  <c r="H51" i="19"/>
  <c r="Y289" i="39"/>
  <c r="H289" i="19"/>
  <c r="Y89" i="39"/>
  <c r="H89" i="19"/>
  <c r="Y140" i="39"/>
  <c r="H140" i="19"/>
  <c r="Y106" i="39"/>
  <c r="H106" i="19"/>
  <c r="Y141" i="39"/>
  <c r="H141" i="19"/>
  <c r="Y281" i="39"/>
  <c r="H281" i="19"/>
  <c r="Y245" i="39"/>
  <c r="H245" i="19"/>
  <c r="Y107" i="39"/>
  <c r="H107" i="19"/>
  <c r="Y266" i="39"/>
  <c r="H266" i="19"/>
  <c r="Y57" i="39"/>
  <c r="H57" i="19"/>
  <c r="Y83" i="39"/>
  <c r="H83" i="19"/>
  <c r="Y67" i="39"/>
  <c r="H67" i="19"/>
  <c r="Y20" i="39"/>
  <c r="H20" i="19"/>
  <c r="Y99" i="39"/>
  <c r="H99" i="19"/>
  <c r="Y236" i="39"/>
  <c r="H236" i="19"/>
  <c r="Y39" i="39"/>
  <c r="H39" i="19"/>
  <c r="Y169" i="39"/>
  <c r="H169" i="19"/>
  <c r="Y275" i="39"/>
  <c r="H275" i="19"/>
  <c r="Y305" i="39"/>
  <c r="H305" i="19"/>
  <c r="Y253" i="39"/>
  <c r="H253" i="19"/>
  <c r="Y122" i="39"/>
  <c r="H122" i="19"/>
  <c r="Y302" i="39"/>
  <c r="H302" i="19"/>
  <c r="Y104" i="39"/>
  <c r="H104" i="19"/>
  <c r="Y14" i="39"/>
  <c r="H14" i="19"/>
  <c r="Y161" i="39"/>
  <c r="H161" i="19"/>
  <c r="Y112" i="39"/>
  <c r="H112" i="19"/>
  <c r="Y118" i="39"/>
  <c r="H118" i="19"/>
  <c r="Y77" i="39"/>
  <c r="H77" i="19"/>
  <c r="Y35" i="39"/>
  <c r="H35" i="19"/>
  <c r="Y110" i="39"/>
  <c r="H110" i="19"/>
  <c r="Y183" i="39"/>
  <c r="H183" i="19"/>
  <c r="Y86" i="39"/>
  <c r="H86" i="19"/>
  <c r="Y115" i="39"/>
  <c r="H115" i="19"/>
  <c r="Y54" i="39"/>
  <c r="H54" i="19"/>
  <c r="Y196" i="39"/>
  <c r="H196" i="19"/>
  <c r="Y131" i="39"/>
  <c r="H131" i="19"/>
  <c r="Y10" i="39"/>
  <c r="H10" i="19"/>
  <c r="Y244" i="39"/>
  <c r="H244" i="19"/>
  <c r="Y272" i="39"/>
  <c r="H272" i="19"/>
  <c r="Y157" i="39"/>
  <c r="H157" i="19"/>
  <c r="Y218" i="39"/>
  <c r="H218" i="19"/>
  <c r="Y303" i="39"/>
  <c r="H303" i="19"/>
  <c r="Y294" i="39"/>
  <c r="H294" i="19"/>
  <c r="Y292" i="39"/>
  <c r="H292" i="19"/>
  <c r="Y136" i="39"/>
  <c r="H136" i="19"/>
  <c r="Y42" i="39"/>
  <c r="H42" i="19"/>
  <c r="Y219" i="39"/>
  <c r="H219" i="19"/>
  <c r="Y26" i="39"/>
  <c r="H26" i="19"/>
  <c r="Y286" i="39"/>
  <c r="H286" i="19"/>
  <c r="Y113" i="39"/>
  <c r="H113" i="19"/>
  <c r="Y238" i="39"/>
  <c r="H238" i="19"/>
  <c r="Y242" i="39"/>
  <c r="H242" i="19"/>
  <c r="Y237" i="39"/>
  <c r="H237" i="19"/>
  <c r="Y304" i="39"/>
  <c r="H304" i="19"/>
  <c r="Y282" i="39"/>
  <c r="H282" i="19"/>
  <c r="Y90" i="39"/>
  <c r="H90" i="19"/>
  <c r="Y279" i="39"/>
  <c r="H279" i="19"/>
  <c r="Y156" i="39"/>
  <c r="H156" i="19"/>
  <c r="Y193" i="39"/>
  <c r="H193" i="19"/>
  <c r="Y52" i="39"/>
  <c r="H52" i="19"/>
  <c r="Y232" i="39"/>
  <c r="H232" i="19"/>
  <c r="Y138" i="39"/>
  <c r="H138" i="19"/>
  <c r="Y9" i="39"/>
  <c r="H9" i="19"/>
  <c r="Y263" i="39"/>
  <c r="H263" i="19"/>
  <c r="Y117" i="39"/>
  <c r="H117" i="19"/>
  <c r="Y73" i="39"/>
  <c r="H73" i="19"/>
  <c r="Y201" i="39"/>
  <c r="H201" i="19"/>
  <c r="Y74" i="39"/>
  <c r="H74" i="19"/>
  <c r="Y164" i="39"/>
  <c r="H164" i="19"/>
  <c r="Y261" i="39"/>
  <c r="H261" i="19"/>
  <c r="Y316" i="39"/>
  <c r="H316" i="19"/>
  <c r="Y159" i="39"/>
  <c r="H159" i="19"/>
  <c r="Y114" i="39"/>
  <c r="H114" i="19"/>
  <c r="Y154" i="39"/>
  <c r="H154" i="19"/>
  <c r="Y254" i="39"/>
  <c r="H254" i="19"/>
  <c r="Y177" i="39"/>
  <c r="H177" i="19"/>
  <c r="Y246" i="39"/>
  <c r="H246" i="19"/>
  <c r="Y276" i="39"/>
  <c r="H276" i="19"/>
  <c r="Y18" i="39"/>
  <c r="H18" i="19"/>
  <c r="Y190" i="39"/>
  <c r="H190" i="19"/>
  <c r="Y71" i="39"/>
  <c r="H71" i="19"/>
  <c r="Y81" i="39"/>
  <c r="H81" i="19"/>
  <c r="Y5" i="39"/>
  <c r="H5" i="19"/>
  <c r="Y277" i="39"/>
  <c r="H277" i="19"/>
  <c r="Y70" i="39"/>
  <c r="H70" i="19"/>
  <c r="Y158" i="39"/>
  <c r="H158" i="19"/>
  <c r="Y178" i="39"/>
  <c r="H178" i="19"/>
  <c r="Y12" i="39"/>
  <c r="H12" i="19"/>
  <c r="Y269" i="39"/>
  <c r="H269" i="19"/>
  <c r="Y208" i="39"/>
  <c r="H208" i="19"/>
  <c r="Y149" i="39"/>
  <c r="H149" i="19"/>
  <c r="Y129" i="39"/>
  <c r="H129" i="19"/>
  <c r="Y265" i="39"/>
  <c r="H265" i="19"/>
  <c r="Y32" i="39"/>
  <c r="H32" i="19"/>
  <c r="Y151" i="39"/>
  <c r="H151" i="19"/>
  <c r="Y298" i="39"/>
  <c r="H298" i="19"/>
  <c r="Y139" i="39"/>
  <c r="H139" i="19"/>
  <c r="Y31" i="39"/>
  <c r="H31" i="19"/>
  <c r="Y203" i="39"/>
  <c r="H203" i="19"/>
  <c r="Y134" i="39"/>
  <c r="H134" i="19"/>
  <c r="Y200" i="39"/>
  <c r="H200" i="19"/>
  <c r="Y225" i="39"/>
  <c r="H225" i="19"/>
  <c r="Y84" i="39"/>
  <c r="H84" i="19"/>
  <c r="Y144" i="39"/>
  <c r="H144" i="19"/>
  <c r="Y216" i="39"/>
  <c r="H216" i="19"/>
  <c r="Y260" i="39"/>
  <c r="H260" i="19"/>
  <c r="Y223" i="39"/>
  <c r="H223" i="19"/>
  <c r="Y249" i="39"/>
  <c r="H249" i="19"/>
  <c r="Y170" i="39"/>
  <c r="H170" i="19"/>
  <c r="Y174" i="39"/>
  <c r="H174" i="19"/>
  <c r="Y195" i="39"/>
  <c r="H195" i="19"/>
  <c r="Y252" i="39"/>
  <c r="H252" i="19"/>
  <c r="Y130" i="39"/>
  <c r="H130" i="19"/>
  <c r="Y197" i="39"/>
  <c r="H197" i="19"/>
  <c r="Y135" i="39"/>
  <c r="H135" i="19"/>
  <c r="Y19" i="39"/>
  <c r="H19" i="19"/>
  <c r="Y132" i="39"/>
  <c r="H132" i="19"/>
  <c r="Y29" i="39"/>
  <c r="H29" i="19"/>
  <c r="Y211" i="39"/>
  <c r="H211" i="19"/>
  <c r="Y310" i="39"/>
  <c r="H310" i="19"/>
  <c r="Y268" i="39"/>
  <c r="H268" i="19"/>
  <c r="Y15" i="39"/>
  <c r="H15" i="19"/>
  <c r="Y229" i="39"/>
  <c r="H229" i="19"/>
  <c r="Y199" i="39"/>
  <c r="H199" i="19"/>
  <c r="Y240" i="39"/>
  <c r="H240" i="19"/>
  <c r="Y259" i="39"/>
  <c r="H259" i="19"/>
  <c r="Y80" i="39"/>
  <c r="H80" i="19"/>
  <c r="Y166" i="39"/>
  <c r="H166" i="19"/>
  <c r="Y213" i="39"/>
  <c r="H213" i="19"/>
  <c r="Y220" i="39"/>
  <c r="H220" i="19"/>
  <c r="Y36" i="39"/>
  <c r="H36" i="19"/>
  <c r="Y11" i="39"/>
  <c r="H11" i="19"/>
  <c r="Y61" i="39"/>
  <c r="H61" i="19"/>
  <c r="Y121" i="39"/>
  <c r="H121" i="19"/>
  <c r="Y188" i="39"/>
  <c r="H188" i="19"/>
  <c r="Y318" i="39"/>
  <c r="H318" i="19"/>
  <c r="Y75" i="39"/>
  <c r="H75" i="19"/>
  <c r="Y34" i="39"/>
  <c r="H34" i="19"/>
  <c r="Y96" i="39"/>
  <c r="H96" i="19"/>
  <c r="Y59" i="39"/>
  <c r="H59" i="19"/>
  <c r="Y97" i="39"/>
  <c r="H97" i="19"/>
  <c r="Y145" i="39"/>
  <c r="H145" i="19"/>
  <c r="W3" i="39" a="1"/>
  <c r="W3" i="39" s="1"/>
  <c r="Y4" i="39"/>
  <c r="X3" i="39" a="1"/>
  <c r="X3" i="39" s="1"/>
  <c r="Z1" i="39" s="1"/>
  <c r="Y4" i="38"/>
  <c r="Y3" i="38" s="1" a="1"/>
  <c r="Y3" i="38" s="1"/>
  <c r="X3" i="38" a="1"/>
  <c r="X3" i="38" s="1"/>
  <c r="Z1" i="38" s="1"/>
  <c r="Y3" i="39" l="1" a="1"/>
  <c r="Y3" i="39" s="1"/>
  <c r="AD320" i="19" l="1"/>
  <c r="AD319" i="19"/>
  <c r="AD318" i="19"/>
  <c r="AD317" i="19"/>
  <c r="AD316" i="19"/>
  <c r="AD315" i="19"/>
  <c r="AD314" i="19"/>
  <c r="AD313" i="19"/>
  <c r="AD312" i="19"/>
  <c r="AD311" i="19"/>
  <c r="AD310" i="19"/>
  <c r="AD309" i="19"/>
  <c r="AD308" i="19"/>
  <c r="AD307" i="19"/>
  <c r="AD306" i="19"/>
  <c r="AD305" i="19"/>
  <c r="AD304" i="19"/>
  <c r="AD303" i="19"/>
  <c r="AD302" i="19"/>
  <c r="AD301" i="19"/>
  <c r="AD300" i="19"/>
  <c r="AD299" i="19"/>
  <c r="AD298" i="19"/>
  <c r="AD297" i="19"/>
  <c r="AD296" i="19"/>
  <c r="AD295" i="19"/>
  <c r="AD294" i="19"/>
  <c r="AD293" i="19"/>
  <c r="AD292" i="19"/>
  <c r="AD291" i="19"/>
  <c r="AD290" i="19"/>
  <c r="AD289" i="19"/>
  <c r="AD288" i="19"/>
  <c r="AD287" i="19"/>
  <c r="AD286" i="19"/>
  <c r="AD285" i="19"/>
  <c r="AD284" i="19"/>
  <c r="AD283" i="19"/>
  <c r="AD282" i="19"/>
  <c r="AD281" i="19"/>
  <c r="AD280" i="19"/>
  <c r="AD279" i="19"/>
  <c r="AD278" i="19"/>
  <c r="AD277" i="19"/>
  <c r="AD276" i="19"/>
  <c r="AD275" i="19"/>
  <c r="AD274" i="19"/>
  <c r="AD273" i="19"/>
  <c r="AD272" i="19"/>
  <c r="AD271" i="19"/>
  <c r="AD270" i="19"/>
  <c r="AD269" i="19"/>
  <c r="AD268" i="19"/>
  <c r="AD267" i="19"/>
  <c r="AD266" i="19"/>
  <c r="AD265" i="19"/>
  <c r="AD264" i="19"/>
  <c r="AD263" i="19"/>
  <c r="AD262" i="19"/>
  <c r="AD261" i="19"/>
  <c r="AD260" i="19"/>
  <c r="AD259" i="19"/>
  <c r="AD258" i="19"/>
  <c r="AD257" i="19"/>
  <c r="AD256" i="19"/>
  <c r="AD255" i="19"/>
  <c r="AD254" i="19"/>
  <c r="AD253" i="19"/>
  <c r="AD252" i="19"/>
  <c r="AD251" i="19"/>
  <c r="AD250" i="19"/>
  <c r="AD249" i="19"/>
  <c r="AD248" i="19"/>
  <c r="AD247" i="19"/>
  <c r="AD246" i="19"/>
  <c r="AD245" i="19"/>
  <c r="AD244" i="19"/>
  <c r="AD243" i="19"/>
  <c r="AD242" i="19"/>
  <c r="AD241" i="19"/>
  <c r="AD240" i="19"/>
  <c r="AD239" i="19"/>
  <c r="AD238" i="19"/>
  <c r="AD237" i="19"/>
  <c r="AD236" i="19"/>
  <c r="AD235" i="19"/>
  <c r="AD234" i="19"/>
  <c r="AD233" i="19"/>
  <c r="AD232" i="19"/>
  <c r="AD231" i="19"/>
  <c r="AD230" i="19"/>
  <c r="AD229" i="19"/>
  <c r="AD228" i="19"/>
  <c r="AD227" i="19"/>
  <c r="AD226" i="19"/>
  <c r="AD225" i="19"/>
  <c r="AD224" i="19"/>
  <c r="AD223" i="19"/>
  <c r="AD222" i="19"/>
  <c r="AD221" i="19"/>
  <c r="AD220" i="19"/>
  <c r="AD219" i="19"/>
  <c r="AD218" i="19"/>
  <c r="AD217" i="19"/>
  <c r="AD216" i="19"/>
  <c r="AD215" i="19"/>
  <c r="AD214" i="19"/>
  <c r="AD213" i="19"/>
  <c r="AD212" i="19"/>
  <c r="AD211" i="19"/>
  <c r="AD209" i="19"/>
  <c r="AD208" i="19"/>
  <c r="AD207" i="19"/>
  <c r="AD206" i="19"/>
  <c r="AD205" i="19"/>
  <c r="AD204" i="19"/>
  <c r="AD203" i="19"/>
  <c r="AD202" i="19"/>
  <c r="AD201" i="19"/>
  <c r="AD200" i="19"/>
  <c r="AD199" i="19"/>
  <c r="AD198" i="19"/>
  <c r="AD197" i="19"/>
  <c r="AD196" i="19"/>
  <c r="AD195" i="19"/>
  <c r="AD194" i="19"/>
  <c r="AD193" i="19"/>
  <c r="AD192" i="19"/>
  <c r="AD191" i="19"/>
  <c r="AD190" i="19"/>
  <c r="AD189" i="19"/>
  <c r="AD188" i="19"/>
  <c r="AD187" i="19"/>
  <c r="AD186" i="19"/>
  <c r="AD185" i="19"/>
  <c r="AD184" i="19"/>
  <c r="AD183" i="19"/>
  <c r="AD182" i="19"/>
  <c r="AD181" i="19"/>
  <c r="AD180" i="19"/>
  <c r="AD179" i="19"/>
  <c r="AD178" i="19"/>
  <c r="AD177" i="19"/>
  <c r="AD176" i="19"/>
  <c r="AD175" i="19"/>
  <c r="AD174" i="19"/>
  <c r="AD173" i="19"/>
  <c r="AD172" i="19"/>
  <c r="AD171" i="19"/>
  <c r="AD170" i="19"/>
  <c r="AD169" i="19"/>
  <c r="AD168" i="19"/>
  <c r="AD167" i="19"/>
  <c r="AD166" i="19"/>
  <c r="AD165" i="19"/>
  <c r="AD164" i="19"/>
  <c r="AD163" i="19"/>
  <c r="AD162" i="19"/>
  <c r="AD161" i="19"/>
  <c r="AD160" i="19"/>
  <c r="AD159" i="19"/>
  <c r="AD158" i="19"/>
  <c r="AD157" i="19"/>
  <c r="AD156" i="19"/>
  <c r="AD155" i="19"/>
  <c r="AD154" i="19"/>
  <c r="AD153" i="19"/>
  <c r="AD152" i="19"/>
  <c r="AD151" i="19"/>
  <c r="AD150" i="19"/>
  <c r="AD149" i="19"/>
  <c r="AD148" i="19"/>
  <c r="AD147" i="19"/>
  <c r="AD146" i="19"/>
  <c r="AD145" i="19"/>
  <c r="AD144" i="19"/>
  <c r="AD143" i="19"/>
  <c r="AD142" i="19"/>
  <c r="AD141" i="19"/>
  <c r="AD140" i="19"/>
  <c r="AD139" i="19"/>
  <c r="AD138" i="19"/>
  <c r="AD137" i="19"/>
  <c r="AD136" i="19"/>
  <c r="AD135" i="19"/>
  <c r="AD134" i="19"/>
  <c r="AD133" i="19"/>
  <c r="AD132" i="19"/>
  <c r="AD131" i="19"/>
  <c r="AD130" i="19"/>
  <c r="AD129" i="19"/>
  <c r="AD128" i="19"/>
  <c r="AD127" i="19"/>
  <c r="AD126" i="19"/>
  <c r="AD125" i="19"/>
  <c r="AD124" i="19"/>
  <c r="AD123" i="19"/>
  <c r="AD122" i="19"/>
  <c r="AD121" i="19"/>
  <c r="AD120" i="19"/>
  <c r="AD119" i="19"/>
  <c r="AD118" i="19"/>
  <c r="AD117" i="19"/>
  <c r="AD116" i="19"/>
  <c r="AD115" i="19"/>
  <c r="AD114" i="19"/>
  <c r="AD113" i="19"/>
  <c r="AD112" i="19"/>
  <c r="AD111" i="19"/>
  <c r="AD110" i="19"/>
  <c r="AD109" i="19"/>
  <c r="AD108" i="19"/>
  <c r="AD107" i="19"/>
  <c r="AD106" i="19"/>
  <c r="AD105" i="19"/>
  <c r="AD104" i="19"/>
  <c r="AD103" i="19"/>
  <c r="AD102" i="19"/>
  <c r="AD101" i="19"/>
  <c r="AD100" i="19"/>
  <c r="AD99" i="19"/>
  <c r="AD98" i="19"/>
  <c r="AD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AD55" i="19"/>
  <c r="AD54" i="19"/>
  <c r="AD53" i="19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D8" i="19"/>
  <c r="AD7" i="19"/>
  <c r="AD6" i="19"/>
  <c r="AD5" i="19"/>
  <c r="AD4" i="19"/>
  <c r="B18" i="12" l="1" a="1"/>
  <c r="B18" i="12" s="1"/>
  <c r="B19" i="12" l="1"/>
  <c r="Y1" i="19" s="1"/>
  <c r="B4" i="12" a="1"/>
  <c r="B4" i="12" s="1"/>
  <c r="B6" i="12" s="1"/>
  <c r="I1" i="19" l="1"/>
  <c r="B10" i="12"/>
  <c r="B17" i="12" l="1"/>
  <c r="G3" i="19" l="1"/>
  <c r="H3" i="19"/>
  <c r="F3" i="19" l="1"/>
  <c r="I217" i="19" l="1"/>
  <c r="J217" i="19" s="1"/>
  <c r="I319" i="19"/>
  <c r="I216" i="19"/>
  <c r="J216" i="19" s="1"/>
  <c r="I208" i="19"/>
  <c r="J208" i="19" s="1"/>
  <c r="I303" i="19"/>
  <c r="J303" i="19" s="1"/>
  <c r="I307" i="19"/>
  <c r="J307" i="19" s="1"/>
  <c r="I253" i="19"/>
  <c r="J253" i="19" s="1"/>
  <c r="I104" i="19"/>
  <c r="J104" i="19" s="1"/>
  <c r="I270" i="19"/>
  <c r="J270" i="19" s="1"/>
  <c r="I264" i="19"/>
  <c r="J264" i="19" s="1"/>
  <c r="I266" i="19"/>
  <c r="J266" i="19" s="1"/>
  <c r="I205" i="19"/>
  <c r="J205" i="19" s="1"/>
  <c r="I234" i="19"/>
  <c r="J234" i="19" s="1"/>
  <c r="I233" i="19"/>
  <c r="J233" i="19" s="1"/>
  <c r="I320" i="19"/>
  <c r="I106" i="19"/>
  <c r="J106" i="19" s="1"/>
  <c r="I199" i="19"/>
  <c r="J199" i="19" s="1"/>
  <c r="I265" i="19"/>
  <c r="J265" i="19" s="1"/>
  <c r="I105" i="19"/>
  <c r="J105" i="19" s="1"/>
  <c r="I31" i="19"/>
  <c r="J31" i="19" s="1"/>
  <c r="I133" i="19"/>
  <c r="J133" i="19" s="1"/>
  <c r="J320" i="19" l="1"/>
  <c r="J319" i="19"/>
  <c r="I244" i="19" l="1"/>
  <c r="I10" i="19"/>
  <c r="J10" i="19" s="1"/>
  <c r="I53" i="19"/>
  <c r="J53" i="19" s="1"/>
  <c r="I115" i="19"/>
  <c r="J115" i="19" s="1"/>
  <c r="I160" i="19"/>
  <c r="J160" i="19" s="1"/>
  <c r="I191" i="19"/>
  <c r="J191" i="19" s="1"/>
  <c r="I271" i="19"/>
  <c r="J271" i="19" s="1"/>
  <c r="I164" i="19"/>
  <c r="J164" i="19" s="1"/>
  <c r="I43" i="19"/>
  <c r="J43" i="19" s="1"/>
  <c r="I113" i="19"/>
  <c r="J113" i="19" s="1"/>
  <c r="I42" i="19"/>
  <c r="J42" i="19" s="1"/>
  <c r="I124" i="19"/>
  <c r="J124" i="19" s="1"/>
  <c r="I231" i="19"/>
  <c r="J231" i="19" s="1"/>
  <c r="I87" i="19"/>
  <c r="J87" i="19" s="1"/>
  <c r="I293" i="19"/>
  <c r="J293" i="19" s="1"/>
  <c r="I50" i="19"/>
  <c r="J50" i="19" s="1"/>
  <c r="I84" i="19"/>
  <c r="J84" i="19" s="1"/>
  <c r="I24" i="19"/>
  <c r="J24" i="19" s="1"/>
  <c r="I25" i="19"/>
  <c r="J25" i="19" s="1"/>
  <c r="I131" i="19"/>
  <c r="J131" i="19" s="1"/>
  <c r="I60" i="19"/>
  <c r="J60" i="19" s="1"/>
  <c r="I48" i="19"/>
  <c r="J48" i="19" s="1"/>
  <c r="I305" i="19"/>
  <c r="J305" i="19" s="1"/>
  <c r="I294" i="19"/>
  <c r="J294" i="19" s="1"/>
  <c r="I81" i="19"/>
  <c r="J81" i="19" s="1"/>
  <c r="I98" i="19"/>
  <c r="J98" i="19" s="1"/>
  <c r="I267" i="19"/>
  <c r="J267" i="19" s="1"/>
  <c r="I140" i="19"/>
  <c r="J140" i="19" s="1"/>
  <c r="I175" i="19"/>
  <c r="J175" i="19" s="1"/>
  <c r="I30" i="19"/>
  <c r="J30" i="19" s="1"/>
  <c r="I269" i="19"/>
  <c r="J269" i="19" s="1"/>
  <c r="I225" i="19"/>
  <c r="J225" i="19" s="1"/>
  <c r="I230" i="19"/>
  <c r="J230" i="19" s="1"/>
  <c r="I250" i="19"/>
  <c r="J250" i="19" s="1"/>
  <c r="I45" i="19"/>
  <c r="J45" i="19" s="1"/>
  <c r="I172" i="19"/>
  <c r="J172" i="19" s="1"/>
  <c r="I108" i="19"/>
  <c r="J108" i="19" s="1"/>
  <c r="I318" i="19"/>
  <c r="J318" i="19" s="1"/>
  <c r="I114" i="19"/>
  <c r="J114" i="19" s="1"/>
  <c r="I17" i="19"/>
  <c r="J17" i="19" s="1"/>
  <c r="I284" i="19"/>
  <c r="J284" i="19" s="1"/>
  <c r="I145" i="19"/>
  <c r="J145" i="19" s="1"/>
  <c r="I291" i="19"/>
  <c r="J291" i="19" s="1"/>
  <c r="I22" i="19"/>
  <c r="J22" i="19" s="1"/>
  <c r="I80" i="19"/>
  <c r="J80" i="19" s="1"/>
  <c r="I182" i="19"/>
  <c r="J182" i="19" s="1"/>
  <c r="I297" i="19"/>
  <c r="J297" i="19" s="1"/>
  <c r="I261" i="19"/>
  <c r="J261" i="19" s="1"/>
  <c r="I109" i="19"/>
  <c r="J109" i="19" s="1"/>
  <c r="I129" i="19"/>
  <c r="J129" i="19" s="1"/>
  <c r="I162" i="19"/>
  <c r="J162" i="19" s="1"/>
  <c r="I184" i="19"/>
  <c r="J184" i="19" s="1"/>
  <c r="I44" i="19"/>
  <c r="J44" i="19" s="1"/>
  <c r="I310" i="19"/>
  <c r="J310" i="19" s="1"/>
  <c r="I288" i="19"/>
  <c r="J288" i="19" s="1"/>
  <c r="I132" i="19"/>
  <c r="J132" i="19" s="1"/>
  <c r="I228" i="19"/>
  <c r="J228" i="19" s="1"/>
  <c r="I306" i="19"/>
  <c r="J306" i="19" s="1"/>
  <c r="I147" i="19"/>
  <c r="J147" i="19" s="1"/>
  <c r="I296" i="19"/>
  <c r="J296" i="19" s="1"/>
  <c r="I91" i="19"/>
  <c r="J91" i="19" s="1"/>
  <c r="I177" i="19"/>
  <c r="J177" i="19" s="1"/>
  <c r="I7" i="19"/>
  <c r="J7" i="19" s="1"/>
  <c r="I274" i="19"/>
  <c r="J274" i="19" s="1"/>
  <c r="I252" i="19"/>
  <c r="J252" i="19" s="1"/>
  <c r="I249" i="19"/>
  <c r="J249" i="19" s="1"/>
  <c r="I18" i="19"/>
  <c r="J18" i="19" s="1"/>
  <c r="I46" i="19"/>
  <c r="J46" i="19" s="1"/>
  <c r="I153" i="19"/>
  <c r="J153" i="19" s="1"/>
  <c r="I289" i="19"/>
  <c r="J289" i="19" s="1"/>
  <c r="I148" i="19"/>
  <c r="J148" i="19" s="1"/>
  <c r="I299" i="19"/>
  <c r="J299" i="19" s="1"/>
  <c r="I72" i="19"/>
  <c r="J72" i="19" s="1"/>
  <c r="I212" i="19"/>
  <c r="J212" i="19" s="1"/>
  <c r="I57" i="19"/>
  <c r="J57" i="19" s="1"/>
  <c r="I200" i="19"/>
  <c r="J200" i="19" s="1"/>
  <c r="I33" i="19"/>
  <c r="J33" i="19" s="1"/>
  <c r="I278" i="19"/>
  <c r="J278" i="19" s="1"/>
  <c r="I237" i="19"/>
  <c r="J237" i="19" s="1"/>
  <c r="I69" i="19"/>
  <c r="J69" i="19" s="1"/>
  <c r="I51" i="19"/>
  <c r="J51" i="19" s="1"/>
  <c r="I204" i="19"/>
  <c r="J204" i="19" s="1"/>
  <c r="I206" i="19"/>
  <c r="J206" i="19" s="1"/>
  <c r="I55" i="19"/>
  <c r="J55" i="19" s="1"/>
  <c r="I286" i="19"/>
  <c r="J286" i="19" s="1"/>
  <c r="I107" i="19"/>
  <c r="J107" i="19" s="1"/>
  <c r="I238" i="19"/>
  <c r="J238" i="19" s="1"/>
  <c r="I62" i="19"/>
  <c r="J62" i="19" s="1"/>
  <c r="I170" i="19"/>
  <c r="J170" i="19" s="1"/>
  <c r="I197" i="19"/>
  <c r="J197" i="19" s="1"/>
  <c r="I144" i="19"/>
  <c r="J144" i="19" s="1"/>
  <c r="I179" i="19"/>
  <c r="J179" i="19" s="1"/>
  <c r="I6" i="19"/>
  <c r="J6" i="19" s="1"/>
  <c r="I40" i="19"/>
  <c r="J40" i="19" s="1"/>
  <c r="I222" i="19"/>
  <c r="J222" i="19" s="1"/>
  <c r="I130" i="19"/>
  <c r="J130" i="19" s="1"/>
  <c r="I85" i="19"/>
  <c r="J85" i="19" s="1"/>
  <c r="I256" i="19"/>
  <c r="J256" i="19" s="1"/>
  <c r="I178" i="19"/>
  <c r="J178" i="19" s="1"/>
  <c r="I151" i="19"/>
  <c r="J151" i="19" s="1"/>
  <c r="I138" i="19"/>
  <c r="J138" i="19" s="1"/>
  <c r="I168" i="19"/>
  <c r="J168" i="19" s="1"/>
  <c r="I134" i="19"/>
  <c r="J134" i="19" s="1"/>
  <c r="I192" i="19"/>
  <c r="J192" i="19" s="1"/>
  <c r="I190" i="19"/>
  <c r="J190" i="19" s="1"/>
  <c r="I54" i="19"/>
  <c r="J54" i="19" s="1"/>
  <c r="I273" i="19"/>
  <c r="J273" i="19" s="1"/>
  <c r="I41" i="19"/>
  <c r="J41" i="19" s="1"/>
  <c r="I121" i="19"/>
  <c r="J121" i="19" s="1"/>
  <c r="I300" i="19"/>
  <c r="J300" i="19" s="1"/>
  <c r="I251" i="19"/>
  <c r="J251" i="19" s="1"/>
  <c r="I8" i="19"/>
  <c r="J8" i="19" s="1"/>
  <c r="I317" i="19"/>
  <c r="J317" i="19" s="1"/>
  <c r="I67" i="19"/>
  <c r="J67" i="19" s="1"/>
  <c r="I201" i="19"/>
  <c r="J201" i="19" s="1"/>
  <c r="I13" i="19"/>
  <c r="J13" i="19" s="1"/>
  <c r="I283" i="19"/>
  <c r="J283" i="19" s="1"/>
  <c r="I180" i="19"/>
  <c r="J180" i="19" s="1"/>
  <c r="I246" i="19"/>
  <c r="J246" i="19" s="1"/>
  <c r="I281" i="19"/>
  <c r="J281" i="19" s="1"/>
  <c r="I103" i="19"/>
  <c r="J103" i="19" s="1"/>
  <c r="I194" i="19"/>
  <c r="J194" i="19" s="1"/>
  <c r="I214" i="19"/>
  <c r="J214" i="19" s="1"/>
  <c r="I169" i="19"/>
  <c r="J169" i="19" s="1"/>
  <c r="I241" i="19"/>
  <c r="J241" i="19" s="1"/>
  <c r="I100" i="19"/>
  <c r="J100" i="19" s="1"/>
  <c r="I287" i="19"/>
  <c r="J287" i="19" s="1"/>
  <c r="I282" i="19"/>
  <c r="J282" i="19" s="1"/>
  <c r="I165" i="19"/>
  <c r="J165" i="19" s="1"/>
  <c r="I93" i="19"/>
  <c r="J93" i="19" s="1"/>
  <c r="I211" i="19"/>
  <c r="J211" i="19" s="1"/>
  <c r="I308" i="19"/>
  <c r="J308" i="19" s="1"/>
  <c r="I16" i="19"/>
  <c r="J16" i="19" s="1"/>
  <c r="I34" i="19"/>
  <c r="J34" i="19" s="1"/>
  <c r="I88" i="19"/>
  <c r="I302" i="19"/>
  <c r="J302" i="19" s="1"/>
  <c r="I298" i="19"/>
  <c r="J298" i="19" s="1"/>
  <c r="I139" i="19"/>
  <c r="J139" i="19" s="1"/>
  <c r="I158" i="19"/>
  <c r="J158" i="19" s="1"/>
  <c r="I58" i="19"/>
  <c r="I221" i="19"/>
  <c r="J221" i="19" s="1"/>
  <c r="I215" i="19"/>
  <c r="J215" i="19" s="1"/>
  <c r="I226" i="19"/>
  <c r="J226" i="19" s="1"/>
  <c r="I71" i="19"/>
  <c r="J71" i="19" s="1"/>
  <c r="I213" i="19"/>
  <c r="J213" i="19" s="1"/>
  <c r="I304" i="19"/>
  <c r="J304" i="19" s="1"/>
  <c r="I268" i="19"/>
  <c r="J268" i="19" s="1"/>
  <c r="I112" i="19"/>
  <c r="J112" i="19" s="1"/>
  <c r="I128" i="19"/>
  <c r="J128" i="19" s="1"/>
  <c r="I229" i="19"/>
  <c r="J229" i="19" s="1"/>
  <c r="I219" i="19"/>
  <c r="J219" i="19" s="1"/>
  <c r="I99" i="19"/>
  <c r="J99" i="19" s="1"/>
  <c r="I49" i="19"/>
  <c r="J49" i="19" s="1"/>
  <c r="I236" i="19"/>
  <c r="J236" i="19" s="1"/>
  <c r="I159" i="19"/>
  <c r="J159" i="19" s="1"/>
  <c r="I290" i="19"/>
  <c r="J290" i="19" s="1"/>
  <c r="I77" i="19"/>
  <c r="J77" i="19" s="1"/>
  <c r="I63" i="19"/>
  <c r="J63" i="19" s="1"/>
  <c r="I137" i="19"/>
  <c r="J137" i="19" s="1"/>
  <c r="I47" i="19"/>
  <c r="J47" i="19" s="1"/>
  <c r="I257" i="19"/>
  <c r="I262" i="19"/>
  <c r="J262" i="19" s="1"/>
  <c r="I171" i="19"/>
  <c r="J171" i="19" s="1"/>
  <c r="I186" i="19"/>
  <c r="J186" i="19" s="1"/>
  <c r="I110" i="19"/>
  <c r="J110" i="19" s="1"/>
  <c r="I248" i="19"/>
  <c r="J248" i="19" s="1"/>
  <c r="I120" i="19"/>
  <c r="J120" i="19" s="1"/>
  <c r="I5" i="19"/>
  <c r="J5" i="19" s="1"/>
  <c r="I92" i="19"/>
  <c r="J92" i="19" s="1"/>
  <c r="I56" i="19"/>
  <c r="J56" i="19" s="1"/>
  <c r="I59" i="19"/>
  <c r="J59" i="19" s="1"/>
  <c r="I101" i="19"/>
  <c r="J101" i="19" s="1"/>
  <c r="I117" i="19"/>
  <c r="J117" i="19" s="1"/>
  <c r="I157" i="19"/>
  <c r="J157" i="19" s="1"/>
  <c r="I75" i="19"/>
  <c r="J75" i="19" s="1"/>
  <c r="I239" i="19"/>
  <c r="J239" i="19" s="1"/>
  <c r="I227" i="19"/>
  <c r="J227" i="19" s="1"/>
  <c r="I163" i="19"/>
  <c r="J163" i="19" s="1"/>
  <c r="I136" i="19"/>
  <c r="J136" i="19" s="1"/>
  <c r="I309" i="19"/>
  <c r="J309" i="19" s="1"/>
  <c r="I260" i="19"/>
  <c r="J260" i="19" s="1"/>
  <c r="I39" i="19"/>
  <c r="J39" i="19" s="1"/>
  <c r="I176" i="19"/>
  <c r="J176" i="19" s="1"/>
  <c r="I272" i="19"/>
  <c r="J272" i="19" s="1"/>
  <c r="I23" i="19"/>
  <c r="J23" i="19" s="1"/>
  <c r="I146" i="19"/>
  <c r="J146" i="19" s="1"/>
  <c r="I70" i="19"/>
  <c r="J70" i="19" s="1"/>
  <c r="I156" i="19"/>
  <c r="I187" i="19"/>
  <c r="J187" i="19" s="1"/>
  <c r="I116" i="19"/>
  <c r="J116" i="19" s="1"/>
  <c r="I167" i="19"/>
  <c r="J167" i="19" s="1"/>
  <c r="I61" i="19"/>
  <c r="J61" i="19" s="1"/>
  <c r="I20" i="19"/>
  <c r="J20" i="19" s="1"/>
  <c r="I38" i="19"/>
  <c r="J38" i="19" s="1"/>
  <c r="I9" i="19"/>
  <c r="J9" i="19" s="1"/>
  <c r="I89" i="19"/>
  <c r="J89" i="19" s="1"/>
  <c r="I29" i="19"/>
  <c r="J29" i="19" s="1"/>
  <c r="I83" i="19"/>
  <c r="J83" i="19" s="1"/>
  <c r="I79" i="19"/>
  <c r="J79" i="19" s="1"/>
  <c r="I155" i="19"/>
  <c r="J155" i="19" s="1"/>
  <c r="I316" i="19"/>
  <c r="J316" i="19" s="1"/>
  <c r="I96" i="19"/>
  <c r="J96" i="19" s="1"/>
  <c r="I150" i="19"/>
  <c r="J150" i="19" s="1"/>
  <c r="I196" i="19"/>
  <c r="J196" i="19" s="1"/>
  <c r="I295" i="19"/>
  <c r="J295" i="19" s="1"/>
  <c r="I68" i="19"/>
  <c r="J68" i="19" s="1"/>
  <c r="I123" i="19"/>
  <c r="J123" i="19" s="1"/>
  <c r="I15" i="19"/>
  <c r="I14" i="19"/>
  <c r="J14" i="19" s="1"/>
  <c r="I183" i="19"/>
  <c r="J183" i="19" s="1"/>
  <c r="I188" i="19"/>
  <c r="J188" i="19" s="1"/>
  <c r="I207" i="19"/>
  <c r="J207" i="19" s="1"/>
  <c r="I64" i="19"/>
  <c r="J64" i="19" s="1"/>
  <c r="I245" i="19"/>
  <c r="J245" i="19" s="1"/>
  <c r="I276" i="19"/>
  <c r="J276" i="19" s="1"/>
  <c r="I243" i="19"/>
  <c r="J243" i="19" s="1"/>
  <c r="I78" i="19"/>
  <c r="J78" i="19" s="1"/>
  <c r="I94" i="19"/>
  <c r="J94" i="19" s="1"/>
  <c r="I235" i="19"/>
  <c r="J235" i="19" s="1"/>
  <c r="I119" i="19"/>
  <c r="J119" i="19" s="1"/>
  <c r="I181" i="19"/>
  <c r="J181" i="19" s="1"/>
  <c r="I193" i="19"/>
  <c r="J193" i="19" s="1"/>
  <c r="I218" i="19"/>
  <c r="J218" i="19" s="1"/>
  <c r="I174" i="19"/>
  <c r="J174" i="19" s="1"/>
  <c r="I224" i="19"/>
  <c r="J224" i="19" s="1"/>
  <c r="I247" i="19"/>
  <c r="J247" i="19" s="1"/>
  <c r="I255" i="19"/>
  <c r="J255" i="19" s="1"/>
  <c r="I35" i="19"/>
  <c r="J35" i="19" s="1"/>
  <c r="I240" i="19"/>
  <c r="I285" i="19"/>
  <c r="J285" i="19" s="1"/>
  <c r="I209" i="19"/>
  <c r="J209" i="19" s="1"/>
  <c r="I173" i="19"/>
  <c r="J173" i="19" s="1"/>
  <c r="I36" i="19"/>
  <c r="J36" i="19" s="1"/>
  <c r="I223" i="19"/>
  <c r="J223" i="19" s="1"/>
  <c r="I202" i="19"/>
  <c r="J202" i="19" s="1"/>
  <c r="I12" i="19"/>
  <c r="J12" i="19" s="1"/>
  <c r="I198" i="19"/>
  <c r="J198" i="19" s="1"/>
  <c r="I280" i="19"/>
  <c r="J280" i="19" s="1"/>
  <c r="I111" i="19"/>
  <c r="J111" i="19" s="1"/>
  <c r="I118" i="19"/>
  <c r="J118" i="19" s="1"/>
  <c r="I301" i="19"/>
  <c r="J301" i="19" s="1"/>
  <c r="I19" i="19"/>
  <c r="J19" i="19" s="1"/>
  <c r="I195" i="19"/>
  <c r="J195" i="19" s="1"/>
  <c r="I275" i="19"/>
  <c r="J275" i="19" s="1"/>
  <c r="I312" i="19"/>
  <c r="J312" i="19" s="1"/>
  <c r="I11" i="19"/>
  <c r="J11" i="19" s="1"/>
  <c r="I102" i="19"/>
  <c r="J102" i="19" s="1"/>
  <c r="I73" i="19"/>
  <c r="J73" i="19" s="1"/>
  <c r="I154" i="19"/>
  <c r="J154" i="19" s="1"/>
  <c r="I127" i="19"/>
  <c r="I143" i="19"/>
  <c r="J143" i="19" s="1"/>
  <c r="I90" i="19"/>
  <c r="J90" i="19" s="1"/>
  <c r="I125" i="19"/>
  <c r="J125" i="19" s="1"/>
  <c r="I142" i="19"/>
  <c r="J142" i="19" s="1"/>
  <c r="I52" i="19"/>
  <c r="J52" i="19" s="1"/>
  <c r="I292" i="19"/>
  <c r="J292" i="19" s="1"/>
  <c r="I149" i="19"/>
  <c r="J149" i="19" s="1"/>
  <c r="I28" i="19"/>
  <c r="J28" i="19" s="1"/>
  <c r="I232" i="19"/>
  <c r="J232" i="19" s="1"/>
  <c r="I314" i="19"/>
  <c r="J314" i="19" s="1"/>
  <c r="I277" i="19"/>
  <c r="J277" i="19" s="1"/>
  <c r="I76" i="19"/>
  <c r="J76" i="19" s="1"/>
  <c r="I263" i="19"/>
  <c r="J263" i="19" s="1"/>
  <c r="I279" i="19"/>
  <c r="J279" i="19" s="1"/>
  <c r="I313" i="19"/>
  <c r="J313" i="19" s="1"/>
  <c r="I152" i="19"/>
  <c r="J152" i="19" s="1"/>
  <c r="I27" i="19"/>
  <c r="J27" i="19" s="1"/>
  <c r="I315" i="19"/>
  <c r="J315" i="19" s="1"/>
  <c r="I254" i="19"/>
  <c r="J254" i="19" s="1"/>
  <c r="I141" i="19"/>
  <c r="J141" i="19" s="1"/>
  <c r="I74" i="19"/>
  <c r="J74" i="19" s="1"/>
  <c r="I21" i="19"/>
  <c r="J21" i="19" s="1"/>
  <c r="I37" i="19"/>
  <c r="J37" i="19" s="1"/>
  <c r="I82" i="19"/>
  <c r="J82" i="19" s="1"/>
  <c r="I66" i="19"/>
  <c r="J66" i="19" s="1"/>
  <c r="I242" i="19"/>
  <c r="J242" i="19" s="1"/>
  <c r="I97" i="19"/>
  <c r="J97" i="19" s="1"/>
  <c r="I135" i="19"/>
  <c r="J135" i="19" s="1"/>
  <c r="I95" i="19"/>
  <c r="J95" i="19" s="1"/>
  <c r="I210" i="19"/>
  <c r="J210" i="19" s="1"/>
  <c r="I161" i="19"/>
  <c r="J161" i="19" s="1"/>
  <c r="I259" i="19"/>
  <c r="I189" i="19"/>
  <c r="J189" i="19" s="1"/>
  <c r="I65" i="19"/>
  <c r="J65" i="19" s="1"/>
  <c r="I126" i="19"/>
  <c r="J126" i="19" s="1"/>
  <c r="I26" i="19"/>
  <c r="J26" i="19" s="1"/>
  <c r="I32" i="19"/>
  <c r="J32" i="19" s="1"/>
  <c r="I86" i="19"/>
  <c r="J86" i="19" s="1"/>
  <c r="I122" i="19"/>
  <c r="J122" i="19" s="1"/>
  <c r="I311" i="19"/>
  <c r="J311" i="19" s="1"/>
  <c r="I258" i="19"/>
  <c r="J258" i="19" s="1"/>
  <c r="I185" i="19"/>
  <c r="J185" i="19" s="1"/>
  <c r="I166" i="19"/>
  <c r="J166" i="19" s="1"/>
  <c r="I203" i="19"/>
  <c r="J203" i="19" s="1"/>
  <c r="I4" i="19"/>
  <c r="J4" i="19" l="1"/>
  <c r="C16" i="40"/>
  <c r="E3" i="19"/>
  <c r="J156" i="19"/>
  <c r="J240" i="19"/>
  <c r="J88" i="19"/>
  <c r="I220" i="19"/>
  <c r="J257" i="19"/>
  <c r="J15" i="19"/>
  <c r="J58" i="19"/>
  <c r="J244" i="19"/>
  <c r="J259" i="19"/>
  <c r="J127" i="19"/>
  <c r="I3" i="19" l="1"/>
  <c r="B11" i="12" s="1"/>
  <c r="B12" i="12" s="1"/>
  <c r="J220" i="19"/>
  <c r="B9" i="12" l="1"/>
  <c r="B14" i="12" s="1"/>
  <c r="K1" i="19" s="1"/>
  <c r="K220" i="19" s="1"/>
  <c r="L220" i="19" l="1"/>
  <c r="M220" i="19" s="1"/>
  <c r="K58" i="19"/>
  <c r="K311" i="19"/>
  <c r="K123" i="19"/>
  <c r="K281" i="19"/>
  <c r="K229" i="19"/>
  <c r="K30" i="19"/>
  <c r="K108" i="19"/>
  <c r="K269" i="19"/>
  <c r="K175" i="19"/>
  <c r="K131" i="19"/>
  <c r="K36" i="19"/>
  <c r="K40" i="19"/>
  <c r="K232" i="19"/>
  <c r="K89" i="19"/>
  <c r="K312" i="19"/>
  <c r="K29" i="19"/>
  <c r="K60" i="19"/>
  <c r="K180" i="19"/>
  <c r="K99" i="19"/>
  <c r="K250" i="19"/>
  <c r="K313" i="19"/>
  <c r="K25" i="19"/>
  <c r="K161" i="19"/>
  <c r="K225" i="19"/>
  <c r="K186" i="19"/>
  <c r="K158" i="19"/>
  <c r="K239" i="19"/>
  <c r="K64" i="19"/>
  <c r="K126" i="19"/>
  <c r="K162" i="19"/>
  <c r="K15" i="19"/>
  <c r="K213" i="19"/>
  <c r="K227" i="19"/>
  <c r="K299" i="19"/>
  <c r="K83" i="19"/>
  <c r="K96" i="19"/>
  <c r="K219" i="19"/>
  <c r="K153" i="19"/>
  <c r="K90" i="19"/>
  <c r="K77" i="19"/>
  <c r="K97" i="19"/>
  <c r="K132" i="19"/>
  <c r="K130" i="19"/>
  <c r="K127" i="19"/>
  <c r="K85" i="19"/>
  <c r="K305" i="19"/>
  <c r="K5" i="19"/>
  <c r="K316" i="19"/>
  <c r="K28" i="19"/>
  <c r="K166" i="19"/>
  <c r="K23" i="19"/>
  <c r="K249" i="19"/>
  <c r="K178" i="19"/>
  <c r="K287" i="19"/>
  <c r="K195" i="19"/>
  <c r="K80" i="19"/>
  <c r="K283" i="19"/>
  <c r="K241" i="19"/>
  <c r="K190" i="19"/>
  <c r="K100" i="19"/>
  <c r="K290" i="19"/>
  <c r="K173" i="19"/>
  <c r="K231" i="19"/>
  <c r="K298" i="19"/>
  <c r="K26" i="19"/>
  <c r="K11" i="19"/>
  <c r="K139" i="19"/>
  <c r="K187" i="19"/>
  <c r="K86" i="19"/>
  <c r="K115" i="19"/>
  <c r="K137" i="19"/>
  <c r="K181" i="19"/>
  <c r="K198" i="19"/>
  <c r="K109" i="19"/>
  <c r="K243" i="19"/>
  <c r="K206" i="19"/>
  <c r="K167" i="19"/>
  <c r="K76" i="19"/>
  <c r="K289" i="19"/>
  <c r="K259" i="19"/>
  <c r="K309" i="19"/>
  <c r="K136" i="19"/>
  <c r="K236" i="19"/>
  <c r="K240" i="19"/>
  <c r="K62" i="19"/>
  <c r="K121" i="19"/>
  <c r="K38" i="19"/>
  <c r="K150" i="19"/>
  <c r="K308" i="19"/>
  <c r="K12" i="19"/>
  <c r="K257" i="19"/>
  <c r="K278" i="19"/>
  <c r="K204" i="19"/>
  <c r="K154" i="19"/>
  <c r="K47" i="19"/>
  <c r="K18" i="19"/>
  <c r="K149" i="19"/>
  <c r="K194" i="19"/>
  <c r="K49" i="19"/>
  <c r="K152" i="19"/>
  <c r="K55" i="19"/>
  <c r="K301" i="19"/>
  <c r="K285" i="19"/>
  <c r="K237" i="19"/>
  <c r="K143" i="19"/>
  <c r="K56" i="19"/>
  <c r="K84" i="19"/>
  <c r="K172" i="19"/>
  <c r="K101" i="19"/>
  <c r="K288" i="19"/>
  <c r="K244" i="19"/>
  <c r="K274" i="19"/>
  <c r="K69" i="19"/>
  <c r="K146" i="19"/>
  <c r="K118" i="19"/>
  <c r="K271" i="19"/>
  <c r="K223" i="19"/>
  <c r="K16" i="19"/>
  <c r="K54" i="19"/>
  <c r="K14" i="19"/>
  <c r="K87" i="19"/>
  <c r="K277" i="19"/>
  <c r="K226" i="19"/>
  <c r="K75" i="19"/>
  <c r="K217" i="19"/>
  <c r="K224" i="19"/>
  <c r="K65" i="19"/>
  <c r="K144" i="19"/>
  <c r="K199" i="19"/>
  <c r="K208" i="19"/>
  <c r="K151" i="19"/>
  <c r="K276" i="19"/>
  <c r="K21" i="19"/>
  <c r="K37" i="19"/>
  <c r="K163" i="19"/>
  <c r="K148" i="19"/>
  <c r="K44" i="19"/>
  <c r="K170" i="19"/>
  <c r="K258" i="19"/>
  <c r="K273" i="19"/>
  <c r="K116" i="19"/>
  <c r="K111" i="19"/>
  <c r="K20" i="19"/>
  <c r="K296" i="19"/>
  <c r="K19" i="19"/>
  <c r="K66" i="19"/>
  <c r="K286" i="19"/>
  <c r="K138" i="19"/>
  <c r="K294" i="19"/>
  <c r="K120" i="19"/>
  <c r="K7" i="19"/>
  <c r="K201" i="19"/>
  <c r="K105" i="19"/>
  <c r="K174" i="19"/>
  <c r="K73" i="19"/>
  <c r="K142" i="19"/>
  <c r="K284" i="19"/>
  <c r="K59" i="19"/>
  <c r="K103" i="19"/>
  <c r="K314" i="19"/>
  <c r="K209" i="19"/>
  <c r="K184" i="19"/>
  <c r="K212" i="19"/>
  <c r="K255" i="19"/>
  <c r="K141" i="19"/>
  <c r="K282" i="19"/>
  <c r="K189" i="19"/>
  <c r="K102" i="19"/>
  <c r="K71" i="19"/>
  <c r="K57" i="19"/>
  <c r="K293" i="19"/>
  <c r="K192" i="19"/>
  <c r="K268" i="19"/>
  <c r="K218" i="19"/>
  <c r="K280" i="19"/>
  <c r="K306" i="19"/>
  <c r="K34" i="19"/>
  <c r="K72" i="19"/>
  <c r="K134" i="19"/>
  <c r="K107" i="19"/>
  <c r="K169" i="19"/>
  <c r="K200" i="19"/>
  <c r="K10" i="19"/>
  <c r="K171" i="19"/>
  <c r="K304" i="19"/>
  <c r="K279" i="19"/>
  <c r="K262" i="19"/>
  <c r="K81" i="19"/>
  <c r="K216" i="19"/>
  <c r="K41" i="19"/>
  <c r="K168" i="19"/>
  <c r="K124" i="19"/>
  <c r="K155" i="19"/>
  <c r="K98" i="19"/>
  <c r="K211" i="19"/>
  <c r="K46" i="19"/>
  <c r="K140" i="19"/>
  <c r="K122" i="19"/>
  <c r="K317" i="19"/>
  <c r="K35" i="19"/>
  <c r="K4" i="19"/>
  <c r="K125" i="19"/>
  <c r="K297" i="19"/>
  <c r="K256" i="19"/>
  <c r="K188" i="19"/>
  <c r="K43" i="19"/>
  <c r="K112" i="19"/>
  <c r="K252" i="19"/>
  <c r="K145" i="19"/>
  <c r="K191" i="19"/>
  <c r="K242" i="19"/>
  <c r="K45" i="19"/>
  <c r="K185" i="19"/>
  <c r="K27" i="19"/>
  <c r="K94" i="19"/>
  <c r="K228" i="19"/>
  <c r="K114" i="19"/>
  <c r="K51" i="19"/>
  <c r="K70" i="19"/>
  <c r="K33" i="19"/>
  <c r="K17" i="19"/>
  <c r="K78" i="19"/>
  <c r="K135" i="19"/>
  <c r="K248" i="19"/>
  <c r="K295" i="19"/>
  <c r="K203" i="19"/>
  <c r="K310" i="19"/>
  <c r="K254" i="19"/>
  <c r="K202" i="19"/>
  <c r="K197" i="19"/>
  <c r="K303" i="19"/>
  <c r="K230" i="19"/>
  <c r="K302" i="19"/>
  <c r="K176" i="19"/>
  <c r="K183" i="19"/>
  <c r="K196" i="19"/>
  <c r="K207" i="19"/>
  <c r="K74" i="19"/>
  <c r="K159" i="19"/>
  <c r="K39" i="19"/>
  <c r="K210" i="19"/>
  <c r="K247" i="19"/>
  <c r="K110" i="19"/>
  <c r="K9" i="19"/>
  <c r="K251" i="19"/>
  <c r="K6" i="19"/>
  <c r="K263" i="19"/>
  <c r="K48" i="19"/>
  <c r="K267" i="19"/>
  <c r="K221" i="19"/>
  <c r="K31" i="19"/>
  <c r="K165" i="19"/>
  <c r="K193" i="19"/>
  <c r="K272" i="19"/>
  <c r="K129" i="19"/>
  <c r="K291" i="19"/>
  <c r="K164" i="19"/>
  <c r="K318" i="19"/>
  <c r="K24" i="19"/>
  <c r="K52" i="19"/>
  <c r="K91" i="19"/>
  <c r="K117" i="19"/>
  <c r="K93" i="19"/>
  <c r="K177" i="19"/>
  <c r="K315" i="19"/>
  <c r="K214" i="19"/>
  <c r="K157" i="19"/>
  <c r="K68" i="19"/>
  <c r="K179" i="19"/>
  <c r="K8" i="19"/>
  <c r="K50" i="19"/>
  <c r="K82" i="19"/>
  <c r="K238" i="19"/>
  <c r="K235" i="19"/>
  <c r="K13" i="19"/>
  <c r="K300" i="19"/>
  <c r="K245" i="19"/>
  <c r="K63" i="19"/>
  <c r="K260" i="19"/>
  <c r="K246" i="19"/>
  <c r="K22" i="19"/>
  <c r="K42" i="19"/>
  <c r="K182" i="19"/>
  <c r="K156" i="19"/>
  <c r="K261" i="19"/>
  <c r="K53" i="19"/>
  <c r="K113" i="19"/>
  <c r="K119" i="19"/>
  <c r="K160" i="19"/>
  <c r="K292" i="19"/>
  <c r="K319" i="19"/>
  <c r="K233" i="19"/>
  <c r="K234" i="19"/>
  <c r="K104" i="19"/>
  <c r="K106" i="19"/>
  <c r="K95" i="19"/>
  <c r="K32" i="19"/>
  <c r="K67" i="19"/>
  <c r="K147" i="19"/>
  <c r="K205" i="19"/>
  <c r="K264" i="19"/>
  <c r="K307" i="19"/>
  <c r="K265" i="19"/>
  <c r="K253" i="19"/>
  <c r="K270" i="19"/>
  <c r="K275" i="19"/>
  <c r="K79" i="19"/>
  <c r="K61" i="19"/>
  <c r="K88" i="19"/>
  <c r="K92" i="19"/>
  <c r="K222" i="19"/>
  <c r="K215" i="19"/>
  <c r="K128" i="19"/>
  <c r="K320" i="19"/>
  <c r="K266" i="19"/>
  <c r="K133" i="19"/>
  <c r="L270" i="19" l="1"/>
  <c r="M270" i="19" s="1"/>
  <c r="L267" i="19"/>
  <c r="M267" i="19" s="1"/>
  <c r="L4" i="19"/>
  <c r="L246" i="19"/>
  <c r="M246" i="19" s="1"/>
  <c r="L39" i="19"/>
  <c r="M39" i="19" s="1"/>
  <c r="L252" i="19"/>
  <c r="M252" i="19" s="1"/>
  <c r="L102" i="19"/>
  <c r="M102" i="19" s="1"/>
  <c r="L296" i="19"/>
  <c r="M296" i="19" s="1"/>
  <c r="L106" i="19"/>
  <c r="M106" i="19" s="1"/>
  <c r="L53" i="19"/>
  <c r="M53" i="19" s="1"/>
  <c r="L272" i="19"/>
  <c r="M272" i="19" s="1"/>
  <c r="L197" i="19"/>
  <c r="M197" i="19" s="1"/>
  <c r="L122" i="19"/>
  <c r="L200" i="19"/>
  <c r="M200" i="19" s="1"/>
  <c r="L59" i="19"/>
  <c r="M59" i="19" s="1"/>
  <c r="L111" i="19"/>
  <c r="M111" i="19" s="1"/>
  <c r="L37" i="19"/>
  <c r="M37" i="19" s="1"/>
  <c r="L288" i="19"/>
  <c r="M288" i="19" s="1"/>
  <c r="L301" i="19"/>
  <c r="O301" i="19" s="1"/>
  <c r="L154" i="19"/>
  <c r="M154" i="19" s="1"/>
  <c r="L121" i="19"/>
  <c r="M121" i="19" s="1"/>
  <c r="L76" i="19"/>
  <c r="O76" i="19" s="1"/>
  <c r="L115" i="19"/>
  <c r="M115" i="19" s="1"/>
  <c r="L173" i="19"/>
  <c r="M173" i="19" s="1"/>
  <c r="L287" i="19"/>
  <c r="M287" i="19" s="1"/>
  <c r="L305" i="19"/>
  <c r="M305" i="19" s="1"/>
  <c r="L153" i="19"/>
  <c r="M153" i="19" s="1"/>
  <c r="L162" i="19"/>
  <c r="O162" i="19" s="1"/>
  <c r="L25" i="19"/>
  <c r="M25" i="19" s="1"/>
  <c r="L89" i="19"/>
  <c r="M89" i="19" s="1"/>
  <c r="L30" i="19"/>
  <c r="M30" i="19" s="1"/>
  <c r="L88" i="19"/>
  <c r="M88" i="19" s="1"/>
  <c r="L264" i="19"/>
  <c r="M264" i="19" s="1"/>
  <c r="L234" i="19"/>
  <c r="L261" i="19"/>
  <c r="L245" i="19"/>
  <c r="M245" i="19" s="1"/>
  <c r="L179" i="19"/>
  <c r="L91" i="19"/>
  <c r="O91" i="19" s="1"/>
  <c r="L193" i="19"/>
  <c r="L251" i="19"/>
  <c r="O251" i="19" s="1"/>
  <c r="P251" i="19" s="1"/>
  <c r="L207" i="19"/>
  <c r="M207" i="19" s="1"/>
  <c r="L202" i="19"/>
  <c r="M202" i="19" s="1"/>
  <c r="L17" i="19"/>
  <c r="M17" i="19" s="1"/>
  <c r="L185" i="19"/>
  <c r="M185" i="19" s="1"/>
  <c r="L188" i="19"/>
  <c r="O188" i="19" s="1"/>
  <c r="L140" i="19"/>
  <c r="M140" i="19" s="1"/>
  <c r="L216" i="19"/>
  <c r="M216" i="19" s="1"/>
  <c r="L169" i="19"/>
  <c r="M169" i="19" s="1"/>
  <c r="L268" i="19"/>
  <c r="M268" i="19" s="1"/>
  <c r="L141" i="19"/>
  <c r="M141" i="19" s="1"/>
  <c r="L284" i="19"/>
  <c r="M284" i="19" s="1"/>
  <c r="L294" i="19"/>
  <c r="M294" i="19" s="1"/>
  <c r="L116" i="19"/>
  <c r="M116" i="19" s="1"/>
  <c r="L21" i="19"/>
  <c r="M21" i="19" s="1"/>
  <c r="L217" i="19"/>
  <c r="M217" i="19" s="1"/>
  <c r="L223" i="19"/>
  <c r="M223" i="19" s="1"/>
  <c r="L101" i="19"/>
  <c r="M101" i="19" s="1"/>
  <c r="L55" i="19"/>
  <c r="M55" i="19" s="1"/>
  <c r="L204" i="19"/>
  <c r="M204" i="19" s="1"/>
  <c r="L62" i="19"/>
  <c r="M62" i="19" s="1"/>
  <c r="L167" i="19"/>
  <c r="O167" i="19" s="1"/>
  <c r="L86" i="19"/>
  <c r="M86" i="19" s="1"/>
  <c r="L290" i="19"/>
  <c r="M290" i="19" s="1"/>
  <c r="L178" i="19"/>
  <c r="M178" i="19" s="1"/>
  <c r="L85" i="19"/>
  <c r="M85" i="19" s="1"/>
  <c r="L219" i="19"/>
  <c r="M219" i="19" s="1"/>
  <c r="L126" i="19"/>
  <c r="M126" i="19" s="1"/>
  <c r="L313" i="19"/>
  <c r="M313" i="19" s="1"/>
  <c r="L232" i="19"/>
  <c r="M232" i="19" s="1"/>
  <c r="L229" i="19"/>
  <c r="M229" i="19" s="1"/>
  <c r="L238" i="19"/>
  <c r="M238" i="19" s="1"/>
  <c r="L114" i="19"/>
  <c r="O114" i="19" s="1"/>
  <c r="P114" i="19" s="1"/>
  <c r="L95" i="19"/>
  <c r="M95" i="19" s="1"/>
  <c r="L291" i="19"/>
  <c r="M291" i="19" s="1"/>
  <c r="L171" i="19"/>
  <c r="M171" i="19" s="1"/>
  <c r="L274" i="19"/>
  <c r="M274" i="19" s="1"/>
  <c r="L307" i="19"/>
  <c r="M307" i="19" s="1"/>
  <c r="L8" i="19"/>
  <c r="M8" i="19" s="1"/>
  <c r="L27" i="19"/>
  <c r="M27" i="19" s="1"/>
  <c r="L120" i="19"/>
  <c r="M120" i="19" s="1"/>
  <c r="L133" i="19"/>
  <c r="L52" i="19"/>
  <c r="M52" i="19" s="1"/>
  <c r="L256" i="19"/>
  <c r="M256" i="19" s="1"/>
  <c r="L142" i="19"/>
  <c r="M142" i="19" s="1"/>
  <c r="L75" i="19"/>
  <c r="M75" i="19" s="1"/>
  <c r="L172" i="19"/>
  <c r="M172" i="19" s="1"/>
  <c r="L240" i="19"/>
  <c r="M240" i="19" s="1"/>
  <c r="L206" i="19"/>
  <c r="O206" i="19" s="1"/>
  <c r="P206" i="19" s="1"/>
  <c r="L187" i="19"/>
  <c r="M187" i="19" s="1"/>
  <c r="L100" i="19"/>
  <c r="M100" i="19" s="1"/>
  <c r="L249" i="19"/>
  <c r="M249" i="19" s="1"/>
  <c r="L127" i="19"/>
  <c r="M127" i="19" s="1"/>
  <c r="L96" i="19"/>
  <c r="M96" i="19" s="1"/>
  <c r="L64" i="19"/>
  <c r="M64" i="19" s="1"/>
  <c r="L250" i="19"/>
  <c r="M250" i="19" s="1"/>
  <c r="L40" i="19"/>
  <c r="M40" i="19" s="1"/>
  <c r="L281" i="19"/>
  <c r="M281" i="19" s="1"/>
  <c r="L22" i="19"/>
  <c r="M22" i="19" s="1"/>
  <c r="L302" i="19"/>
  <c r="M302" i="19" s="1"/>
  <c r="L215" i="19"/>
  <c r="M215" i="19" s="1"/>
  <c r="L177" i="19"/>
  <c r="M177" i="19" s="1"/>
  <c r="L35" i="19"/>
  <c r="M35" i="19" s="1"/>
  <c r="L14" i="19"/>
  <c r="M14" i="19" s="1"/>
  <c r="L92" i="19"/>
  <c r="M92" i="19" s="1"/>
  <c r="L63" i="19"/>
  <c r="M63" i="19" s="1"/>
  <c r="L6" i="19"/>
  <c r="M6" i="19" s="1"/>
  <c r="L78" i="19"/>
  <c r="M78" i="19" s="1"/>
  <c r="L41" i="19"/>
  <c r="M41" i="19" s="1"/>
  <c r="L282" i="19"/>
  <c r="M282" i="19" s="1"/>
  <c r="L16" i="19"/>
  <c r="M16" i="19" s="1"/>
  <c r="L205" i="19"/>
  <c r="L156" i="19"/>
  <c r="M156" i="19" s="1"/>
  <c r="L68" i="19"/>
  <c r="M68" i="19" s="1"/>
  <c r="L9" i="19"/>
  <c r="M9" i="19" s="1"/>
  <c r="L254" i="19"/>
  <c r="L45" i="19"/>
  <c r="M45" i="19" s="1"/>
  <c r="L81" i="19"/>
  <c r="M81" i="19" s="1"/>
  <c r="L255" i="19"/>
  <c r="M255" i="19" s="1"/>
  <c r="L273" i="19"/>
  <c r="M273" i="19" s="1"/>
  <c r="L271" i="19"/>
  <c r="M271" i="19" s="1"/>
  <c r="L278" i="19"/>
  <c r="M278" i="19" s="1"/>
  <c r="L147" i="19"/>
  <c r="M147" i="19" s="1"/>
  <c r="L182" i="19"/>
  <c r="M182" i="19" s="1"/>
  <c r="L157" i="19"/>
  <c r="O157" i="19" s="1"/>
  <c r="P157" i="19" s="1"/>
  <c r="L24" i="19"/>
  <c r="O24" i="19" s="1"/>
  <c r="L31" i="19"/>
  <c r="M31" i="19" s="1"/>
  <c r="L110" i="19"/>
  <c r="M110" i="19" s="1"/>
  <c r="L183" i="19"/>
  <c r="M183" i="19" s="1"/>
  <c r="L310" i="19"/>
  <c r="O310" i="19" s="1"/>
  <c r="P310" i="19" s="1"/>
  <c r="L70" i="19"/>
  <c r="M70" i="19" s="1"/>
  <c r="L242" i="19"/>
  <c r="M242" i="19" s="1"/>
  <c r="L297" i="19"/>
  <c r="M297" i="19" s="1"/>
  <c r="L211" i="19"/>
  <c r="O211" i="19" s="1"/>
  <c r="L262" i="19"/>
  <c r="M262" i="19" s="1"/>
  <c r="L134" i="19"/>
  <c r="O134" i="19" s="1"/>
  <c r="L293" i="19"/>
  <c r="M293" i="19" s="1"/>
  <c r="L212" i="19"/>
  <c r="O212" i="19" s="1"/>
  <c r="P212" i="19" s="1"/>
  <c r="L73" i="19"/>
  <c r="O73" i="19" s="1"/>
  <c r="L286" i="19"/>
  <c r="O286" i="19" s="1"/>
  <c r="L258" i="19"/>
  <c r="M258" i="19" s="1"/>
  <c r="L151" i="19"/>
  <c r="M151" i="19" s="1"/>
  <c r="L226" i="19"/>
  <c r="M226" i="19" s="1"/>
  <c r="L118" i="19"/>
  <c r="M118" i="19" s="1"/>
  <c r="L84" i="19"/>
  <c r="M84" i="19" s="1"/>
  <c r="L49" i="19"/>
  <c r="M49" i="19" s="1"/>
  <c r="L257" i="19"/>
  <c r="M257" i="19" s="1"/>
  <c r="L236" i="19"/>
  <c r="M236" i="19" s="1"/>
  <c r="L243" i="19"/>
  <c r="M243" i="19" s="1"/>
  <c r="L139" i="19"/>
  <c r="O139" i="19" s="1"/>
  <c r="L190" i="19"/>
  <c r="M190" i="19" s="1"/>
  <c r="L23" i="19"/>
  <c r="M23" i="19" s="1"/>
  <c r="L130" i="19"/>
  <c r="M130" i="19" s="1"/>
  <c r="L83" i="19"/>
  <c r="M83" i="19" s="1"/>
  <c r="L239" i="19"/>
  <c r="M239" i="19" s="1"/>
  <c r="L99" i="19"/>
  <c r="M99" i="19" s="1"/>
  <c r="L36" i="19"/>
  <c r="M36" i="19" s="1"/>
  <c r="L123" i="19"/>
  <c r="M123" i="19" s="1"/>
  <c r="L128" i="19"/>
  <c r="M128" i="19" s="1"/>
  <c r="L164" i="19"/>
  <c r="M164" i="19" s="1"/>
  <c r="L155" i="19"/>
  <c r="M155" i="19" s="1"/>
  <c r="L119" i="19"/>
  <c r="O119" i="19" s="1"/>
  <c r="P119" i="19" s="1"/>
  <c r="L48" i="19"/>
  <c r="L228" i="19"/>
  <c r="M228" i="19" s="1"/>
  <c r="L306" i="19"/>
  <c r="M306" i="19" s="1"/>
  <c r="L148" i="19"/>
  <c r="M148" i="19" s="1"/>
  <c r="L265" i="19"/>
  <c r="L104" i="19"/>
  <c r="M104" i="19" s="1"/>
  <c r="L117" i="19"/>
  <c r="M117" i="19" s="1"/>
  <c r="L74" i="19"/>
  <c r="O74" i="19" s="1"/>
  <c r="P74" i="19" s="1"/>
  <c r="L43" i="19"/>
  <c r="M43" i="19" s="1"/>
  <c r="L218" i="19"/>
  <c r="M218" i="19" s="1"/>
  <c r="L224" i="19"/>
  <c r="M224" i="19" s="1"/>
  <c r="L61" i="19"/>
  <c r="M61" i="19" s="1"/>
  <c r="L233" i="19"/>
  <c r="M233" i="19" s="1"/>
  <c r="L300" i="19"/>
  <c r="O300" i="19" s="1"/>
  <c r="L165" i="19"/>
  <c r="M165" i="19" s="1"/>
  <c r="L196" i="19"/>
  <c r="M196" i="19" s="1"/>
  <c r="L33" i="19"/>
  <c r="M33" i="19" s="1"/>
  <c r="L46" i="19"/>
  <c r="M46" i="19" s="1"/>
  <c r="L107" i="19"/>
  <c r="O107" i="19" s="1"/>
  <c r="P107" i="19" s="1"/>
  <c r="L192" i="19"/>
  <c r="M192" i="19" s="1"/>
  <c r="L138" i="19"/>
  <c r="M138" i="19" s="1"/>
  <c r="L276" i="19"/>
  <c r="M276" i="19" s="1"/>
  <c r="L152" i="19"/>
  <c r="M152" i="19" s="1"/>
  <c r="L266" i="19"/>
  <c r="M266" i="19" s="1"/>
  <c r="L79" i="19"/>
  <c r="M79" i="19" s="1"/>
  <c r="L319" i="19"/>
  <c r="M319" i="19" s="1"/>
  <c r="L13" i="19"/>
  <c r="M13" i="19" s="1"/>
  <c r="L320" i="19"/>
  <c r="M320" i="19" s="1"/>
  <c r="L275" i="19"/>
  <c r="M275" i="19" s="1"/>
  <c r="L67" i="19"/>
  <c r="M67" i="19" s="1"/>
  <c r="L292" i="19"/>
  <c r="M292" i="19" s="1"/>
  <c r="L42" i="19"/>
  <c r="O42" i="19" s="1"/>
  <c r="P42" i="19" s="1"/>
  <c r="L235" i="19"/>
  <c r="M235" i="19" s="1"/>
  <c r="L214" i="19"/>
  <c r="M214" i="19" s="1"/>
  <c r="L318" i="19"/>
  <c r="O318" i="19" s="1"/>
  <c r="P318" i="19" s="1"/>
  <c r="L221" i="19"/>
  <c r="M221" i="19" s="1"/>
  <c r="L247" i="19"/>
  <c r="M247" i="19" s="1"/>
  <c r="L176" i="19"/>
  <c r="O176" i="19" s="1"/>
  <c r="P176" i="19" s="1"/>
  <c r="L203" i="19"/>
  <c r="M203" i="19" s="1"/>
  <c r="L51" i="19"/>
  <c r="M51" i="19" s="1"/>
  <c r="L191" i="19"/>
  <c r="M191" i="19" s="1"/>
  <c r="L125" i="19"/>
  <c r="M125" i="19" s="1"/>
  <c r="L98" i="19"/>
  <c r="O98" i="19" s="1"/>
  <c r="P98" i="19" s="1"/>
  <c r="L279" i="19"/>
  <c r="O279" i="19" s="1"/>
  <c r="L72" i="19"/>
  <c r="M72" i="19" s="1"/>
  <c r="L57" i="19"/>
  <c r="O57" i="19" s="1"/>
  <c r="P57" i="19" s="1"/>
  <c r="L184" i="19"/>
  <c r="O184" i="19" s="1"/>
  <c r="P184" i="19" s="1"/>
  <c r="L174" i="19"/>
  <c r="M174" i="19" s="1"/>
  <c r="L66" i="19"/>
  <c r="M66" i="19" s="1"/>
  <c r="L170" i="19"/>
  <c r="M170" i="19" s="1"/>
  <c r="L208" i="19"/>
  <c r="M208" i="19" s="1"/>
  <c r="L277" i="19"/>
  <c r="L146" i="19"/>
  <c r="M146" i="19" s="1"/>
  <c r="L56" i="19"/>
  <c r="M56" i="19" s="1"/>
  <c r="L194" i="19"/>
  <c r="M194" i="19" s="1"/>
  <c r="L12" i="19"/>
  <c r="M12" i="19" s="1"/>
  <c r="L136" i="19"/>
  <c r="O136" i="19" s="1"/>
  <c r="P136" i="19" s="1"/>
  <c r="L109" i="19"/>
  <c r="M109" i="19" s="1"/>
  <c r="L11" i="19"/>
  <c r="M11" i="19" s="1"/>
  <c r="L241" i="19"/>
  <c r="O241" i="19" s="1"/>
  <c r="L166" i="19"/>
  <c r="M166" i="19" s="1"/>
  <c r="L132" i="19"/>
  <c r="M132" i="19" s="1"/>
  <c r="L299" i="19"/>
  <c r="L158" i="19"/>
  <c r="M158" i="19" s="1"/>
  <c r="L180" i="19"/>
  <c r="M180" i="19" s="1"/>
  <c r="L131" i="19"/>
  <c r="O131" i="19" s="1"/>
  <c r="P131" i="19" s="1"/>
  <c r="L311" i="19"/>
  <c r="M311" i="19" s="1"/>
  <c r="L160" i="19"/>
  <c r="M160" i="19" s="1"/>
  <c r="L210" i="19"/>
  <c r="L145" i="19"/>
  <c r="M145" i="19" s="1"/>
  <c r="L304" i="19"/>
  <c r="M304" i="19" s="1"/>
  <c r="L34" i="19"/>
  <c r="M34" i="19" s="1"/>
  <c r="L71" i="19"/>
  <c r="M71" i="19" s="1"/>
  <c r="L209" i="19"/>
  <c r="M209" i="19" s="1"/>
  <c r="L105" i="19"/>
  <c r="M105" i="19" s="1"/>
  <c r="L19" i="19"/>
  <c r="M19" i="19" s="1"/>
  <c r="L44" i="19"/>
  <c r="M44" i="19" s="1"/>
  <c r="L199" i="19"/>
  <c r="M199" i="19" s="1"/>
  <c r="L87" i="19"/>
  <c r="L69" i="19"/>
  <c r="M69" i="19" s="1"/>
  <c r="L143" i="19"/>
  <c r="M143" i="19" s="1"/>
  <c r="L149" i="19"/>
  <c r="M149" i="19" s="1"/>
  <c r="L308" i="19"/>
  <c r="M308" i="19" s="1"/>
  <c r="L309" i="19"/>
  <c r="O309" i="19" s="1"/>
  <c r="L198" i="19"/>
  <c r="M198" i="19" s="1"/>
  <c r="L26" i="19"/>
  <c r="M26" i="19" s="1"/>
  <c r="L283" i="19"/>
  <c r="L28" i="19"/>
  <c r="O28" i="19" s="1"/>
  <c r="P28" i="19" s="1"/>
  <c r="L97" i="19"/>
  <c r="M97" i="19" s="1"/>
  <c r="L227" i="19"/>
  <c r="O227" i="19" s="1"/>
  <c r="P227" i="19" s="1"/>
  <c r="L186" i="19"/>
  <c r="M186" i="19" s="1"/>
  <c r="L60" i="19"/>
  <c r="O60" i="19" s="1"/>
  <c r="P60" i="19" s="1"/>
  <c r="L175" i="19"/>
  <c r="M175" i="19" s="1"/>
  <c r="L58" i="19"/>
  <c r="M58" i="19" s="1"/>
  <c r="L32" i="19"/>
  <c r="M32" i="19" s="1"/>
  <c r="L248" i="19"/>
  <c r="O248" i="19" s="1"/>
  <c r="P248" i="19" s="1"/>
  <c r="L314" i="19"/>
  <c r="M314" i="19" s="1"/>
  <c r="L144" i="19"/>
  <c r="O144" i="19" s="1"/>
  <c r="P144" i="19" s="1"/>
  <c r="L237" i="19"/>
  <c r="M237" i="19" s="1"/>
  <c r="L18" i="19"/>
  <c r="M18" i="19" s="1"/>
  <c r="L150" i="19"/>
  <c r="O150" i="19" s="1"/>
  <c r="L259" i="19"/>
  <c r="M259" i="19" s="1"/>
  <c r="L181" i="19"/>
  <c r="M181" i="19" s="1"/>
  <c r="L298" i="19"/>
  <c r="M298" i="19" s="1"/>
  <c r="L80" i="19"/>
  <c r="M80" i="19" s="1"/>
  <c r="L316" i="19"/>
  <c r="M316" i="19" s="1"/>
  <c r="L77" i="19"/>
  <c r="O77" i="19" s="1"/>
  <c r="P77" i="19" s="1"/>
  <c r="L213" i="19"/>
  <c r="M213" i="19" s="1"/>
  <c r="L225" i="19"/>
  <c r="O225" i="19" s="1"/>
  <c r="P225" i="19" s="1"/>
  <c r="L29" i="19"/>
  <c r="M29" i="19" s="1"/>
  <c r="L269" i="19"/>
  <c r="M269" i="19" s="1"/>
  <c r="L315" i="19"/>
  <c r="O315" i="19" s="1"/>
  <c r="P315" i="19" s="1"/>
  <c r="L295" i="19"/>
  <c r="O295" i="19" s="1"/>
  <c r="P295" i="19" s="1"/>
  <c r="L253" i="19"/>
  <c r="O253" i="19" s="1"/>
  <c r="P253" i="19" s="1"/>
  <c r="L82" i="19"/>
  <c r="M82" i="19" s="1"/>
  <c r="L230" i="19"/>
  <c r="M230" i="19" s="1"/>
  <c r="L124" i="19"/>
  <c r="M124" i="19" s="1"/>
  <c r="L201" i="19"/>
  <c r="M201" i="19" s="1"/>
  <c r="L222" i="19"/>
  <c r="M222" i="19" s="1"/>
  <c r="L113" i="19"/>
  <c r="M113" i="19" s="1"/>
  <c r="L260" i="19"/>
  <c r="O260" i="19" s="1"/>
  <c r="P260" i="19" s="1"/>
  <c r="L50" i="19"/>
  <c r="M50" i="19" s="1"/>
  <c r="L93" i="19"/>
  <c r="M93" i="19" s="1"/>
  <c r="L129" i="19"/>
  <c r="M129" i="19" s="1"/>
  <c r="L263" i="19"/>
  <c r="M263" i="19" s="1"/>
  <c r="L159" i="19"/>
  <c r="M159" i="19" s="1"/>
  <c r="L303" i="19"/>
  <c r="M303" i="19" s="1"/>
  <c r="L135" i="19"/>
  <c r="M135" i="19" s="1"/>
  <c r="L94" i="19"/>
  <c r="M94" i="19" s="1"/>
  <c r="L112" i="19"/>
  <c r="M112" i="19" s="1"/>
  <c r="L317" i="19"/>
  <c r="M317" i="19" s="1"/>
  <c r="L168" i="19"/>
  <c r="M168" i="19" s="1"/>
  <c r="L10" i="19"/>
  <c r="M10" i="19" s="1"/>
  <c r="L280" i="19"/>
  <c r="M280" i="19" s="1"/>
  <c r="L189" i="19"/>
  <c r="O189" i="19" s="1"/>
  <c r="P189" i="19" s="1"/>
  <c r="L103" i="19"/>
  <c r="M103" i="19" s="1"/>
  <c r="L7" i="19"/>
  <c r="M7" i="19" s="1"/>
  <c r="L20" i="19"/>
  <c r="M20" i="19" s="1"/>
  <c r="L163" i="19"/>
  <c r="M163" i="19" s="1"/>
  <c r="L65" i="19"/>
  <c r="M65" i="19" s="1"/>
  <c r="L54" i="19"/>
  <c r="O54" i="19" s="1"/>
  <c r="L244" i="19"/>
  <c r="O244" i="19" s="1"/>
  <c r="P244" i="19" s="1"/>
  <c r="L285" i="19"/>
  <c r="O285" i="19" s="1"/>
  <c r="P285" i="19" s="1"/>
  <c r="L47" i="19"/>
  <c r="M47" i="19" s="1"/>
  <c r="L38" i="19"/>
  <c r="M38" i="19" s="1"/>
  <c r="L289" i="19"/>
  <c r="M289" i="19" s="1"/>
  <c r="L137" i="19"/>
  <c r="M137" i="19" s="1"/>
  <c r="L231" i="19"/>
  <c r="M231" i="19" s="1"/>
  <c r="L195" i="19"/>
  <c r="L5" i="19"/>
  <c r="M5" i="19" s="1"/>
  <c r="L90" i="19"/>
  <c r="M90" i="19" s="1"/>
  <c r="L15" i="19"/>
  <c r="M15" i="19" s="1"/>
  <c r="L161" i="19"/>
  <c r="O161" i="19" s="1"/>
  <c r="P161" i="19" s="1"/>
  <c r="L312" i="19"/>
  <c r="M312" i="19" s="1"/>
  <c r="L108" i="19"/>
  <c r="M108" i="19" s="1"/>
  <c r="O255" i="19"/>
  <c r="P255" i="19" s="1"/>
  <c r="O219" i="19"/>
  <c r="P219" i="19" s="1"/>
  <c r="M167" i="19"/>
  <c r="O249" i="19"/>
  <c r="P249" i="19" s="1"/>
  <c r="M139" i="19"/>
  <c r="M162" i="19"/>
  <c r="O30" i="19"/>
  <c r="P30" i="19" s="1"/>
  <c r="M76" i="19"/>
  <c r="O118" i="19"/>
  <c r="P118" i="19" s="1"/>
  <c r="O21" i="19"/>
  <c r="P21" i="19" s="1"/>
  <c r="M73" i="19"/>
  <c r="O182" i="19"/>
  <c r="P182" i="19" s="1"/>
  <c r="O230" i="19"/>
  <c r="P230" i="19" s="1"/>
  <c r="O252" i="19"/>
  <c r="P252" i="19" s="1"/>
  <c r="M122" i="19"/>
  <c r="M188" i="19"/>
  <c r="M48" i="19"/>
  <c r="O202" i="19"/>
  <c r="P202" i="19" s="1"/>
  <c r="M301" i="19"/>
  <c r="M193" i="19"/>
  <c r="M261" i="19"/>
  <c r="O247" i="19"/>
  <c r="P247" i="19" s="1"/>
  <c r="O262" i="19"/>
  <c r="P262" i="19" s="1"/>
  <c r="M134" i="19"/>
  <c r="M254" i="19"/>
  <c r="O53" i="19"/>
  <c r="P53" i="19" s="1"/>
  <c r="M179" i="19"/>
  <c r="M91" i="19"/>
  <c r="O164" i="19"/>
  <c r="P164" i="19" s="1"/>
  <c r="O291" i="19"/>
  <c r="P291" i="19" s="1"/>
  <c r="M157" i="19"/>
  <c r="O52" i="19"/>
  <c r="P52" i="19" s="1"/>
  <c r="M210" i="19"/>
  <c r="M24" i="19"/>
  <c r="K3" i="19" a="1"/>
  <c r="K3" i="19" s="1"/>
  <c r="M265" i="19"/>
  <c r="O265" i="19"/>
  <c r="P265" i="19" s="1"/>
  <c r="M234" i="19"/>
  <c r="M133" i="19"/>
  <c r="M205" i="19"/>
  <c r="P211" i="19"/>
  <c r="P301" i="19"/>
  <c r="P188" i="19"/>
  <c r="P300" i="19"/>
  <c r="P167" i="19"/>
  <c r="P241" i="19"/>
  <c r="P24" i="19"/>
  <c r="P76" i="19"/>
  <c r="P279" i="19"/>
  <c r="P54" i="19"/>
  <c r="P134" i="19"/>
  <c r="P150" i="19"/>
  <c r="P91" i="19"/>
  <c r="P73" i="19"/>
  <c r="P286" i="19"/>
  <c r="P139" i="19"/>
  <c r="P309" i="19"/>
  <c r="P162" i="19"/>
  <c r="M4" i="19"/>
  <c r="M212" i="19" l="1"/>
  <c r="O79" i="19"/>
  <c r="P79" i="19" s="1"/>
  <c r="O192" i="19"/>
  <c r="P192" i="19" s="1"/>
  <c r="M74" i="19"/>
  <c r="O278" i="19"/>
  <c r="P278" i="19" s="1"/>
  <c r="O319" i="19"/>
  <c r="P319" i="19" s="1"/>
  <c r="M244" i="19"/>
  <c r="O56" i="19"/>
  <c r="P56" i="19" s="1"/>
  <c r="M57" i="19"/>
  <c r="M300" i="19"/>
  <c r="M176" i="19"/>
  <c r="O29" i="19"/>
  <c r="P29" i="19" s="1"/>
  <c r="M279" i="19"/>
  <c r="M309" i="19"/>
  <c r="M60" i="19"/>
  <c r="M310" i="19"/>
  <c r="M241" i="19"/>
  <c r="O160" i="19"/>
  <c r="P160" i="19" s="1"/>
  <c r="O85" i="19"/>
  <c r="P85" i="19" s="1"/>
  <c r="O191" i="19"/>
  <c r="P191" i="19" s="1"/>
  <c r="O43" i="19"/>
  <c r="P43" i="19" s="1"/>
  <c r="O214" i="19"/>
  <c r="P214" i="19" s="1"/>
  <c r="M286" i="19"/>
  <c r="M28" i="19"/>
  <c r="M253" i="19"/>
  <c r="M318" i="19"/>
  <c r="M144" i="19"/>
  <c r="O311" i="19"/>
  <c r="P311" i="19" s="1"/>
  <c r="M77" i="19"/>
  <c r="O317" i="19"/>
  <c r="P317" i="19" s="1"/>
  <c r="M150" i="19"/>
  <c r="O180" i="19"/>
  <c r="P180" i="19" s="1"/>
  <c r="M295" i="19"/>
  <c r="M114" i="19"/>
  <c r="O38" i="19"/>
  <c r="P38" i="19" s="1"/>
  <c r="O90" i="19"/>
  <c r="P90" i="19" s="1"/>
  <c r="O292" i="19"/>
  <c r="P292" i="19" s="1"/>
  <c r="M251" i="19"/>
  <c r="O88" i="19"/>
  <c r="P88" i="19" s="1"/>
  <c r="M206" i="19"/>
  <c r="O203" i="19"/>
  <c r="P203" i="19" s="1"/>
  <c r="O271" i="19"/>
  <c r="P271" i="19" s="1"/>
  <c r="M131" i="19"/>
  <c r="O84" i="19"/>
  <c r="P84" i="19" s="1"/>
  <c r="M184" i="19"/>
  <c r="O92" i="19"/>
  <c r="P92" i="19" s="1"/>
  <c r="M315" i="19"/>
  <c r="M285" i="19"/>
  <c r="M211" i="19"/>
  <c r="M42" i="19"/>
  <c r="M225" i="19"/>
  <c r="M54" i="19"/>
  <c r="M161" i="19"/>
  <c r="M136" i="19"/>
  <c r="M107" i="19"/>
  <c r="O299" i="19"/>
  <c r="P299" i="19" s="1"/>
  <c r="M299" i="19"/>
  <c r="O5" i="19"/>
  <c r="P5" i="19" s="1"/>
  <c r="O47" i="19"/>
  <c r="P47" i="19" s="1"/>
  <c r="O283" i="19"/>
  <c r="P283" i="19" s="1"/>
  <c r="M283" i="19"/>
  <c r="O67" i="19"/>
  <c r="P67" i="19" s="1"/>
  <c r="M98" i="19"/>
  <c r="M119" i="19"/>
  <c r="O152" i="19"/>
  <c r="P152" i="19" s="1"/>
  <c r="O195" i="19"/>
  <c r="P195" i="19" s="1"/>
  <c r="M195" i="19"/>
  <c r="O147" i="19"/>
  <c r="P147" i="19" s="1"/>
  <c r="O196" i="19"/>
  <c r="P196" i="19" s="1"/>
  <c r="O41" i="19"/>
  <c r="P41" i="19" s="1"/>
  <c r="M227" i="19"/>
  <c r="O87" i="19"/>
  <c r="P87" i="19" s="1"/>
  <c r="M87" i="19"/>
  <c r="L3" i="19" a="1"/>
  <c r="L3" i="19" s="1"/>
  <c r="M248" i="19"/>
  <c r="M189" i="19"/>
  <c r="O194" i="19"/>
  <c r="P194" i="19" s="1"/>
  <c r="O277" i="19"/>
  <c r="P277" i="19" s="1"/>
  <c r="M277" i="19"/>
  <c r="M260" i="19"/>
  <c r="M3" i="19" l="1" a="1"/>
  <c r="M3" i="19" s="1"/>
  <c r="N4" i="19" s="1"/>
  <c r="Q4" i="19" s="1"/>
  <c r="T4" i="19" s="1"/>
  <c r="W4" i="19" s="1"/>
  <c r="X4" i="19" s="1"/>
  <c r="O4" i="19"/>
  <c r="N229" i="19" l="1"/>
  <c r="Q229" i="19" s="1"/>
  <c r="T229" i="19" s="1"/>
  <c r="W229" i="19" s="1"/>
  <c r="X229" i="19" s="1"/>
  <c r="N248" i="19"/>
  <c r="Q248" i="19" s="1"/>
  <c r="T248" i="19" s="1"/>
  <c r="W248" i="19" s="1"/>
  <c r="X248" i="19" s="1"/>
  <c r="N192" i="19"/>
  <c r="Q192" i="19" s="1"/>
  <c r="R192" i="19" s="1"/>
  <c r="N38" i="19"/>
  <c r="Q38" i="19" s="1"/>
  <c r="T38" i="19" s="1"/>
  <c r="W38" i="19" s="1"/>
  <c r="X38" i="19" s="1"/>
  <c r="N202" i="19"/>
  <c r="Q202" i="19" s="1"/>
  <c r="R202" i="19" s="1"/>
  <c r="N177" i="19"/>
  <c r="Q177" i="19" s="1"/>
  <c r="T177" i="19" s="1"/>
  <c r="W177" i="19" s="1"/>
  <c r="X177" i="19" s="1"/>
  <c r="N290" i="19"/>
  <c r="O290" i="19" s="1"/>
  <c r="N194" i="19"/>
  <c r="Q194" i="19" s="1"/>
  <c r="T194" i="19" s="1"/>
  <c r="W194" i="19" s="1"/>
  <c r="X194" i="19" s="1"/>
  <c r="N311" i="19"/>
  <c r="Q311" i="19" s="1"/>
  <c r="T311" i="19" s="1"/>
  <c r="W311" i="19" s="1"/>
  <c r="X311" i="19" s="1"/>
  <c r="N237" i="19"/>
  <c r="Q237" i="19" s="1"/>
  <c r="T237" i="19" s="1"/>
  <c r="W237" i="19" s="1"/>
  <c r="X237" i="19" s="1"/>
  <c r="N27" i="19"/>
  <c r="Q27" i="19" s="1"/>
  <c r="T27" i="19" s="1"/>
  <c r="W27" i="19" s="1"/>
  <c r="X27" i="19" s="1"/>
  <c r="N120" i="19"/>
  <c r="Q120" i="19" s="1"/>
  <c r="T120" i="19" s="1"/>
  <c r="W120" i="19" s="1"/>
  <c r="X120" i="19" s="1"/>
  <c r="N279" i="19"/>
  <c r="Q279" i="19" s="1"/>
  <c r="T279" i="19" s="1"/>
  <c r="W279" i="19" s="1"/>
  <c r="X279" i="19" s="1"/>
  <c r="N193" i="19"/>
  <c r="Q193" i="19" s="1"/>
  <c r="T193" i="19" s="1"/>
  <c r="W193" i="19" s="1"/>
  <c r="X193" i="19" s="1"/>
  <c r="N208" i="19"/>
  <c r="N78" i="19"/>
  <c r="Q78" i="19" s="1"/>
  <c r="T78" i="19" s="1"/>
  <c r="W78" i="19" s="1"/>
  <c r="X78" i="19" s="1"/>
  <c r="N100" i="19"/>
  <c r="Q100" i="19" s="1"/>
  <c r="T100" i="19" s="1"/>
  <c r="W100" i="19" s="1"/>
  <c r="X100" i="19" s="1"/>
  <c r="N157" i="19"/>
  <c r="Q157" i="19" s="1"/>
  <c r="R157" i="19" s="1"/>
  <c r="N211" i="19"/>
  <c r="Q211" i="19" s="1"/>
  <c r="T211" i="19" s="1"/>
  <c r="W211" i="19" s="1"/>
  <c r="X211" i="19" s="1"/>
  <c r="N222" i="19"/>
  <c r="O222" i="19" s="1"/>
  <c r="N298" i="19"/>
  <c r="Q298" i="19" s="1"/>
  <c r="T298" i="19" s="1"/>
  <c r="W298" i="19" s="1"/>
  <c r="X298" i="19" s="1"/>
  <c r="N125" i="19"/>
  <c r="O125" i="19" s="1"/>
  <c r="P125" i="19" s="1"/>
  <c r="N9" i="19"/>
  <c r="Q9" i="19" s="1"/>
  <c r="T9" i="19" s="1"/>
  <c r="W9" i="19" s="1"/>
  <c r="X9" i="19" s="1"/>
  <c r="N36" i="19"/>
  <c r="Q36" i="19" s="1"/>
  <c r="T36" i="19" s="1"/>
  <c r="W36" i="19" s="1"/>
  <c r="X36" i="19" s="1"/>
  <c r="N30" i="19"/>
  <c r="Q30" i="19" s="1"/>
  <c r="R30" i="19" s="1"/>
  <c r="N48" i="19"/>
  <c r="N318" i="19"/>
  <c r="Q318" i="19" s="1"/>
  <c r="T318" i="19" s="1"/>
  <c r="W318" i="19" s="1"/>
  <c r="X318" i="19" s="1"/>
  <c r="N142" i="19"/>
  <c r="Q142" i="19" s="1"/>
  <c r="T142" i="19" s="1"/>
  <c r="W142" i="19" s="1"/>
  <c r="X142" i="19" s="1"/>
  <c r="N185" i="19"/>
  <c r="O185" i="19" s="1"/>
  <c r="N75" i="19"/>
  <c r="Q75" i="19" s="1"/>
  <c r="T75" i="19" s="1"/>
  <c r="W75" i="19" s="1"/>
  <c r="X75" i="19" s="1"/>
  <c r="N266" i="19"/>
  <c r="Q266" i="19" s="1"/>
  <c r="T266" i="19" s="1"/>
  <c r="W266" i="19" s="1"/>
  <c r="X266" i="19" s="1"/>
  <c r="N317" i="19"/>
  <c r="Q317" i="19" s="1"/>
  <c r="T317" i="19" s="1"/>
  <c r="W317" i="19" s="1"/>
  <c r="X317" i="19" s="1"/>
  <c r="N104" i="19"/>
  <c r="O104" i="19" s="1"/>
  <c r="N277" i="19"/>
  <c r="Q277" i="19" s="1"/>
  <c r="R277" i="19" s="1"/>
  <c r="N178" i="19"/>
  <c r="Q178" i="19" s="1"/>
  <c r="T178" i="19" s="1"/>
  <c r="W178" i="19" s="1"/>
  <c r="X178" i="19" s="1"/>
  <c r="N174" i="19"/>
  <c r="Q174" i="19" s="1"/>
  <c r="T174" i="19" s="1"/>
  <c r="W174" i="19" s="1"/>
  <c r="X174" i="19" s="1"/>
  <c r="N200" i="19"/>
  <c r="Q200" i="19" s="1"/>
  <c r="T200" i="19" s="1"/>
  <c r="W200" i="19" s="1"/>
  <c r="X200" i="19" s="1"/>
  <c r="N310" i="19"/>
  <c r="Q310" i="19" s="1"/>
  <c r="T310" i="19" s="1"/>
  <c r="W310" i="19" s="1"/>
  <c r="X310" i="19" s="1"/>
  <c r="N221" i="19"/>
  <c r="N173" i="19"/>
  <c r="O173" i="19" s="1"/>
  <c r="P173" i="19" s="1"/>
  <c r="N227" i="19"/>
  <c r="Q227" i="19" s="1"/>
  <c r="T227" i="19" s="1"/>
  <c r="W227" i="19" s="1"/>
  <c r="X227" i="19" s="1"/>
  <c r="N37" i="19"/>
  <c r="O37" i="19" s="1"/>
  <c r="N148" i="19"/>
  <c r="Q148" i="19" s="1"/>
  <c r="T148" i="19" s="1"/>
  <c r="W148" i="19" s="1"/>
  <c r="X148" i="19" s="1"/>
  <c r="N63" i="19"/>
  <c r="O63" i="19" s="1"/>
  <c r="N219" i="19"/>
  <c r="Q219" i="19" s="1"/>
  <c r="R219" i="19" s="1"/>
  <c r="N131" i="19"/>
  <c r="Q131" i="19" s="1"/>
  <c r="T131" i="19" s="1"/>
  <c r="W131" i="19" s="1"/>
  <c r="X131" i="19" s="1"/>
  <c r="N253" i="19"/>
  <c r="Q253" i="19" s="1"/>
  <c r="T253" i="19" s="1"/>
  <c r="W253" i="19" s="1"/>
  <c r="X253" i="19" s="1"/>
  <c r="N313" i="19"/>
  <c r="Q313" i="19" s="1"/>
  <c r="T313" i="19" s="1"/>
  <c r="W313" i="19" s="1"/>
  <c r="X313" i="19" s="1"/>
  <c r="N12" i="19"/>
  <c r="Q12" i="19" s="1"/>
  <c r="T12" i="19" s="1"/>
  <c r="W12" i="19" s="1"/>
  <c r="X12" i="19" s="1"/>
  <c r="N296" i="19"/>
  <c r="Q296" i="19" s="1"/>
  <c r="T296" i="19" s="1"/>
  <c r="W296" i="19" s="1"/>
  <c r="X296" i="19" s="1"/>
  <c r="N73" i="19"/>
  <c r="Q73" i="19" s="1"/>
  <c r="T73" i="19" s="1"/>
  <c r="W73" i="19" s="1"/>
  <c r="X73" i="19" s="1"/>
  <c r="N91" i="19"/>
  <c r="Q91" i="19" s="1"/>
  <c r="T91" i="19" s="1"/>
  <c r="W91" i="19" s="1"/>
  <c r="X91" i="19" s="1"/>
  <c r="N99" i="19"/>
  <c r="Q99" i="19" s="1"/>
  <c r="T99" i="19" s="1"/>
  <c r="W99" i="19" s="1"/>
  <c r="X99" i="19" s="1"/>
  <c r="N149" i="19"/>
  <c r="Q149" i="19" s="1"/>
  <c r="T149" i="19" s="1"/>
  <c r="W149" i="19" s="1"/>
  <c r="X149" i="19" s="1"/>
  <c r="N285" i="19"/>
  <c r="Q285" i="19" s="1"/>
  <c r="T285" i="19" s="1"/>
  <c r="W285" i="19" s="1"/>
  <c r="X285" i="19" s="1"/>
  <c r="N128" i="19"/>
  <c r="O128" i="19" s="1"/>
  <c r="P128" i="19" s="1"/>
  <c r="N68" i="19"/>
  <c r="O68" i="19" s="1"/>
  <c r="N145" i="19"/>
  <c r="Q145" i="19" s="1"/>
  <c r="T145" i="19" s="1"/>
  <c r="W145" i="19" s="1"/>
  <c r="X145" i="19" s="1"/>
  <c r="N159" i="19"/>
  <c r="Q159" i="19" s="1"/>
  <c r="T159" i="19" s="1"/>
  <c r="W159" i="19" s="1"/>
  <c r="X159" i="19" s="1"/>
  <c r="N258" i="19"/>
  <c r="N69" i="19"/>
  <c r="Q69" i="19" s="1"/>
  <c r="T69" i="19" s="1"/>
  <c r="W69" i="19" s="1"/>
  <c r="X69" i="19" s="1"/>
  <c r="N44" i="19"/>
  <c r="Q44" i="19" s="1"/>
  <c r="T44" i="19" s="1"/>
  <c r="W44" i="19" s="1"/>
  <c r="X44" i="19" s="1"/>
  <c r="N264" i="19"/>
  <c r="Q264" i="19" s="1"/>
  <c r="T264" i="19" s="1"/>
  <c r="W264" i="19" s="1"/>
  <c r="X264" i="19" s="1"/>
  <c r="N88" i="19"/>
  <c r="Q88" i="19" s="1"/>
  <c r="T88" i="19" s="1"/>
  <c r="W88" i="19" s="1"/>
  <c r="X88" i="19" s="1"/>
  <c r="N6" i="19"/>
  <c r="Q6" i="19" s="1"/>
  <c r="T6" i="19" s="1"/>
  <c r="W6" i="19" s="1"/>
  <c r="X6" i="19" s="1"/>
  <c r="N13" i="19"/>
  <c r="O13" i="19" s="1"/>
  <c r="N25" i="19"/>
  <c r="Q25" i="19" s="1"/>
  <c r="T25" i="19" s="1"/>
  <c r="W25" i="19" s="1"/>
  <c r="X25" i="19" s="1"/>
  <c r="N155" i="19"/>
  <c r="Q155" i="19" s="1"/>
  <c r="T155" i="19" s="1"/>
  <c r="W155" i="19" s="1"/>
  <c r="X155" i="19" s="1"/>
  <c r="N74" i="19"/>
  <c r="Q74" i="19" s="1"/>
  <c r="T74" i="19" s="1"/>
  <c r="W74" i="19" s="1"/>
  <c r="X74" i="19" s="1"/>
  <c r="N85" i="19"/>
  <c r="Q85" i="19" s="1"/>
  <c r="T85" i="19" s="1"/>
  <c r="W85" i="19" s="1"/>
  <c r="X85" i="19" s="1"/>
  <c r="N269" i="19"/>
  <c r="O269" i="19" s="1"/>
  <c r="N89" i="19"/>
  <c r="Q89" i="19" s="1"/>
  <c r="T89" i="19" s="1"/>
  <c r="W89" i="19" s="1"/>
  <c r="X89" i="19" s="1"/>
  <c r="N246" i="19"/>
  <c r="O246" i="19" s="1"/>
  <c r="N15" i="19"/>
  <c r="O15" i="19" s="1"/>
  <c r="P15" i="19" s="1"/>
  <c r="N61" i="19"/>
  <c r="O61" i="19" s="1"/>
  <c r="N244" i="19"/>
  <c r="Q244" i="19" s="1"/>
  <c r="R244" i="19" s="1"/>
  <c r="N162" i="19"/>
  <c r="Q162" i="19" s="1"/>
  <c r="R162" i="19" s="1"/>
  <c r="N262" i="19"/>
  <c r="Q262" i="19" s="1"/>
  <c r="T262" i="19" s="1"/>
  <c r="W262" i="19" s="1"/>
  <c r="X262" i="19" s="1"/>
  <c r="N238" i="19"/>
  <c r="O238" i="19" s="1"/>
  <c r="N263" i="19"/>
  <c r="O263" i="19" s="1"/>
  <c r="P263" i="19" s="1"/>
  <c r="N197" i="19"/>
  <c r="O197" i="19" s="1"/>
  <c r="N43" i="19"/>
  <c r="Q43" i="19" s="1"/>
  <c r="R43" i="19" s="1"/>
  <c r="N147" i="19"/>
  <c r="Q147" i="19" s="1"/>
  <c r="T147" i="19" s="1"/>
  <c r="W147" i="19" s="1"/>
  <c r="X147" i="19" s="1"/>
  <c r="N265" i="19"/>
  <c r="Q265" i="19" s="1"/>
  <c r="T265" i="19" s="1"/>
  <c r="W265" i="19" s="1"/>
  <c r="X265" i="19" s="1"/>
  <c r="N315" i="19"/>
  <c r="Q315" i="19" s="1"/>
  <c r="T315" i="19" s="1"/>
  <c r="W315" i="19" s="1"/>
  <c r="X315" i="19" s="1"/>
  <c r="N58" i="19"/>
  <c r="O58" i="19" s="1"/>
  <c r="P58" i="19" s="1"/>
  <c r="N71" i="19"/>
  <c r="Q71" i="19" s="1"/>
  <c r="T71" i="19" s="1"/>
  <c r="W71" i="19" s="1"/>
  <c r="X71" i="19" s="1"/>
  <c r="N35" i="19"/>
  <c r="Q35" i="19" s="1"/>
  <c r="T35" i="19" s="1"/>
  <c r="W35" i="19" s="1"/>
  <c r="X35" i="19" s="1"/>
  <c r="N24" i="19"/>
  <c r="Q24" i="19" s="1"/>
  <c r="T24" i="19" s="1"/>
  <c r="W24" i="19" s="1"/>
  <c r="X24" i="19" s="1"/>
  <c r="N254" i="19"/>
  <c r="N107" i="19"/>
  <c r="Q107" i="19" s="1"/>
  <c r="R107" i="19" s="1"/>
  <c r="N150" i="19"/>
  <c r="Q150" i="19" s="1"/>
  <c r="T150" i="19" s="1"/>
  <c r="W150" i="19" s="1"/>
  <c r="X150" i="19" s="1"/>
  <c r="N168" i="19"/>
  <c r="Q168" i="19" s="1"/>
  <c r="T168" i="19" s="1"/>
  <c r="W168" i="19" s="1"/>
  <c r="X168" i="19" s="1"/>
  <c r="N46" i="19"/>
  <c r="O46" i="19" s="1"/>
  <c r="P46" i="19" s="1"/>
  <c r="N14" i="19"/>
  <c r="N196" i="19"/>
  <c r="Q196" i="19" s="1"/>
  <c r="T196" i="19" s="1"/>
  <c r="W196" i="19" s="1"/>
  <c r="X196" i="19" s="1"/>
  <c r="N51" i="19"/>
  <c r="Q51" i="19" s="1"/>
  <c r="T51" i="19" s="1"/>
  <c r="W51" i="19" s="1"/>
  <c r="X51" i="19" s="1"/>
  <c r="N309" i="19"/>
  <c r="Q309" i="19" s="1"/>
  <c r="N273" i="19"/>
  <c r="Q273" i="19" s="1"/>
  <c r="T273" i="19" s="1"/>
  <c r="W273" i="19" s="1"/>
  <c r="X273" i="19" s="1"/>
  <c r="N111" i="19"/>
  <c r="Q111" i="19" s="1"/>
  <c r="T111" i="19" s="1"/>
  <c r="W111" i="19" s="1"/>
  <c r="X111" i="19" s="1"/>
  <c r="N259" i="19"/>
  <c r="O259" i="19" s="1"/>
  <c r="P259" i="19" s="1"/>
  <c r="N230" i="19"/>
  <c r="Q230" i="19" s="1"/>
  <c r="T230" i="19" s="1"/>
  <c r="W230" i="19" s="1"/>
  <c r="X230" i="19" s="1"/>
  <c r="N225" i="19"/>
  <c r="Q225" i="19" s="1"/>
  <c r="R225" i="19" s="1"/>
  <c r="N7" i="19"/>
  <c r="O7" i="19" s="1"/>
  <c r="P7" i="19" s="1"/>
  <c r="N299" i="19"/>
  <c r="Q299" i="19" s="1"/>
  <c r="T299" i="19" s="1"/>
  <c r="W299" i="19" s="1"/>
  <c r="X299" i="19" s="1"/>
  <c r="N176" i="19"/>
  <c r="Q176" i="19" s="1"/>
  <c r="T176" i="19" s="1"/>
  <c r="W176" i="19" s="1"/>
  <c r="X176" i="19" s="1"/>
  <c r="N10" i="19"/>
  <c r="O10" i="19" s="1"/>
  <c r="N319" i="19"/>
  <c r="Q319" i="19" s="1"/>
  <c r="T319" i="19" s="1"/>
  <c r="W319" i="19" s="1"/>
  <c r="X319" i="19" s="1"/>
  <c r="N218" i="19"/>
  <c r="Q218" i="19" s="1"/>
  <c r="T218" i="19" s="1"/>
  <c r="W218" i="19" s="1"/>
  <c r="X218" i="19" s="1"/>
  <c r="N224" i="19"/>
  <c r="O224" i="19" s="1"/>
  <c r="P224" i="19" s="1"/>
  <c r="N289" i="19"/>
  <c r="Q289" i="19" s="1"/>
  <c r="T289" i="19" s="1"/>
  <c r="W289" i="19" s="1"/>
  <c r="X289" i="19" s="1"/>
  <c r="N137" i="19"/>
  <c r="O137" i="19" s="1"/>
  <c r="P137" i="19" s="1"/>
  <c r="N11" i="19"/>
  <c r="Q11" i="19" s="1"/>
  <c r="T11" i="19" s="1"/>
  <c r="W11" i="19" s="1"/>
  <c r="X11" i="19" s="1"/>
  <c r="N212" i="19"/>
  <c r="Q212" i="19" s="1"/>
  <c r="T212" i="19" s="1"/>
  <c r="W212" i="19" s="1"/>
  <c r="X212" i="19" s="1"/>
  <c r="N113" i="19"/>
  <c r="Q113" i="19" s="1"/>
  <c r="T113" i="19" s="1"/>
  <c r="W113" i="19" s="1"/>
  <c r="X113" i="19" s="1"/>
  <c r="N20" i="19"/>
  <c r="Q20" i="19" s="1"/>
  <c r="T20" i="19" s="1"/>
  <c r="W20" i="19" s="1"/>
  <c r="X20" i="19" s="1"/>
  <c r="N283" i="19"/>
  <c r="Q283" i="19" s="1"/>
  <c r="R283" i="19" s="1"/>
  <c r="N169" i="19"/>
  <c r="O169" i="19" s="1"/>
  <c r="P169" i="19" s="1"/>
  <c r="N243" i="19"/>
  <c r="Q243" i="19" s="1"/>
  <c r="T243" i="19" s="1"/>
  <c r="W243" i="19" s="1"/>
  <c r="X243" i="19" s="1"/>
  <c r="N143" i="19"/>
  <c r="Q143" i="19" s="1"/>
  <c r="T143" i="19" s="1"/>
  <c r="W143" i="19" s="1"/>
  <c r="X143" i="19" s="1"/>
  <c r="N183" i="19"/>
  <c r="Q183" i="19" s="1"/>
  <c r="T183" i="19" s="1"/>
  <c r="W183" i="19" s="1"/>
  <c r="X183" i="19" s="1"/>
  <c r="N136" i="19"/>
  <c r="Q136" i="19" s="1"/>
  <c r="R136" i="19" s="1"/>
  <c r="N153" i="19"/>
  <c r="Q153" i="19" s="1"/>
  <c r="T153" i="19" s="1"/>
  <c r="W153" i="19" s="1"/>
  <c r="X153" i="19" s="1"/>
  <c r="N160" i="19"/>
  <c r="Q160" i="19" s="1"/>
  <c r="R160" i="19" s="1"/>
  <c r="N226" i="19"/>
  <c r="Q226" i="19" s="1"/>
  <c r="T226" i="19" s="1"/>
  <c r="W226" i="19" s="1"/>
  <c r="X226" i="19" s="1"/>
  <c r="N97" i="19"/>
  <c r="O97" i="19" s="1"/>
  <c r="P97" i="19" s="1"/>
  <c r="N250" i="19"/>
  <c r="Q250" i="19" s="1"/>
  <c r="T250" i="19" s="1"/>
  <c r="W250" i="19" s="1"/>
  <c r="X250" i="19" s="1"/>
  <c r="N42" i="19"/>
  <c r="Q42" i="19" s="1"/>
  <c r="T42" i="19" s="1"/>
  <c r="W42" i="19" s="1"/>
  <c r="X42" i="19" s="1"/>
  <c r="N21" i="19"/>
  <c r="Q21" i="19" s="1"/>
  <c r="R21" i="19" s="1"/>
  <c r="N287" i="19"/>
  <c r="O287" i="19" s="1"/>
  <c r="N164" i="19"/>
  <c r="Q164" i="19" s="1"/>
  <c r="R164" i="19" s="1"/>
  <c r="N288" i="19"/>
  <c r="O288" i="19" s="1"/>
  <c r="N270" i="19"/>
  <c r="Q270" i="19" s="1"/>
  <c r="T270" i="19" s="1"/>
  <c r="W270" i="19" s="1"/>
  <c r="X270" i="19" s="1"/>
  <c r="N123" i="19"/>
  <c r="Q123" i="19" s="1"/>
  <c r="T123" i="19" s="1"/>
  <c r="W123" i="19" s="1"/>
  <c r="X123" i="19" s="1"/>
  <c r="N41" i="19"/>
  <c r="Q41" i="19" s="1"/>
  <c r="T41" i="19" s="1"/>
  <c r="W41" i="19" s="1"/>
  <c r="X41" i="19" s="1"/>
  <c r="N190" i="19"/>
  <c r="Q190" i="19" s="1"/>
  <c r="T190" i="19" s="1"/>
  <c r="W190" i="19" s="1"/>
  <c r="X190" i="19" s="1"/>
  <c r="N118" i="19"/>
  <c r="Q118" i="19" s="1"/>
  <c r="T118" i="19" s="1"/>
  <c r="W118" i="19" s="1"/>
  <c r="X118" i="19" s="1"/>
  <c r="N165" i="19"/>
  <c r="O165" i="19" s="1"/>
  <c r="N303" i="19"/>
  <c r="Q303" i="19" s="1"/>
  <c r="T303" i="19" s="1"/>
  <c r="W303" i="19" s="1"/>
  <c r="X303" i="19" s="1"/>
  <c r="N239" i="19"/>
  <c r="Q239" i="19" s="1"/>
  <c r="T239" i="19" s="1"/>
  <c r="W239" i="19" s="1"/>
  <c r="X239" i="19" s="1"/>
  <c r="N276" i="19"/>
  <c r="O276" i="19" s="1"/>
  <c r="N241" i="19"/>
  <c r="Q241" i="19" s="1"/>
  <c r="T241" i="19" s="1"/>
  <c r="W241" i="19" s="1"/>
  <c r="X241" i="19" s="1"/>
  <c r="N110" i="19"/>
  <c r="O110" i="19" s="1"/>
  <c r="N210" i="19"/>
  <c r="Q210" i="19" s="1"/>
  <c r="N207" i="19"/>
  <c r="O207" i="19" s="1"/>
  <c r="N256" i="19"/>
  <c r="O256" i="19" s="1"/>
  <c r="N80" i="19"/>
  <c r="Q80" i="19" s="1"/>
  <c r="T80" i="19" s="1"/>
  <c r="W80" i="19" s="1"/>
  <c r="X80" i="19" s="1"/>
  <c r="N57" i="19"/>
  <c r="Q57" i="19" s="1"/>
  <c r="T57" i="19" s="1"/>
  <c r="W57" i="19" s="1"/>
  <c r="X57" i="19" s="1"/>
  <c r="N34" i="19"/>
  <c r="Q34" i="19" s="1"/>
  <c r="T34" i="19" s="1"/>
  <c r="W34" i="19" s="1"/>
  <c r="X34" i="19" s="1"/>
  <c r="N198" i="19"/>
  <c r="Q198" i="19" s="1"/>
  <c r="T198" i="19" s="1"/>
  <c r="W198" i="19" s="1"/>
  <c r="X198" i="19" s="1"/>
  <c r="N161" i="19"/>
  <c r="Q161" i="19" s="1"/>
  <c r="T161" i="19" s="1"/>
  <c r="W161" i="19" s="1"/>
  <c r="X161" i="19" s="1"/>
  <c r="N267" i="19"/>
  <c r="Q267" i="19" s="1"/>
  <c r="T267" i="19" s="1"/>
  <c r="W267" i="19" s="1"/>
  <c r="X267" i="19" s="1"/>
  <c r="N215" i="19"/>
  <c r="O215" i="19" s="1"/>
  <c r="N245" i="19"/>
  <c r="Q245" i="19" s="1"/>
  <c r="T245" i="19" s="1"/>
  <c r="W245" i="19" s="1"/>
  <c r="X245" i="19" s="1"/>
  <c r="N203" i="19"/>
  <c r="Q203" i="19" s="1"/>
  <c r="R203" i="19" s="1"/>
  <c r="N261" i="19"/>
  <c r="N206" i="19"/>
  <c r="Q206" i="19" s="1"/>
  <c r="T206" i="19" s="1"/>
  <c r="W206" i="19" s="1"/>
  <c r="X206" i="19" s="1"/>
  <c r="N135" i="19"/>
  <c r="O135" i="19" s="1"/>
  <c r="P135" i="19" s="1"/>
  <c r="N179" i="19"/>
  <c r="N17" i="19"/>
  <c r="Q17" i="19" s="1"/>
  <c r="T17" i="19" s="1"/>
  <c r="W17" i="19" s="1"/>
  <c r="X17" i="19" s="1"/>
  <c r="N132" i="19"/>
  <c r="Q132" i="19" s="1"/>
  <c r="T132" i="19" s="1"/>
  <c r="W132" i="19" s="1"/>
  <c r="X132" i="19" s="1"/>
  <c r="N240" i="19"/>
  <c r="O240" i="19" s="1"/>
  <c r="P240" i="19" s="1"/>
  <c r="N204" i="19"/>
  <c r="Q204" i="19" s="1"/>
  <c r="T204" i="19" s="1"/>
  <c r="W204" i="19" s="1"/>
  <c r="X204" i="19" s="1"/>
  <c r="N223" i="19"/>
  <c r="Q223" i="19" s="1"/>
  <c r="T223" i="19" s="1"/>
  <c r="W223" i="19" s="1"/>
  <c r="X223" i="19" s="1"/>
  <c r="N23" i="19"/>
  <c r="O23" i="19" s="1"/>
  <c r="N186" i="19"/>
  <c r="Q186" i="19" s="1"/>
  <c r="T186" i="19" s="1"/>
  <c r="W186" i="19" s="1"/>
  <c r="X186" i="19" s="1"/>
  <c r="N82" i="19"/>
  <c r="Q82" i="19" s="1"/>
  <c r="T82" i="19" s="1"/>
  <c r="W82" i="19" s="1"/>
  <c r="X82" i="19" s="1"/>
  <c r="N108" i="19"/>
  <c r="Q108" i="19" s="1"/>
  <c r="T108" i="19" s="1"/>
  <c r="W108" i="19" s="1"/>
  <c r="X108" i="19" s="1"/>
  <c r="N133" i="19"/>
  <c r="N181" i="19"/>
  <c r="Q181" i="19" s="1"/>
  <c r="T181" i="19" s="1"/>
  <c r="W181" i="19" s="1"/>
  <c r="X181" i="19" s="1"/>
  <c r="N8" i="19"/>
  <c r="Q8" i="19" s="1"/>
  <c r="T8" i="19" s="1"/>
  <c r="W8" i="19" s="1"/>
  <c r="X8" i="19" s="1"/>
  <c r="N278" i="19"/>
  <c r="Q278" i="19" s="1"/>
  <c r="T278" i="19" s="1"/>
  <c r="W278" i="19" s="1"/>
  <c r="X278" i="19" s="1"/>
  <c r="N119" i="19"/>
  <c r="Q119" i="19" s="1"/>
  <c r="T119" i="19" s="1"/>
  <c r="W119" i="19" s="1"/>
  <c r="X119" i="19" s="1"/>
  <c r="N184" i="19"/>
  <c r="Q184" i="19" s="1"/>
  <c r="T184" i="19" s="1"/>
  <c r="W184" i="19" s="1"/>
  <c r="X184" i="19" s="1"/>
  <c r="N172" i="19"/>
  <c r="Q172" i="19" s="1"/>
  <c r="T172" i="19" s="1"/>
  <c r="W172" i="19" s="1"/>
  <c r="X172" i="19" s="1"/>
  <c r="N33" i="19"/>
  <c r="Q33" i="19" s="1"/>
  <c r="T33" i="19" s="1"/>
  <c r="W33" i="19" s="1"/>
  <c r="X33" i="19" s="1"/>
  <c r="N129" i="19"/>
  <c r="Q129" i="19" s="1"/>
  <c r="T129" i="19" s="1"/>
  <c r="W129" i="19" s="1"/>
  <c r="X129" i="19" s="1"/>
  <c r="N217" i="19"/>
  <c r="Q217" i="19" s="1"/>
  <c r="T217" i="19" s="1"/>
  <c r="W217" i="19" s="1"/>
  <c r="X217" i="19" s="1"/>
  <c r="N180" i="19"/>
  <c r="Q180" i="19" s="1"/>
  <c r="T180" i="19" s="1"/>
  <c r="W180" i="19" s="1"/>
  <c r="X180" i="19" s="1"/>
  <c r="N171" i="19"/>
  <c r="Q171" i="19" s="1"/>
  <c r="T171" i="19" s="1"/>
  <c r="W171" i="19" s="1"/>
  <c r="X171" i="19" s="1"/>
  <c r="N292" i="19"/>
  <c r="Q292" i="19" s="1"/>
  <c r="R292" i="19" s="1"/>
  <c r="N62" i="19"/>
  <c r="Q62" i="19" s="1"/>
  <c r="T62" i="19" s="1"/>
  <c r="W62" i="19" s="1"/>
  <c r="X62" i="19" s="1"/>
  <c r="N95" i="19"/>
  <c r="Q95" i="19" s="1"/>
  <c r="T95" i="19" s="1"/>
  <c r="W95" i="19" s="1"/>
  <c r="X95" i="19" s="1"/>
  <c r="N306" i="19"/>
  <c r="Q306" i="19" s="1"/>
  <c r="T306" i="19" s="1"/>
  <c r="W306" i="19" s="1"/>
  <c r="X306" i="19" s="1"/>
  <c r="N5" i="19"/>
  <c r="Q5" i="19" s="1"/>
  <c r="N195" i="19"/>
  <c r="Q195" i="19" s="1"/>
  <c r="T195" i="19" s="1"/>
  <c r="W195" i="19" s="1"/>
  <c r="X195" i="19" s="1"/>
  <c r="N312" i="19"/>
  <c r="Q312" i="19" s="1"/>
  <c r="T312" i="19" s="1"/>
  <c r="W312" i="19" s="1"/>
  <c r="X312" i="19" s="1"/>
  <c r="N242" i="19"/>
  <c r="N93" i="19"/>
  <c r="Q93" i="19" s="1"/>
  <c r="T93" i="19" s="1"/>
  <c r="W93" i="19" s="1"/>
  <c r="X93" i="19" s="1"/>
  <c r="N314" i="19"/>
  <c r="N19" i="19"/>
  <c r="Q19" i="19" s="1"/>
  <c r="T19" i="19" s="1"/>
  <c r="W19" i="19" s="1"/>
  <c r="X19" i="19" s="1"/>
  <c r="N90" i="19"/>
  <c r="Q90" i="19" s="1"/>
  <c r="T90" i="19" s="1"/>
  <c r="W90" i="19" s="1"/>
  <c r="X90" i="19" s="1"/>
  <c r="N231" i="19"/>
  <c r="N98" i="19"/>
  <c r="Q98" i="19" s="1"/>
  <c r="N146" i="19"/>
  <c r="O146" i="19" s="1"/>
  <c r="N16" i="19"/>
  <c r="O16" i="19" s="1"/>
  <c r="N52" i="19"/>
  <c r="Q52" i="19" s="1"/>
  <c r="T52" i="19" s="1"/>
  <c r="W52" i="19" s="1"/>
  <c r="X52" i="19" s="1"/>
  <c r="N294" i="19"/>
  <c r="Q294" i="19" s="1"/>
  <c r="T294" i="19" s="1"/>
  <c r="W294" i="19" s="1"/>
  <c r="X294" i="19" s="1"/>
  <c r="N112" i="19"/>
  <c r="N268" i="19"/>
  <c r="Q268" i="19" s="1"/>
  <c r="T268" i="19" s="1"/>
  <c r="W268" i="19" s="1"/>
  <c r="X268" i="19" s="1"/>
  <c r="N251" i="19"/>
  <c r="Q251" i="19" s="1"/>
  <c r="T251" i="19" s="1"/>
  <c r="W251" i="19" s="1"/>
  <c r="X251" i="19" s="1"/>
  <c r="N138" i="19"/>
  <c r="O138" i="19" s="1"/>
  <c r="N116" i="19"/>
  <c r="O116" i="19" s="1"/>
  <c r="N158" i="19"/>
  <c r="O158" i="19" s="1"/>
  <c r="N70" i="19"/>
  <c r="O70" i="19" s="1"/>
  <c r="N167" i="19"/>
  <c r="Q167" i="19" s="1"/>
  <c r="T167" i="19" s="1"/>
  <c r="W167" i="19" s="1"/>
  <c r="X167" i="19" s="1"/>
  <c r="N84" i="19"/>
  <c r="Q84" i="19" s="1"/>
  <c r="T84" i="19" s="1"/>
  <c r="W84" i="19" s="1"/>
  <c r="X84" i="19" s="1"/>
  <c r="N18" i="19"/>
  <c r="O18" i="19" s="1"/>
  <c r="P18" i="19" s="1"/>
  <c r="N87" i="19"/>
  <c r="Q87" i="19" s="1"/>
  <c r="T87" i="19" s="1"/>
  <c r="W87" i="19" s="1"/>
  <c r="X87" i="19" s="1"/>
  <c r="N191" i="19"/>
  <c r="Q191" i="19" s="1"/>
  <c r="T191" i="19" s="1"/>
  <c r="W191" i="19" s="1"/>
  <c r="X191" i="19" s="1"/>
  <c r="N163" i="19"/>
  <c r="Q163" i="19" s="1"/>
  <c r="T163" i="19" s="1"/>
  <c r="W163" i="19" s="1"/>
  <c r="X163" i="19" s="1"/>
  <c r="N134" i="19"/>
  <c r="Q134" i="19" s="1"/>
  <c r="T134" i="19" s="1"/>
  <c r="W134" i="19" s="1"/>
  <c r="X134" i="19" s="1"/>
  <c r="N50" i="19"/>
  <c r="O50" i="19" s="1"/>
  <c r="N156" i="19"/>
  <c r="O156" i="19" s="1"/>
  <c r="P156" i="19" s="1"/>
  <c r="N92" i="19"/>
  <c r="Q92" i="19" s="1"/>
  <c r="R92" i="19" s="1"/>
  <c r="N31" i="19"/>
  <c r="O31" i="19" s="1"/>
  <c r="P31" i="19" s="1"/>
  <c r="N39" i="19"/>
  <c r="O39" i="19" s="1"/>
  <c r="N282" i="19"/>
  <c r="Q282" i="19" s="1"/>
  <c r="T282" i="19" s="1"/>
  <c r="W282" i="19" s="1"/>
  <c r="X282" i="19" s="1"/>
  <c r="N260" i="19"/>
  <c r="Q260" i="19" s="1"/>
  <c r="R260" i="19" s="1"/>
  <c r="N182" i="19"/>
  <c r="Q182" i="19" s="1"/>
  <c r="T182" i="19" s="1"/>
  <c r="W182" i="19" s="1"/>
  <c r="X182" i="19" s="1"/>
  <c r="N130" i="19"/>
  <c r="N56" i="19"/>
  <c r="Q56" i="19" s="1"/>
  <c r="T56" i="19" s="1"/>
  <c r="W56" i="19" s="1"/>
  <c r="X56" i="19" s="1"/>
  <c r="N220" i="19"/>
  <c r="Q220" i="19" s="1"/>
  <c r="T220" i="19" s="1"/>
  <c r="W220" i="19" s="1"/>
  <c r="X220" i="19" s="1"/>
  <c r="N233" i="19"/>
  <c r="O233" i="19" s="1"/>
  <c r="P233" i="19" s="1"/>
  <c r="N103" i="19"/>
  <c r="Q103" i="19" s="1"/>
  <c r="T103" i="19" s="1"/>
  <c r="W103" i="19" s="1"/>
  <c r="X103" i="19" s="1"/>
  <c r="N187" i="19"/>
  <c r="Q187" i="19" s="1"/>
  <c r="T187" i="19" s="1"/>
  <c r="W187" i="19" s="1"/>
  <c r="X187" i="19" s="1"/>
  <c r="N28" i="19"/>
  <c r="Q28" i="19" s="1"/>
  <c r="T28" i="19" s="1"/>
  <c r="W28" i="19" s="1"/>
  <c r="X28" i="19" s="1"/>
  <c r="N121" i="19"/>
  <c r="Q121" i="19" s="1"/>
  <c r="T121" i="19" s="1"/>
  <c r="W121" i="19" s="1"/>
  <c r="X121" i="19" s="1"/>
  <c r="N102" i="19"/>
  <c r="O102" i="19" s="1"/>
  <c r="N45" i="19"/>
  <c r="O45" i="19" s="1"/>
  <c r="P45" i="19" s="1"/>
  <c r="N281" i="19"/>
  <c r="Q281" i="19" s="1"/>
  <c r="T281" i="19" s="1"/>
  <c r="W281" i="19" s="1"/>
  <c r="X281" i="19" s="1"/>
  <c r="N55" i="19"/>
  <c r="O55" i="19" s="1"/>
  <c r="P55" i="19" s="1"/>
  <c r="N47" i="19"/>
  <c r="Q47" i="19" s="1"/>
  <c r="T47" i="19" s="1"/>
  <c r="W47" i="19" s="1"/>
  <c r="X47" i="19" s="1"/>
  <c r="N67" i="19"/>
  <c r="Q67" i="19" s="1"/>
  <c r="T67" i="19" s="1"/>
  <c r="W67" i="19" s="1"/>
  <c r="X67" i="19" s="1"/>
  <c r="N60" i="19"/>
  <c r="Q60" i="19" s="1"/>
  <c r="R60" i="19" s="1"/>
  <c r="N293" i="19"/>
  <c r="Q293" i="19" s="1"/>
  <c r="T293" i="19" s="1"/>
  <c r="W293" i="19" s="1"/>
  <c r="X293" i="19" s="1"/>
  <c r="N305" i="19"/>
  <c r="Q305" i="19" s="1"/>
  <c r="T305" i="19" s="1"/>
  <c r="W305" i="19" s="1"/>
  <c r="X305" i="19" s="1"/>
  <c r="N213" i="19"/>
  <c r="Q213" i="19" s="1"/>
  <c r="T213" i="19" s="1"/>
  <c r="W213" i="19" s="1"/>
  <c r="X213" i="19" s="1"/>
  <c r="N249" i="19"/>
  <c r="Q249" i="19" s="1"/>
  <c r="T249" i="19" s="1"/>
  <c r="W249" i="19" s="1"/>
  <c r="X249" i="19" s="1"/>
  <c r="N139" i="19"/>
  <c r="Q139" i="19" s="1"/>
  <c r="R139" i="19" s="1"/>
  <c r="S139" i="19" s="1"/>
  <c r="N83" i="19"/>
  <c r="Q83" i="19" s="1"/>
  <c r="T83" i="19" s="1"/>
  <c r="W83" i="19" s="1"/>
  <c r="X83" i="19" s="1"/>
  <c r="N255" i="19"/>
  <c r="Q255" i="19" s="1"/>
  <c r="T255" i="19" s="1"/>
  <c r="W255" i="19" s="1"/>
  <c r="X255" i="19" s="1"/>
  <c r="N308" i="19"/>
  <c r="Q308" i="19" s="1"/>
  <c r="T308" i="19" s="1"/>
  <c r="W308" i="19" s="1"/>
  <c r="X308" i="19" s="1"/>
  <c r="N209" i="19"/>
  <c r="O209" i="19" s="1"/>
  <c r="N124" i="19"/>
  <c r="Q124" i="19" s="1"/>
  <c r="T124" i="19" s="1"/>
  <c r="W124" i="19" s="1"/>
  <c r="X124" i="19" s="1"/>
  <c r="N170" i="19"/>
  <c r="Q170" i="19" s="1"/>
  <c r="T170" i="19" s="1"/>
  <c r="W170" i="19" s="1"/>
  <c r="X170" i="19" s="1"/>
  <c r="N271" i="19"/>
  <c r="Q271" i="19" s="1"/>
  <c r="T271" i="19" s="1"/>
  <c r="W271" i="19" s="1"/>
  <c r="X271" i="19" s="1"/>
  <c r="N166" i="19"/>
  <c r="O166" i="19" s="1"/>
  <c r="P166" i="19" s="1"/>
  <c r="N205" i="19"/>
  <c r="N307" i="19"/>
  <c r="O307" i="19" s="1"/>
  <c r="N26" i="19"/>
  <c r="O26" i="19" s="1"/>
  <c r="N247" i="19"/>
  <c r="Q247" i="19" s="1"/>
  <c r="T247" i="19" s="1"/>
  <c r="W247" i="19" s="1"/>
  <c r="X247" i="19" s="1"/>
  <c r="N53" i="19"/>
  <c r="Q53" i="19" s="1"/>
  <c r="T53" i="19" s="1"/>
  <c r="W53" i="19" s="1"/>
  <c r="X53" i="19" s="1"/>
  <c r="N117" i="19"/>
  <c r="Q117" i="19" s="1"/>
  <c r="T117" i="19" s="1"/>
  <c r="W117" i="19" s="1"/>
  <c r="X117" i="19" s="1"/>
  <c r="N300" i="19"/>
  <c r="Q300" i="19" s="1"/>
  <c r="T300" i="19" s="1"/>
  <c r="W300" i="19" s="1"/>
  <c r="X300" i="19" s="1"/>
  <c r="N216" i="19"/>
  <c r="Q216" i="19" s="1"/>
  <c r="T216" i="19" s="1"/>
  <c r="W216" i="19" s="1"/>
  <c r="X216" i="19" s="1"/>
  <c r="N96" i="19"/>
  <c r="O96" i="19" s="1"/>
  <c r="N154" i="19"/>
  <c r="O154" i="19" s="1"/>
  <c r="N66" i="19"/>
  <c r="Q66" i="19" s="1"/>
  <c r="T66" i="19" s="1"/>
  <c r="W66" i="19" s="1"/>
  <c r="X66" i="19" s="1"/>
  <c r="N199" i="19"/>
  <c r="O199" i="19" s="1"/>
  <c r="N94" i="19"/>
  <c r="Q94" i="19" s="1"/>
  <c r="T94" i="19" s="1"/>
  <c r="W94" i="19" s="1"/>
  <c r="X94" i="19" s="1"/>
  <c r="N274" i="19"/>
  <c r="Q274" i="19" s="1"/>
  <c r="T274" i="19" s="1"/>
  <c r="W274" i="19" s="1"/>
  <c r="X274" i="19" s="1"/>
  <c r="N105" i="19"/>
  <c r="Q105" i="19" s="1"/>
  <c r="T105" i="19" s="1"/>
  <c r="W105" i="19" s="1"/>
  <c r="X105" i="19" s="1"/>
  <c r="N109" i="19"/>
  <c r="Q109" i="19" s="1"/>
  <c r="T109" i="19" s="1"/>
  <c r="W109" i="19" s="1"/>
  <c r="X109" i="19" s="1"/>
  <c r="N79" i="19"/>
  <c r="Q79" i="19" s="1"/>
  <c r="T79" i="19" s="1"/>
  <c r="W79" i="19" s="1"/>
  <c r="X79" i="19" s="1"/>
  <c r="N301" i="19"/>
  <c r="Q301" i="19" s="1"/>
  <c r="T301" i="19" s="1"/>
  <c r="W301" i="19" s="1"/>
  <c r="X301" i="19" s="1"/>
  <c r="N122" i="19"/>
  <c r="N151" i="19"/>
  <c r="Q151" i="19" s="1"/>
  <c r="T151" i="19" s="1"/>
  <c r="W151" i="19" s="1"/>
  <c r="X151" i="19" s="1"/>
  <c r="N280" i="19"/>
  <c r="Q280" i="19" s="1"/>
  <c r="T280" i="19" s="1"/>
  <c r="W280" i="19" s="1"/>
  <c r="X280" i="19" s="1"/>
  <c r="N140" i="19"/>
  <c r="Q140" i="19" s="1"/>
  <c r="T140" i="19" s="1"/>
  <c r="W140" i="19" s="1"/>
  <c r="X140" i="19" s="1"/>
  <c r="N49" i="19"/>
  <c r="O49" i="19" s="1"/>
  <c r="N76" i="19"/>
  <c r="Q76" i="19" s="1"/>
  <c r="T76" i="19" s="1"/>
  <c r="W76" i="19" s="1"/>
  <c r="X76" i="19" s="1"/>
  <c r="N228" i="19"/>
  <c r="Q228" i="19" s="1"/>
  <c r="T228" i="19" s="1"/>
  <c r="W228" i="19" s="1"/>
  <c r="X228" i="19" s="1"/>
  <c r="N29" i="19"/>
  <c r="Q29" i="19" s="1"/>
  <c r="T29" i="19" s="1"/>
  <c r="W29" i="19" s="1"/>
  <c r="X29" i="19" s="1"/>
  <c r="N54" i="19"/>
  <c r="Q54" i="19" s="1"/>
  <c r="T54" i="19" s="1"/>
  <c r="W54" i="19" s="1"/>
  <c r="X54" i="19" s="1"/>
  <c r="N232" i="19"/>
  <c r="Q232" i="19" s="1"/>
  <c r="T232" i="19" s="1"/>
  <c r="W232" i="19" s="1"/>
  <c r="X232" i="19" s="1"/>
  <c r="N86" i="19"/>
  <c r="O86" i="19" s="1"/>
  <c r="N235" i="19"/>
  <c r="O235" i="19" s="1"/>
  <c r="N234" i="19"/>
  <c r="N115" i="19"/>
  <c r="Q115" i="19" s="1"/>
  <c r="T115" i="19" s="1"/>
  <c r="W115" i="19" s="1"/>
  <c r="X115" i="19" s="1"/>
  <c r="N304" i="19"/>
  <c r="Q304" i="19" s="1"/>
  <c r="T304" i="19" s="1"/>
  <c r="W304" i="19" s="1"/>
  <c r="X304" i="19" s="1"/>
  <c r="N77" i="19"/>
  <c r="Q77" i="19" s="1"/>
  <c r="T77" i="19" s="1"/>
  <c r="W77" i="19" s="1"/>
  <c r="X77" i="19" s="1"/>
  <c r="N188" i="19"/>
  <c r="Q188" i="19" s="1"/>
  <c r="T188" i="19" s="1"/>
  <c r="W188" i="19" s="1"/>
  <c r="X188" i="19" s="1"/>
  <c r="N286" i="19"/>
  <c r="Q286" i="19" s="1"/>
  <c r="T286" i="19" s="1"/>
  <c r="W286" i="19" s="1"/>
  <c r="X286" i="19" s="1"/>
  <c r="N81" i="19"/>
  <c r="O81" i="19" s="1"/>
  <c r="N22" i="19"/>
  <c r="Q22" i="19" s="1"/>
  <c r="T22" i="19" s="1"/>
  <c r="W22" i="19" s="1"/>
  <c r="X22" i="19" s="1"/>
  <c r="N175" i="19"/>
  <c r="Q175" i="19" s="1"/>
  <c r="T175" i="19" s="1"/>
  <c r="W175" i="19" s="1"/>
  <c r="X175" i="19" s="1"/>
  <c r="N201" i="19"/>
  <c r="O201" i="19" s="1"/>
  <c r="P201" i="19" s="1"/>
  <c r="N214" i="19"/>
  <c r="Q214" i="19" s="1"/>
  <c r="T214" i="19" s="1"/>
  <c r="W214" i="19" s="1"/>
  <c r="X214" i="19" s="1"/>
  <c r="N101" i="19"/>
  <c r="Q101" i="19" s="1"/>
  <c r="T101" i="19" s="1"/>
  <c r="W101" i="19" s="1"/>
  <c r="X101" i="19" s="1"/>
  <c r="N59" i="19"/>
  <c r="Q59" i="19" s="1"/>
  <c r="T59" i="19" s="1"/>
  <c r="W59" i="19" s="1"/>
  <c r="X59" i="19" s="1"/>
  <c r="N72" i="19"/>
  <c r="Q72" i="19" s="1"/>
  <c r="T72" i="19" s="1"/>
  <c r="W72" i="19" s="1"/>
  <c r="X72" i="19" s="1"/>
  <c r="N32" i="19"/>
  <c r="Q32" i="19" s="1"/>
  <c r="T32" i="19" s="1"/>
  <c r="W32" i="19" s="1"/>
  <c r="X32" i="19" s="1"/>
  <c r="N320" i="19"/>
  <c r="N291" i="19"/>
  <c r="Q291" i="19" s="1"/>
  <c r="R291" i="19" s="1"/>
  <c r="N65" i="19"/>
  <c r="Q65" i="19" s="1"/>
  <c r="T65" i="19" s="1"/>
  <c r="W65" i="19" s="1"/>
  <c r="X65" i="19" s="1"/>
  <c r="N152" i="19"/>
  <c r="Q152" i="19" s="1"/>
  <c r="T152" i="19" s="1"/>
  <c r="W152" i="19" s="1"/>
  <c r="X152" i="19" s="1"/>
  <c r="N284" i="19"/>
  <c r="Q284" i="19" s="1"/>
  <c r="T284" i="19" s="1"/>
  <c r="W284" i="19" s="1"/>
  <c r="X284" i="19" s="1"/>
  <c r="N275" i="19"/>
  <c r="Q275" i="19" s="1"/>
  <c r="T275" i="19" s="1"/>
  <c r="W275" i="19" s="1"/>
  <c r="X275" i="19" s="1"/>
  <c r="N316" i="19"/>
  <c r="Q316" i="19" s="1"/>
  <c r="T316" i="19" s="1"/>
  <c r="W316" i="19" s="1"/>
  <c r="X316" i="19" s="1"/>
  <c r="N189" i="19"/>
  <c r="Q189" i="19" s="1"/>
  <c r="T189" i="19" s="1"/>
  <c r="W189" i="19" s="1"/>
  <c r="X189" i="19" s="1"/>
  <c r="N295" i="19"/>
  <c r="Q295" i="19" s="1"/>
  <c r="T295" i="19" s="1"/>
  <c r="W295" i="19" s="1"/>
  <c r="X295" i="19" s="1"/>
  <c r="N141" i="19"/>
  <c r="Q141" i="19" s="1"/>
  <c r="T141" i="19" s="1"/>
  <c r="W141" i="19" s="1"/>
  <c r="X141" i="19" s="1"/>
  <c r="N257" i="19"/>
  <c r="O257" i="19" s="1"/>
  <c r="P257" i="19" s="1"/>
  <c r="N302" i="19"/>
  <c r="O302" i="19" s="1"/>
  <c r="N40" i="19"/>
  <c r="Q40" i="19" s="1"/>
  <c r="T40" i="19" s="1"/>
  <c r="W40" i="19" s="1"/>
  <c r="X40" i="19" s="1"/>
  <c r="N106" i="19"/>
  <c r="Q106" i="19" s="1"/>
  <c r="T106" i="19" s="1"/>
  <c r="W106" i="19" s="1"/>
  <c r="X106" i="19" s="1"/>
  <c r="N252" i="19"/>
  <c r="Q252" i="19" s="1"/>
  <c r="T252" i="19" s="1"/>
  <c r="W252" i="19" s="1"/>
  <c r="X252" i="19" s="1"/>
  <c r="N144" i="19"/>
  <c r="Q144" i="19" s="1"/>
  <c r="R144" i="19" s="1"/>
  <c r="N127" i="19"/>
  <c r="O127" i="19" s="1"/>
  <c r="P127" i="19" s="1"/>
  <c r="N64" i="19"/>
  <c r="N236" i="19"/>
  <c r="Q236" i="19" s="1"/>
  <c r="T236" i="19" s="1"/>
  <c r="W236" i="19" s="1"/>
  <c r="X236" i="19" s="1"/>
  <c r="N272" i="19"/>
  <c r="Q272" i="19" s="1"/>
  <c r="T272" i="19" s="1"/>
  <c r="W272" i="19" s="1"/>
  <c r="X272" i="19" s="1"/>
  <c r="N114" i="19"/>
  <c r="Q114" i="19" s="1"/>
  <c r="R114" i="19" s="1"/>
  <c r="N297" i="19"/>
  <c r="Q297" i="19" s="1"/>
  <c r="T297" i="19" s="1"/>
  <c r="W297" i="19" s="1"/>
  <c r="X297" i="19" s="1"/>
  <c r="N126" i="19"/>
  <c r="Q126" i="19" s="1"/>
  <c r="T126" i="19" s="1"/>
  <c r="W126" i="19" s="1"/>
  <c r="X126" i="19" s="1"/>
  <c r="C19" i="40"/>
  <c r="C18" i="40" s="1"/>
  <c r="R247" i="19"/>
  <c r="S247" i="19" s="1"/>
  <c r="O171" i="19"/>
  <c r="P171" i="19" s="1"/>
  <c r="Q112" i="19"/>
  <c r="T112" i="19" s="1"/>
  <c r="W112" i="19" s="1"/>
  <c r="X112" i="19" s="1"/>
  <c r="O112" i="19"/>
  <c r="P112" i="19" s="1"/>
  <c r="Q254" i="19"/>
  <c r="T254" i="19" s="1"/>
  <c r="W254" i="19" s="1"/>
  <c r="X254" i="19" s="1"/>
  <c r="O254" i="19"/>
  <c r="P254" i="19" s="1"/>
  <c r="Q64" i="19"/>
  <c r="T64" i="19" s="1"/>
  <c r="W64" i="19" s="1"/>
  <c r="X64" i="19" s="1"/>
  <c r="O64" i="19"/>
  <c r="P64" i="19" s="1"/>
  <c r="R271" i="19"/>
  <c r="U271" i="19" s="1"/>
  <c r="V271" i="19" s="1"/>
  <c r="Q209" i="19"/>
  <c r="T209" i="19" s="1"/>
  <c r="W209" i="19" s="1"/>
  <c r="X209" i="19" s="1"/>
  <c r="R300" i="19"/>
  <c r="S300" i="19" s="1"/>
  <c r="Q307" i="19"/>
  <c r="T307" i="19" s="1"/>
  <c r="W307" i="19" s="1"/>
  <c r="X307" i="19" s="1"/>
  <c r="O34" i="19"/>
  <c r="P34" i="19" s="1"/>
  <c r="O95" i="19"/>
  <c r="R95" i="19" s="1"/>
  <c r="U95" i="19" s="1"/>
  <c r="V95" i="19" s="1"/>
  <c r="O19" i="19"/>
  <c r="R19" i="19" s="1"/>
  <c r="U19" i="19" s="1"/>
  <c r="V19" i="19" s="1"/>
  <c r="O93" i="19"/>
  <c r="P93" i="19" s="1"/>
  <c r="O312" i="19"/>
  <c r="P312" i="19" s="1"/>
  <c r="R195" i="19"/>
  <c r="S195" i="19" s="1"/>
  <c r="R91" i="19"/>
  <c r="S91" i="19" s="1"/>
  <c r="O168" i="19"/>
  <c r="R168" i="19" s="1"/>
  <c r="U168" i="19" s="1"/>
  <c r="V168" i="19" s="1"/>
  <c r="O273" i="19"/>
  <c r="P273" i="19" s="1"/>
  <c r="O51" i="19"/>
  <c r="R51" i="19" s="1"/>
  <c r="U51" i="19" s="1"/>
  <c r="V51" i="19" s="1"/>
  <c r="T225" i="19"/>
  <c r="W225" i="19" s="1"/>
  <c r="X225" i="19" s="1"/>
  <c r="O270" i="19"/>
  <c r="R270" i="19" s="1"/>
  <c r="T107" i="19"/>
  <c r="W107" i="19" s="1"/>
  <c r="X107" i="19" s="1"/>
  <c r="R57" i="19"/>
  <c r="S57" i="19" s="1"/>
  <c r="O80" i="19"/>
  <c r="P80" i="19" s="1"/>
  <c r="O172" i="19"/>
  <c r="P172" i="19" s="1"/>
  <c r="O129" i="19"/>
  <c r="R129" i="19" s="1"/>
  <c r="U129" i="19" s="1"/>
  <c r="V129" i="19" s="1"/>
  <c r="O181" i="19"/>
  <c r="R181" i="19" s="1"/>
  <c r="U181" i="19" s="1"/>
  <c r="V181" i="19" s="1"/>
  <c r="R180" i="19"/>
  <c r="U180" i="19" s="1"/>
  <c r="V180" i="19" s="1"/>
  <c r="Q256" i="19"/>
  <c r="T256" i="19" s="1"/>
  <c r="W256" i="19" s="1"/>
  <c r="X256" i="19" s="1"/>
  <c r="Q165" i="19"/>
  <c r="T165" i="19" s="1"/>
  <c r="W165" i="19" s="1"/>
  <c r="X165" i="19" s="1"/>
  <c r="R41" i="19"/>
  <c r="S41" i="19" s="1"/>
  <c r="O303" i="19"/>
  <c r="P303" i="19" s="1"/>
  <c r="Q207" i="19"/>
  <c r="T207" i="19" s="1"/>
  <c r="W207" i="19" s="1"/>
  <c r="X207" i="19" s="1"/>
  <c r="O82" i="19"/>
  <c r="R82" i="19" s="1"/>
  <c r="U82" i="19" s="1"/>
  <c r="V82" i="19" s="1"/>
  <c r="R278" i="19"/>
  <c r="S278" i="19" s="1"/>
  <c r="R119" i="19"/>
  <c r="U119" i="19" s="1"/>
  <c r="V119" i="19" s="1"/>
  <c r="R150" i="19"/>
  <c r="U150" i="19" s="1"/>
  <c r="V150" i="19" s="1"/>
  <c r="O232" i="19"/>
  <c r="P232" i="19" s="1"/>
  <c r="O8" i="19"/>
  <c r="P8" i="19" s="1"/>
  <c r="T219" i="19"/>
  <c r="W219" i="19" s="1"/>
  <c r="X219" i="19" s="1"/>
  <c r="Q261" i="19"/>
  <c r="T261" i="19" s="1"/>
  <c r="W261" i="19" s="1"/>
  <c r="X261" i="19" s="1"/>
  <c r="O261" i="19"/>
  <c r="P261" i="19" s="1"/>
  <c r="O297" i="19"/>
  <c r="P297" i="19" s="1"/>
  <c r="Q258" i="19"/>
  <c r="T258" i="19" s="1"/>
  <c r="W258" i="19" s="1"/>
  <c r="X258" i="19" s="1"/>
  <c r="O258" i="19"/>
  <c r="P258" i="19" s="1"/>
  <c r="Q179" i="19"/>
  <c r="T179" i="19" s="1"/>
  <c r="W179" i="19" s="1"/>
  <c r="X179" i="19" s="1"/>
  <c r="O179" i="19"/>
  <c r="P179" i="19" s="1"/>
  <c r="Q122" i="19"/>
  <c r="T122" i="19" s="1"/>
  <c r="W122" i="19" s="1"/>
  <c r="X122" i="19" s="1"/>
  <c r="O122" i="19"/>
  <c r="P122" i="19" s="1"/>
  <c r="O193" i="19"/>
  <c r="P193" i="19" s="1"/>
  <c r="Q234" i="19"/>
  <c r="T234" i="19" s="1"/>
  <c r="W234" i="19" s="1"/>
  <c r="X234" i="19" s="1"/>
  <c r="O234" i="19"/>
  <c r="P234" i="19" s="1"/>
  <c r="Q48" i="19"/>
  <c r="T48" i="19" s="1"/>
  <c r="W48" i="19" s="1"/>
  <c r="X48" i="19" s="1"/>
  <c r="O48" i="19"/>
  <c r="P48" i="19" s="1"/>
  <c r="Q221" i="19"/>
  <c r="T221" i="19" s="1"/>
  <c r="W221" i="19" s="1"/>
  <c r="X221" i="19" s="1"/>
  <c r="O221" i="19"/>
  <c r="P221" i="19" s="1"/>
  <c r="O304" i="19"/>
  <c r="P304" i="19" s="1"/>
  <c r="O210" i="19"/>
  <c r="P210" i="19" s="1"/>
  <c r="O108" i="19"/>
  <c r="Q133" i="19"/>
  <c r="T133" i="19" s="1"/>
  <c r="W133" i="19" s="1"/>
  <c r="X133" i="19" s="1"/>
  <c r="O133" i="19"/>
  <c r="O320" i="19"/>
  <c r="P320" i="19" s="1"/>
  <c r="Q130" i="19"/>
  <c r="T130" i="19" s="1"/>
  <c r="W130" i="19" s="1"/>
  <c r="X130" i="19" s="1"/>
  <c r="O130" i="19"/>
  <c r="P130" i="19" s="1"/>
  <c r="O170" i="19"/>
  <c r="P170" i="19" s="1"/>
  <c r="T292" i="19"/>
  <c r="W292" i="19" s="1"/>
  <c r="X292" i="19" s="1"/>
  <c r="O71" i="19"/>
  <c r="R71" i="19" s="1"/>
  <c r="U71" i="19" s="1"/>
  <c r="V71" i="19" s="1"/>
  <c r="Q197" i="19"/>
  <c r="T197" i="19" s="1"/>
  <c r="W197" i="19" s="1"/>
  <c r="X197" i="19" s="1"/>
  <c r="R42" i="19"/>
  <c r="U42" i="19" s="1"/>
  <c r="V42" i="19" s="1"/>
  <c r="O266" i="19"/>
  <c r="P266" i="19" s="1"/>
  <c r="Q205" i="19"/>
  <c r="O205" i="19"/>
  <c r="P205" i="19" s="1"/>
  <c r="O216" i="19"/>
  <c r="P216" i="19" s="1"/>
  <c r="T244" i="19"/>
  <c r="W244" i="19" s="1"/>
  <c r="X244" i="19" s="1"/>
  <c r="Q61" i="19"/>
  <c r="T61" i="19" s="1"/>
  <c r="W61" i="19" s="1"/>
  <c r="X61" i="19" s="1"/>
  <c r="O103" i="19"/>
  <c r="P103" i="19" s="1"/>
  <c r="O187" i="19"/>
  <c r="P187" i="19" s="1"/>
  <c r="Q276" i="19"/>
  <c r="T276" i="19" s="1"/>
  <c r="W276" i="19" s="1"/>
  <c r="X276" i="19" s="1"/>
  <c r="Q185" i="19"/>
  <c r="T185" i="19" s="1"/>
  <c r="W185" i="19" s="1"/>
  <c r="X185" i="19" s="1"/>
  <c r="R47" i="19"/>
  <c r="S47" i="19" s="1"/>
  <c r="Q37" i="19"/>
  <c r="T37" i="19" s="1"/>
  <c r="W37" i="19" s="1"/>
  <c r="X37" i="19" s="1"/>
  <c r="O293" i="19"/>
  <c r="P293" i="19" s="1"/>
  <c r="R249" i="19"/>
  <c r="S249" i="19" s="1"/>
  <c r="O99" i="19"/>
  <c r="P99" i="19" s="1"/>
  <c r="T60" i="19"/>
  <c r="W60" i="19" s="1"/>
  <c r="X60" i="19" s="1"/>
  <c r="R67" i="19"/>
  <c r="U67" i="19" s="1"/>
  <c r="V67" i="19" s="1"/>
  <c r="O282" i="19"/>
  <c r="R282" i="19" s="1"/>
  <c r="U282" i="19" s="1"/>
  <c r="V282" i="19" s="1"/>
  <c r="O281" i="19"/>
  <c r="P281" i="19" s="1"/>
  <c r="O305" i="19"/>
  <c r="R305" i="19" s="1"/>
  <c r="U305" i="19" s="1"/>
  <c r="V305" i="19" s="1"/>
  <c r="O124" i="19"/>
  <c r="R124" i="19" s="1"/>
  <c r="U124" i="19" s="1"/>
  <c r="V124" i="19" s="1"/>
  <c r="Q63" i="19"/>
  <c r="T63" i="19" s="1"/>
  <c r="W63" i="19" s="1"/>
  <c r="X63" i="19" s="1"/>
  <c r="O220" i="19"/>
  <c r="P220" i="19" s="1"/>
  <c r="O200" i="19"/>
  <c r="P200" i="19" s="1"/>
  <c r="O308" i="19"/>
  <c r="R308" i="19" s="1"/>
  <c r="U308" i="19" s="1"/>
  <c r="V308" i="19" s="1"/>
  <c r="O296" i="19"/>
  <c r="R296" i="19" s="1"/>
  <c r="U296" i="19" s="1"/>
  <c r="V296" i="19" s="1"/>
  <c r="R73" i="19"/>
  <c r="U73" i="19" s="1"/>
  <c r="V73" i="19" s="1"/>
  <c r="T277" i="19"/>
  <c r="W277" i="19" s="1"/>
  <c r="X277" i="19" s="1"/>
  <c r="O83" i="19"/>
  <c r="R83" i="19" s="1"/>
  <c r="U83" i="19" s="1"/>
  <c r="V83" i="19" s="1"/>
  <c r="O174" i="19"/>
  <c r="P174" i="19" s="1"/>
  <c r="O12" i="19"/>
  <c r="P12" i="19" s="1"/>
  <c r="O100" i="19"/>
  <c r="P100" i="19" s="1"/>
  <c r="R211" i="19"/>
  <c r="U211" i="19" s="1"/>
  <c r="V211" i="19" s="1"/>
  <c r="Q238" i="19"/>
  <c r="T238" i="19" s="1"/>
  <c r="W238" i="19" s="1"/>
  <c r="X238" i="19" s="1"/>
  <c r="Q246" i="19"/>
  <c r="T246" i="19" s="1"/>
  <c r="W246" i="19" s="1"/>
  <c r="X246" i="19" s="1"/>
  <c r="O142" i="19"/>
  <c r="R142" i="19" s="1"/>
  <c r="U142" i="19" s="1"/>
  <c r="V142" i="19" s="1"/>
  <c r="R318" i="19"/>
  <c r="S318" i="19" s="1"/>
  <c r="O140" i="19"/>
  <c r="P140" i="19" s="1"/>
  <c r="Q13" i="19"/>
  <c r="T13" i="19" s="1"/>
  <c r="W13" i="19" s="1"/>
  <c r="X13" i="19" s="1"/>
  <c r="Q39" i="19"/>
  <c r="T39" i="19" s="1"/>
  <c r="W39" i="19" s="1"/>
  <c r="X39" i="19" s="1"/>
  <c r="T43" i="19"/>
  <c r="W43" i="19" s="1"/>
  <c r="X43" i="19" s="1"/>
  <c r="O9" i="19"/>
  <c r="P9" i="19" s="1"/>
  <c r="R253" i="19"/>
  <c r="S253" i="19" s="1"/>
  <c r="O148" i="19"/>
  <c r="R148" i="19" s="1"/>
  <c r="U148" i="19" s="1"/>
  <c r="V148" i="19" s="1"/>
  <c r="R227" i="19"/>
  <c r="S227" i="19" s="1"/>
  <c r="T30" i="19"/>
  <c r="W30" i="19" s="1"/>
  <c r="X30" i="19" s="1"/>
  <c r="O178" i="19"/>
  <c r="R178" i="19" s="1"/>
  <c r="U178" i="19" s="1"/>
  <c r="V178" i="19" s="1"/>
  <c r="Q104" i="19"/>
  <c r="T104" i="19" s="1"/>
  <c r="W104" i="19" s="1"/>
  <c r="X104" i="19" s="1"/>
  <c r="O6" i="19"/>
  <c r="R6" i="19" s="1"/>
  <c r="U6" i="19" s="1"/>
  <c r="V6" i="19" s="1"/>
  <c r="R134" i="19"/>
  <c r="S134" i="19" s="1"/>
  <c r="O111" i="19"/>
  <c r="R111" i="19" s="1"/>
  <c r="U111" i="19" s="1"/>
  <c r="V111" i="19" s="1"/>
  <c r="O245" i="19"/>
  <c r="P245" i="19" s="1"/>
  <c r="R265" i="19"/>
  <c r="U265" i="19" s="1"/>
  <c r="V265" i="19" s="1"/>
  <c r="R315" i="19"/>
  <c r="S315" i="19" s="1"/>
  <c r="R147" i="19"/>
  <c r="S147" i="19" s="1"/>
  <c r="R24" i="19"/>
  <c r="S24" i="19" s="1"/>
  <c r="O25" i="19"/>
  <c r="R25" i="19" s="1"/>
  <c r="U25" i="19" s="1"/>
  <c r="V25" i="19" s="1"/>
  <c r="Q49" i="19"/>
  <c r="T49" i="19" s="1"/>
  <c r="W49" i="19" s="1"/>
  <c r="X49" i="19" s="1"/>
  <c r="O243" i="19"/>
  <c r="P243" i="19" s="1"/>
  <c r="T202" i="19"/>
  <c r="W202" i="19" s="1"/>
  <c r="X202" i="19" s="1"/>
  <c r="O94" i="19"/>
  <c r="R94" i="19" s="1"/>
  <c r="U94" i="19" s="1"/>
  <c r="V94" i="19" s="1"/>
  <c r="O183" i="19"/>
  <c r="R183" i="19" s="1"/>
  <c r="U183" i="19" s="1"/>
  <c r="V183" i="19" s="1"/>
  <c r="O143" i="19"/>
  <c r="P143" i="19" s="1"/>
  <c r="O153" i="19"/>
  <c r="R153" i="19" s="1"/>
  <c r="U153" i="19" s="1"/>
  <c r="V153" i="19" s="1"/>
  <c r="Q110" i="19"/>
  <c r="T110" i="19" s="1"/>
  <c r="W110" i="19" s="1"/>
  <c r="X110" i="19" s="1"/>
  <c r="T164" i="19"/>
  <c r="W164" i="19" s="1"/>
  <c r="X164" i="19" s="1"/>
  <c r="O226" i="19"/>
  <c r="R226" i="19" s="1"/>
  <c r="U226" i="19" s="1"/>
  <c r="V226" i="19" s="1"/>
  <c r="T21" i="19"/>
  <c r="W21" i="19" s="1"/>
  <c r="X21" i="19" s="1"/>
  <c r="O239" i="19"/>
  <c r="R239" i="19" s="1"/>
  <c r="U239" i="19" s="1"/>
  <c r="V239" i="19" s="1"/>
  <c r="R118" i="19"/>
  <c r="S118" i="19" s="1"/>
  <c r="Q287" i="19"/>
  <c r="T287" i="19" s="1"/>
  <c r="W287" i="19" s="1"/>
  <c r="X287" i="19" s="1"/>
  <c r="O250" i="19"/>
  <c r="R250" i="19" s="1"/>
  <c r="U250" i="19" s="1"/>
  <c r="V250" i="19" s="1"/>
  <c r="Q288" i="19"/>
  <c r="T288" i="19" s="1"/>
  <c r="W288" i="19" s="1"/>
  <c r="X288" i="19" s="1"/>
  <c r="T160" i="19"/>
  <c r="W160" i="19" s="1"/>
  <c r="X160" i="19" s="1"/>
  <c r="T203" i="19"/>
  <c r="W203" i="19" s="1"/>
  <c r="X203" i="19" s="1"/>
  <c r="O159" i="19"/>
  <c r="R159" i="19" s="1"/>
  <c r="U159" i="19" s="1"/>
  <c r="V159" i="19" s="1"/>
  <c r="T192" i="19"/>
  <c r="W192" i="19" s="1"/>
  <c r="X192" i="19" s="1"/>
  <c r="Q96" i="19"/>
  <c r="T96" i="19" s="1"/>
  <c r="W96" i="19" s="1"/>
  <c r="X96" i="19" s="1"/>
  <c r="Q23" i="19"/>
  <c r="T23" i="19" s="1"/>
  <c r="W23" i="19" s="1"/>
  <c r="X23" i="19" s="1"/>
  <c r="Q215" i="19"/>
  <c r="T215" i="19" s="1"/>
  <c r="W215" i="19" s="1"/>
  <c r="X215" i="19" s="1"/>
  <c r="O163" i="19"/>
  <c r="R163" i="19" s="1"/>
  <c r="U163" i="19" s="1"/>
  <c r="V163" i="19" s="1"/>
  <c r="Q68" i="19"/>
  <c r="T68" i="19" s="1"/>
  <c r="W68" i="19" s="1"/>
  <c r="X68" i="19" s="1"/>
  <c r="R29" i="19"/>
  <c r="U29" i="19" s="1"/>
  <c r="V29" i="19" s="1"/>
  <c r="T136" i="19"/>
  <c r="W136" i="19" s="1"/>
  <c r="X136" i="19" s="1"/>
  <c r="Q86" i="19"/>
  <c r="T86" i="19" s="1"/>
  <c r="W86" i="19" s="1"/>
  <c r="X86" i="19" s="1"/>
  <c r="T92" i="19"/>
  <c r="W92" i="19" s="1"/>
  <c r="X92" i="19" s="1"/>
  <c r="O121" i="19"/>
  <c r="R121" i="19" s="1"/>
  <c r="U121" i="19" s="1"/>
  <c r="V121" i="19" s="1"/>
  <c r="Q222" i="19"/>
  <c r="T222" i="19" s="1"/>
  <c r="W222" i="19" s="1"/>
  <c r="X222" i="19" s="1"/>
  <c r="O155" i="19"/>
  <c r="R155" i="19" s="1"/>
  <c r="U155" i="19" s="1"/>
  <c r="V155" i="19" s="1"/>
  <c r="O228" i="19"/>
  <c r="R228" i="19" s="1"/>
  <c r="U228" i="19" s="1"/>
  <c r="V228" i="19" s="1"/>
  <c r="T162" i="19"/>
  <c r="W162" i="19" s="1"/>
  <c r="X162" i="19" s="1"/>
  <c r="Q269" i="19"/>
  <c r="T269" i="19" s="1"/>
  <c r="W269" i="19" s="1"/>
  <c r="X269" i="19" s="1"/>
  <c r="O298" i="19"/>
  <c r="P298" i="19" s="1"/>
  <c r="R74" i="19"/>
  <c r="U74" i="19" s="1"/>
  <c r="V74" i="19" s="1"/>
  <c r="R285" i="19"/>
  <c r="U285" i="19" s="1"/>
  <c r="V285" i="19" s="1"/>
  <c r="O20" i="19"/>
  <c r="P20" i="19" s="1"/>
  <c r="R212" i="19"/>
  <c r="U212" i="19" s="1"/>
  <c r="V212" i="19" s="1"/>
  <c r="O132" i="19"/>
  <c r="R132" i="19" s="1"/>
  <c r="U132" i="19" s="1"/>
  <c r="V132" i="19" s="1"/>
  <c r="R84" i="19"/>
  <c r="S84" i="19" s="1"/>
  <c r="R79" i="19"/>
  <c r="U79" i="19" s="1"/>
  <c r="V79" i="19" s="1"/>
  <c r="O27" i="19"/>
  <c r="P27" i="19" s="1"/>
  <c r="R248" i="19"/>
  <c r="U248" i="19" s="1"/>
  <c r="V248" i="19" s="1"/>
  <c r="Q146" i="19"/>
  <c r="T146" i="19" s="1"/>
  <c r="W146" i="19" s="1"/>
  <c r="X146" i="19" s="1"/>
  <c r="O218" i="19"/>
  <c r="R218" i="19" s="1"/>
  <c r="U218" i="19" s="1"/>
  <c r="V218" i="19" s="1"/>
  <c r="R161" i="19"/>
  <c r="U161" i="19" s="1"/>
  <c r="V161" i="19" s="1"/>
  <c r="R176" i="19"/>
  <c r="S176" i="19" s="1"/>
  <c r="Q154" i="19"/>
  <c r="T154" i="19" s="1"/>
  <c r="W154" i="19" s="1"/>
  <c r="X154" i="19" s="1"/>
  <c r="Q10" i="19"/>
  <c r="T10" i="19" s="1"/>
  <c r="W10" i="19" s="1"/>
  <c r="X10" i="19" s="1"/>
  <c r="O66" i="19"/>
  <c r="R66" i="19" s="1"/>
  <c r="U66" i="19" s="1"/>
  <c r="V66" i="19" s="1"/>
  <c r="R38" i="19"/>
  <c r="S38" i="19" s="1"/>
  <c r="R251" i="19"/>
  <c r="U251" i="19" s="1"/>
  <c r="V251" i="19" s="1"/>
  <c r="R28" i="19"/>
  <c r="S28" i="19" s="1"/>
  <c r="Q16" i="19"/>
  <c r="T16" i="19" s="1"/>
  <c r="W16" i="19" s="1"/>
  <c r="X16" i="19" s="1"/>
  <c r="R319" i="19"/>
  <c r="U319" i="19" s="1"/>
  <c r="V319" i="19" s="1"/>
  <c r="Q199" i="19"/>
  <c r="T199" i="19" s="1"/>
  <c r="W199" i="19" s="1"/>
  <c r="X199" i="19" s="1"/>
  <c r="Q50" i="19"/>
  <c r="T50" i="19" s="1"/>
  <c r="W50" i="19" s="1"/>
  <c r="X50" i="19" s="1"/>
  <c r="O145" i="19"/>
  <c r="P145" i="19" s="1"/>
  <c r="R52" i="19"/>
  <c r="S52" i="19" s="1"/>
  <c r="O289" i="19"/>
  <c r="R289" i="19" s="1"/>
  <c r="U289" i="19" s="1"/>
  <c r="V289" i="19" s="1"/>
  <c r="Q102" i="19"/>
  <c r="T102" i="19" s="1"/>
  <c r="W102" i="19" s="1"/>
  <c r="X102" i="19" s="1"/>
  <c r="O229" i="19"/>
  <c r="P229" i="19" s="1"/>
  <c r="R299" i="19"/>
  <c r="U299" i="19" s="1"/>
  <c r="V299" i="19" s="1"/>
  <c r="O44" i="19"/>
  <c r="P44" i="19" s="1"/>
  <c r="T157" i="19"/>
  <c r="W157" i="19" s="1"/>
  <c r="X157" i="19" s="1"/>
  <c r="R206" i="19"/>
  <c r="U206" i="19" s="1"/>
  <c r="V206" i="19" s="1"/>
  <c r="T260" i="19"/>
  <c r="W260" i="19" s="1"/>
  <c r="X260" i="19" s="1"/>
  <c r="R87" i="19"/>
  <c r="S87" i="19" s="1"/>
  <c r="O141" i="19"/>
  <c r="R141" i="19" s="1"/>
  <c r="U141" i="19" s="1"/>
  <c r="V141" i="19" s="1"/>
  <c r="T114" i="19"/>
  <c r="W114" i="19" s="1"/>
  <c r="X114" i="19" s="1"/>
  <c r="Q302" i="19"/>
  <c r="T302" i="19" s="1"/>
  <c r="W302" i="19" s="1"/>
  <c r="X302" i="19" s="1"/>
  <c r="T291" i="19"/>
  <c r="W291" i="19" s="1"/>
  <c r="X291" i="19" s="1"/>
  <c r="T144" i="19"/>
  <c r="W144" i="19" s="1"/>
  <c r="X144" i="19" s="1"/>
  <c r="T283" i="19"/>
  <c r="W283" i="19" s="1"/>
  <c r="X283" i="19" s="1"/>
  <c r="R188" i="19"/>
  <c r="U188" i="19" s="1"/>
  <c r="V188" i="19" s="1"/>
  <c r="Q290" i="19"/>
  <c r="T290" i="19" s="1"/>
  <c r="W290" i="19" s="1"/>
  <c r="X290" i="19" s="1"/>
  <c r="O284" i="19"/>
  <c r="P284" i="19" s="1"/>
  <c r="O40" i="19"/>
  <c r="R40" i="19" s="1"/>
  <c r="U40" i="19" s="1"/>
  <c r="V40" i="19" s="1"/>
  <c r="O32" i="19"/>
  <c r="P32" i="19" s="1"/>
  <c r="O101" i="19"/>
  <c r="R101" i="19" s="1"/>
  <c r="U101" i="19" s="1"/>
  <c r="V101" i="19" s="1"/>
  <c r="R286" i="19"/>
  <c r="S286" i="19" s="1"/>
  <c r="O272" i="19"/>
  <c r="R272" i="19" s="1"/>
  <c r="U272" i="19" s="1"/>
  <c r="V272" i="19" s="1"/>
  <c r="O59" i="19"/>
  <c r="P59" i="19" s="1"/>
  <c r="R191" i="19"/>
  <c r="U191" i="19" s="1"/>
  <c r="V191" i="19" s="1"/>
  <c r="R189" i="19"/>
  <c r="S189" i="19" s="1"/>
  <c r="R252" i="19"/>
  <c r="U252" i="19" s="1"/>
  <c r="V252" i="19" s="1"/>
  <c r="O126" i="19"/>
  <c r="P126" i="19" s="1"/>
  <c r="Q81" i="19"/>
  <c r="T81" i="19" s="1"/>
  <c r="W81" i="19" s="1"/>
  <c r="X81" i="19" s="1"/>
  <c r="O175" i="19"/>
  <c r="P175" i="19" s="1"/>
  <c r="O72" i="19"/>
  <c r="R72" i="19" s="1"/>
  <c r="U72" i="19" s="1"/>
  <c r="V72" i="19" s="1"/>
  <c r="O106" i="19"/>
  <c r="P106" i="19" s="1"/>
  <c r="O316" i="19"/>
  <c r="R316" i="19" s="1"/>
  <c r="U316" i="19" s="1"/>
  <c r="V316" i="19" s="1"/>
  <c r="R152" i="19"/>
  <c r="U152" i="19" s="1"/>
  <c r="V152" i="19" s="1"/>
  <c r="O275" i="19"/>
  <c r="R275" i="19" s="1"/>
  <c r="U275" i="19" s="1"/>
  <c r="V275" i="19" s="1"/>
  <c r="R77" i="19"/>
  <c r="U77" i="19" s="1"/>
  <c r="V77" i="19" s="1"/>
  <c r="R214" i="19"/>
  <c r="U214" i="19" s="1"/>
  <c r="V214" i="19" s="1"/>
  <c r="R54" i="19"/>
  <c r="S54" i="19" s="1"/>
  <c r="R311" i="19"/>
  <c r="U311" i="19" s="1"/>
  <c r="V311" i="19" s="1"/>
  <c r="O120" i="19"/>
  <c r="R120" i="19" s="1"/>
  <c r="U120" i="19" s="1"/>
  <c r="V120" i="19" s="1"/>
  <c r="O105" i="19"/>
  <c r="P105" i="19" s="1"/>
  <c r="Q138" i="19"/>
  <c r="T138" i="19" s="1"/>
  <c r="W138" i="19" s="1"/>
  <c r="X138" i="19" s="1"/>
  <c r="Q116" i="19"/>
  <c r="T116" i="19" s="1"/>
  <c r="W116" i="19" s="1"/>
  <c r="X116" i="19" s="1"/>
  <c r="Q158" i="19"/>
  <c r="T158" i="19" s="1"/>
  <c r="W158" i="19" s="1"/>
  <c r="X158" i="19" s="1"/>
  <c r="O11" i="19"/>
  <c r="P11" i="19" s="1"/>
  <c r="O237" i="19"/>
  <c r="P237" i="19" s="1"/>
  <c r="R301" i="19"/>
  <c r="U301" i="19" s="1"/>
  <c r="V301" i="19" s="1"/>
  <c r="Q70" i="19"/>
  <c r="T70" i="19" s="1"/>
  <c r="W70" i="19" s="1"/>
  <c r="X70" i="19" s="1"/>
  <c r="O69" i="19"/>
  <c r="P69" i="19" s="1"/>
  <c r="O264" i="19"/>
  <c r="P264" i="19" s="1"/>
  <c r="O280" i="19"/>
  <c r="P280" i="19" s="1"/>
  <c r="O208" i="19"/>
  <c r="O223" i="19"/>
  <c r="P223" i="19" s="1"/>
  <c r="R182" i="19"/>
  <c r="U182" i="19" s="1"/>
  <c r="V182" i="19" s="1"/>
  <c r="O113" i="19"/>
  <c r="R113" i="19" s="1"/>
  <c r="U113" i="19" s="1"/>
  <c r="V113" i="19" s="1"/>
  <c r="R167" i="19"/>
  <c r="U167" i="19" s="1"/>
  <c r="V167" i="19" s="1"/>
  <c r="R279" i="19"/>
  <c r="S279" i="19" s="1"/>
  <c r="O151" i="19"/>
  <c r="R151" i="19" s="1"/>
  <c r="U151" i="19" s="1"/>
  <c r="V151" i="19" s="1"/>
  <c r="O204" i="19"/>
  <c r="P204" i="19" s="1"/>
  <c r="P146" i="19"/>
  <c r="P116" i="19"/>
  <c r="P158" i="19"/>
  <c r="P70" i="19"/>
  <c r="S164" i="19"/>
  <c r="P138" i="19"/>
  <c r="P185" i="19"/>
  <c r="P209" i="19"/>
  <c r="S162" i="19"/>
  <c r="P269" i="19"/>
  <c r="P50" i="19"/>
  <c r="S160" i="19"/>
  <c r="S92" i="19"/>
  <c r="S203" i="19"/>
  <c r="P26" i="19"/>
  <c r="S114" i="19"/>
  <c r="S225" i="19"/>
  <c r="P13" i="19"/>
  <c r="P49" i="19"/>
  <c r="P23" i="19"/>
  <c r="P222" i="19"/>
  <c r="P307" i="19"/>
  <c r="S260" i="19"/>
  <c r="P39" i="19"/>
  <c r="P246" i="19"/>
  <c r="P238" i="19"/>
  <c r="P197" i="19"/>
  <c r="S43" i="19"/>
  <c r="S291" i="19"/>
  <c r="P165" i="19"/>
  <c r="P276" i="19"/>
  <c r="P287" i="19"/>
  <c r="S107" i="19"/>
  <c r="P95" i="19"/>
  <c r="P4" i="19"/>
  <c r="R4" i="19"/>
  <c r="U4" i="19" s="1"/>
  <c r="V4" i="19" s="1"/>
  <c r="P81" i="19"/>
  <c r="P288" i="19"/>
  <c r="S136" i="19"/>
  <c r="P102" i="19"/>
  <c r="S157" i="19"/>
  <c r="P235" i="19"/>
  <c r="P96" i="19"/>
  <c r="S30" i="19"/>
  <c r="P215" i="19"/>
  <c r="S192" i="19"/>
  <c r="S21" i="19"/>
  <c r="P302" i="19"/>
  <c r="S60" i="19"/>
  <c r="P63" i="19"/>
  <c r="P207" i="19"/>
  <c r="P16" i="19"/>
  <c r="P154" i="19"/>
  <c r="P10" i="19"/>
  <c r="P199" i="19"/>
  <c r="P104" i="19"/>
  <c r="P256" i="19"/>
  <c r="P68" i="19"/>
  <c r="S277" i="19"/>
  <c r="S283" i="19"/>
  <c r="S144" i="19"/>
  <c r="P61" i="19"/>
  <c r="S244" i="19"/>
  <c r="S202" i="19"/>
  <c r="P37" i="19"/>
  <c r="S219" i="19"/>
  <c r="P86" i="19"/>
  <c r="S292" i="19"/>
  <c r="R93" i="19"/>
  <c r="U93" i="19" s="1"/>
  <c r="V93" i="19" s="1"/>
  <c r="P290" i="19"/>
  <c r="P110" i="19"/>
  <c r="O217" i="19" l="1"/>
  <c r="O267" i="19"/>
  <c r="P267" i="19" s="1"/>
  <c r="Q137" i="19"/>
  <c r="T137" i="19" s="1"/>
  <c r="W137" i="19" s="1"/>
  <c r="X137" i="19" s="1"/>
  <c r="R171" i="19"/>
  <c r="U171" i="19" s="1"/>
  <c r="V171" i="19" s="1"/>
  <c r="O35" i="19"/>
  <c r="P35" i="19" s="1"/>
  <c r="O36" i="19"/>
  <c r="R36" i="19" s="1"/>
  <c r="U36" i="19" s="1"/>
  <c r="V36" i="19" s="1"/>
  <c r="R255" i="19"/>
  <c r="U255" i="19" s="1"/>
  <c r="V255" i="19" s="1"/>
  <c r="O268" i="19"/>
  <c r="P268" i="19" s="1"/>
  <c r="Q18" i="19"/>
  <c r="T18" i="19" s="1"/>
  <c r="W18" i="19" s="1"/>
  <c r="X18" i="19" s="1"/>
  <c r="Q263" i="19"/>
  <c r="T263" i="19" s="1"/>
  <c r="W263" i="19" s="1"/>
  <c r="X263" i="19" s="1"/>
  <c r="Q7" i="19"/>
  <c r="T7" i="19" s="1"/>
  <c r="W7" i="19" s="1"/>
  <c r="X7" i="19" s="1"/>
  <c r="O236" i="19"/>
  <c r="P236" i="19" s="1"/>
  <c r="O65" i="19"/>
  <c r="P65" i="19" s="1"/>
  <c r="R317" i="19"/>
  <c r="U317" i="19" s="1"/>
  <c r="V317" i="19" s="1"/>
  <c r="O313" i="19"/>
  <c r="R313" i="19" s="1"/>
  <c r="U313" i="19" s="1"/>
  <c r="V313" i="19" s="1"/>
  <c r="Q173" i="19"/>
  <c r="T173" i="19" s="1"/>
  <c r="W173" i="19" s="1"/>
  <c r="X173" i="19" s="1"/>
  <c r="R194" i="19"/>
  <c r="U194" i="19" s="1"/>
  <c r="V194" i="19" s="1"/>
  <c r="O115" i="19"/>
  <c r="P115" i="19" s="1"/>
  <c r="O17" i="19"/>
  <c r="P17" i="19" s="1"/>
  <c r="O33" i="19"/>
  <c r="P33" i="19" s="1"/>
  <c r="Q201" i="19"/>
  <c r="T201" i="19" s="1"/>
  <c r="W201" i="19" s="1"/>
  <c r="X201" i="19" s="1"/>
  <c r="R76" i="19"/>
  <c r="U76" i="19" s="1"/>
  <c r="V76" i="19" s="1"/>
  <c r="O89" i="19"/>
  <c r="P89" i="19" s="1"/>
  <c r="O190" i="19"/>
  <c r="R190" i="19" s="1"/>
  <c r="U190" i="19" s="1"/>
  <c r="V190" i="19" s="1"/>
  <c r="R90" i="19"/>
  <c r="U90" i="19" s="1"/>
  <c r="V90" i="19" s="1"/>
  <c r="Q128" i="19"/>
  <c r="T128" i="19" s="1"/>
  <c r="W128" i="19" s="1"/>
  <c r="X128" i="19" s="1"/>
  <c r="O78" i="19"/>
  <c r="P78" i="19" s="1"/>
  <c r="Q55" i="19"/>
  <c r="T55" i="19" s="1"/>
  <c r="W55" i="19" s="1"/>
  <c r="X55" i="19" s="1"/>
  <c r="O109" i="19"/>
  <c r="R109" i="19" s="1"/>
  <c r="U109" i="19" s="1"/>
  <c r="V109" i="19" s="1"/>
  <c r="R88" i="19"/>
  <c r="R196" i="19"/>
  <c r="U196" i="19" s="1"/>
  <c r="V196" i="19" s="1"/>
  <c r="Q233" i="19"/>
  <c r="T233" i="19" s="1"/>
  <c r="W233" i="19" s="1"/>
  <c r="X233" i="19" s="1"/>
  <c r="Q26" i="19"/>
  <c r="R53" i="19"/>
  <c r="R56" i="19"/>
  <c r="U56" i="19" s="1"/>
  <c r="V56" i="19" s="1"/>
  <c r="R241" i="19"/>
  <c r="U241" i="19" s="1"/>
  <c r="V241" i="19" s="1"/>
  <c r="Q235" i="19"/>
  <c r="T235" i="19" s="1"/>
  <c r="W235" i="19" s="1"/>
  <c r="X235" i="19" s="1"/>
  <c r="R262" i="19"/>
  <c r="S262" i="19" s="1"/>
  <c r="Q46" i="19"/>
  <c r="T46" i="19" s="1"/>
  <c r="W46" i="19" s="1"/>
  <c r="X46" i="19" s="1"/>
  <c r="O274" i="19"/>
  <c r="P274" i="19" s="1"/>
  <c r="Q224" i="19"/>
  <c r="T224" i="19" s="1"/>
  <c r="W224" i="19" s="1"/>
  <c r="X224" i="19" s="1"/>
  <c r="O294" i="19"/>
  <c r="R294" i="19" s="1"/>
  <c r="U294" i="19" s="1"/>
  <c r="V294" i="19" s="1"/>
  <c r="Q169" i="19"/>
  <c r="T169" i="19" s="1"/>
  <c r="W169" i="19" s="1"/>
  <c r="X169" i="19" s="1"/>
  <c r="Q97" i="19"/>
  <c r="T97" i="19" s="1"/>
  <c r="W97" i="19" s="1"/>
  <c r="X97" i="19" s="1"/>
  <c r="N3" i="19" a="1"/>
  <c r="N3" i="19" s="1"/>
  <c r="U247" i="19"/>
  <c r="V247" i="19" s="1"/>
  <c r="O149" i="19"/>
  <c r="P149" i="19" s="1"/>
  <c r="Q31" i="19"/>
  <c r="T31" i="19" s="1"/>
  <c r="W31" i="19" s="1"/>
  <c r="X31" i="19" s="1"/>
  <c r="O306" i="19"/>
  <c r="R306" i="19" s="1"/>
  <c r="U306" i="19" s="1"/>
  <c r="V306" i="19" s="1"/>
  <c r="R310" i="19"/>
  <c r="S310" i="19" s="1"/>
  <c r="O198" i="19"/>
  <c r="R198" i="19" s="1"/>
  <c r="U198" i="19" s="1"/>
  <c r="V198" i="19" s="1"/>
  <c r="Q166" i="19"/>
  <c r="R295" i="19"/>
  <c r="U295" i="19" s="1"/>
  <c r="V295" i="19" s="1"/>
  <c r="R85" i="19"/>
  <c r="S85" i="19" s="1"/>
  <c r="O177" i="19"/>
  <c r="R177" i="19" s="1"/>
  <c r="U177" i="19" s="1"/>
  <c r="V177" i="19" s="1"/>
  <c r="R230" i="19"/>
  <c r="U230" i="19" s="1"/>
  <c r="V230" i="19" s="1"/>
  <c r="R131" i="19"/>
  <c r="U131" i="19" s="1"/>
  <c r="V131" i="19" s="1"/>
  <c r="O75" i="19"/>
  <c r="P75" i="19" s="1"/>
  <c r="Q125" i="19"/>
  <c r="T125" i="19" s="1"/>
  <c r="W125" i="19" s="1"/>
  <c r="X125" i="19" s="1"/>
  <c r="O213" i="19"/>
  <c r="P213" i="19" s="1"/>
  <c r="Q45" i="19"/>
  <c r="T45" i="19" s="1"/>
  <c r="W45" i="19" s="1"/>
  <c r="X45" i="19" s="1"/>
  <c r="O62" i="19"/>
  <c r="R62" i="19" s="1"/>
  <c r="U62" i="19" s="1"/>
  <c r="V62" i="19" s="1"/>
  <c r="O123" i="19"/>
  <c r="P123" i="19" s="1"/>
  <c r="T139" i="19"/>
  <c r="W139" i="19" s="1"/>
  <c r="X139" i="19" s="1"/>
  <c r="O186" i="19"/>
  <c r="P186" i="19" s="1"/>
  <c r="Q135" i="19"/>
  <c r="T135" i="19" s="1"/>
  <c r="W135" i="19" s="1"/>
  <c r="X135" i="19" s="1"/>
  <c r="O22" i="19"/>
  <c r="P22" i="19" s="1"/>
  <c r="R184" i="19"/>
  <c r="S184" i="19" s="1"/>
  <c r="O117" i="19"/>
  <c r="O14" i="19"/>
  <c r="Q14" i="19"/>
  <c r="T14" i="19" s="1"/>
  <c r="W14" i="19" s="1"/>
  <c r="X14" i="19" s="1"/>
  <c r="Q314" i="19"/>
  <c r="T314" i="19" s="1"/>
  <c r="W314" i="19" s="1"/>
  <c r="X314" i="19" s="1"/>
  <c r="O314" i="19"/>
  <c r="Q242" i="19"/>
  <c r="T242" i="19" s="1"/>
  <c r="W242" i="19" s="1"/>
  <c r="X242" i="19" s="1"/>
  <c r="O242" i="19"/>
  <c r="T98" i="19"/>
  <c r="W98" i="19" s="1"/>
  <c r="X98" i="19" s="1"/>
  <c r="R98" i="19"/>
  <c r="T309" i="19"/>
  <c r="W309" i="19" s="1"/>
  <c r="X309" i="19" s="1"/>
  <c r="R309" i="19"/>
  <c r="Q231" i="19"/>
  <c r="T231" i="19" s="1"/>
  <c r="W231" i="19" s="1"/>
  <c r="X231" i="19" s="1"/>
  <c r="O231" i="19"/>
  <c r="T5" i="19"/>
  <c r="W5" i="19" s="1"/>
  <c r="X5" i="19" s="1"/>
  <c r="R5" i="19"/>
  <c r="S255" i="19"/>
  <c r="S271" i="19"/>
  <c r="R80" i="19"/>
  <c r="U80" i="19" s="1"/>
  <c r="V80" i="19" s="1"/>
  <c r="R209" i="19"/>
  <c r="U209" i="19" s="1"/>
  <c r="V209" i="19" s="1"/>
  <c r="R112" i="19"/>
  <c r="U112" i="19" s="1"/>
  <c r="V112" i="19" s="1"/>
  <c r="U300" i="19"/>
  <c r="V300" i="19" s="1"/>
  <c r="R254" i="19"/>
  <c r="U254" i="19" s="1"/>
  <c r="V254" i="19" s="1"/>
  <c r="U195" i="19"/>
  <c r="V195" i="19" s="1"/>
  <c r="R307" i="19"/>
  <c r="U307" i="19" s="1"/>
  <c r="V307" i="19" s="1"/>
  <c r="R186" i="19"/>
  <c r="U186" i="19" s="1"/>
  <c r="V186" i="19" s="1"/>
  <c r="R64" i="19"/>
  <c r="S64" i="19" s="1"/>
  <c r="U91" i="19"/>
  <c r="V91" i="19" s="1"/>
  <c r="R269" i="19"/>
  <c r="S269" i="19" s="1"/>
  <c r="R34" i="19"/>
  <c r="U34" i="19" s="1"/>
  <c r="V34" i="19" s="1"/>
  <c r="P198" i="19"/>
  <c r="R172" i="19"/>
  <c r="U172" i="19" s="1"/>
  <c r="V172" i="19" s="1"/>
  <c r="R312" i="19"/>
  <c r="U312" i="19" s="1"/>
  <c r="V312" i="19" s="1"/>
  <c r="P168" i="19"/>
  <c r="P19" i="19"/>
  <c r="S90" i="19"/>
  <c r="S150" i="19"/>
  <c r="R7" i="19"/>
  <c r="U7" i="19" s="1"/>
  <c r="V7" i="19" s="1"/>
  <c r="R165" i="19"/>
  <c r="U165" i="19" s="1"/>
  <c r="V165" i="19" s="1"/>
  <c r="R273" i="19"/>
  <c r="U273" i="19" s="1"/>
  <c r="V273" i="19" s="1"/>
  <c r="U41" i="19"/>
  <c r="V41" i="19" s="1"/>
  <c r="U225" i="19"/>
  <c r="V225" i="19" s="1"/>
  <c r="P62" i="19"/>
  <c r="P82" i="19"/>
  <c r="P270" i="19"/>
  <c r="P51" i="19"/>
  <c r="R197" i="19"/>
  <c r="U197" i="19" s="1"/>
  <c r="V197" i="19" s="1"/>
  <c r="S119" i="19"/>
  <c r="U57" i="19"/>
  <c r="V57" i="19" s="1"/>
  <c r="U107" i="19"/>
  <c r="V107" i="19" s="1"/>
  <c r="P129" i="19"/>
  <c r="R232" i="19"/>
  <c r="U232" i="19" s="1"/>
  <c r="V232" i="19" s="1"/>
  <c r="S180" i="19"/>
  <c r="P181" i="19"/>
  <c r="P306" i="19"/>
  <c r="U278" i="19"/>
  <c r="V278" i="19" s="1"/>
  <c r="S42" i="19"/>
  <c r="R256" i="19"/>
  <c r="U256" i="19" s="1"/>
  <c r="V256" i="19" s="1"/>
  <c r="R33" i="19"/>
  <c r="U33" i="19" s="1"/>
  <c r="V33" i="19" s="1"/>
  <c r="R297" i="19"/>
  <c r="S297" i="19" s="1"/>
  <c r="R8" i="19"/>
  <c r="U8" i="19" s="1"/>
  <c r="V8" i="19" s="1"/>
  <c r="R303" i="19"/>
  <c r="U303" i="19" s="1"/>
  <c r="V303" i="19" s="1"/>
  <c r="R304" i="19"/>
  <c r="U304" i="19" s="1"/>
  <c r="V304" i="19" s="1"/>
  <c r="R207" i="19"/>
  <c r="U207" i="19" s="1"/>
  <c r="V207" i="19" s="1"/>
  <c r="R193" i="19"/>
  <c r="S193" i="19" s="1"/>
  <c r="R55" i="19"/>
  <c r="U55" i="19" s="1"/>
  <c r="V55" i="19" s="1"/>
  <c r="U219" i="19"/>
  <c r="V219" i="19" s="1"/>
  <c r="R125" i="19"/>
  <c r="U125" i="19" s="1"/>
  <c r="V125" i="19" s="1"/>
  <c r="R200" i="19"/>
  <c r="U200" i="19" s="1"/>
  <c r="V200" i="19" s="1"/>
  <c r="R122" i="19"/>
  <c r="S122" i="19" s="1"/>
  <c r="R261" i="19"/>
  <c r="S261" i="19" s="1"/>
  <c r="R234" i="19"/>
  <c r="U234" i="19" s="1"/>
  <c r="V234" i="19" s="1"/>
  <c r="R258" i="19"/>
  <c r="U258" i="19" s="1"/>
  <c r="V258" i="19" s="1"/>
  <c r="R130" i="19"/>
  <c r="S130" i="19" s="1"/>
  <c r="R266" i="19"/>
  <c r="S266" i="19" s="1"/>
  <c r="R116" i="19"/>
  <c r="S116" i="19" s="1"/>
  <c r="U292" i="19"/>
  <c r="V292" i="19" s="1"/>
  <c r="R221" i="19"/>
  <c r="U221" i="19" s="1"/>
  <c r="V221" i="19" s="1"/>
  <c r="R170" i="19"/>
  <c r="U170" i="19" s="1"/>
  <c r="V170" i="19" s="1"/>
  <c r="R48" i="19"/>
  <c r="U48" i="19" s="1"/>
  <c r="V48" i="19" s="1"/>
  <c r="R210" i="19"/>
  <c r="T210" i="19"/>
  <c r="W210" i="19" s="1"/>
  <c r="X210" i="19" s="1"/>
  <c r="R179" i="19"/>
  <c r="U179" i="19" s="1"/>
  <c r="V179" i="19" s="1"/>
  <c r="P108" i="19"/>
  <c r="R108" i="19"/>
  <c r="P133" i="19"/>
  <c r="R133" i="19"/>
  <c r="P296" i="19"/>
  <c r="P71" i="19"/>
  <c r="R281" i="19"/>
  <c r="U281" i="19" s="1"/>
  <c r="V281" i="19" s="1"/>
  <c r="S317" i="19"/>
  <c r="R103" i="19"/>
  <c r="U103" i="19" s="1"/>
  <c r="V103" i="19" s="1"/>
  <c r="R293" i="19"/>
  <c r="U293" i="19" s="1"/>
  <c r="V293" i="19" s="1"/>
  <c r="R213" i="19"/>
  <c r="U213" i="19" s="1"/>
  <c r="V213" i="19" s="1"/>
  <c r="U277" i="19"/>
  <c r="V277" i="19" s="1"/>
  <c r="R220" i="19"/>
  <c r="U220" i="19" s="1"/>
  <c r="V220" i="19" s="1"/>
  <c r="R216" i="19"/>
  <c r="U216" i="19" s="1"/>
  <c r="V216" i="19" s="1"/>
  <c r="R276" i="19"/>
  <c r="U276" i="19" s="1"/>
  <c r="V276" i="19" s="1"/>
  <c r="U60" i="19"/>
  <c r="V60" i="19" s="1"/>
  <c r="U244" i="19"/>
  <c r="V244" i="19" s="1"/>
  <c r="P282" i="19"/>
  <c r="P308" i="19"/>
  <c r="R61" i="19"/>
  <c r="U61" i="19" s="1"/>
  <c r="V61" i="19" s="1"/>
  <c r="U47" i="19"/>
  <c r="V47" i="19" s="1"/>
  <c r="R12" i="19"/>
  <c r="U12" i="19" s="1"/>
  <c r="V12" i="19" s="1"/>
  <c r="R100" i="19"/>
  <c r="U100" i="19" s="1"/>
  <c r="V100" i="19" s="1"/>
  <c r="R37" i="19"/>
  <c r="U37" i="19" s="1"/>
  <c r="V37" i="19" s="1"/>
  <c r="R205" i="19"/>
  <c r="T205" i="19"/>
  <c r="W205" i="19" s="1"/>
  <c r="X205" i="19" s="1"/>
  <c r="R187" i="19"/>
  <c r="U187" i="19" s="1"/>
  <c r="V187" i="19" s="1"/>
  <c r="P305" i="19"/>
  <c r="S211" i="19"/>
  <c r="U249" i="19"/>
  <c r="V249" i="19" s="1"/>
  <c r="R13" i="19"/>
  <c r="U13" i="19" s="1"/>
  <c r="V13" i="19" s="1"/>
  <c r="S73" i="19"/>
  <c r="R99" i="19"/>
  <c r="U99" i="19" s="1"/>
  <c r="V99" i="19" s="1"/>
  <c r="P83" i="19"/>
  <c r="R63" i="19"/>
  <c r="U63" i="19" s="1"/>
  <c r="V63" i="19" s="1"/>
  <c r="R246" i="19"/>
  <c r="U246" i="19" s="1"/>
  <c r="V246" i="19" s="1"/>
  <c r="R174" i="19"/>
  <c r="U174" i="19" s="1"/>
  <c r="V174" i="19" s="1"/>
  <c r="S67" i="19"/>
  <c r="R238" i="19"/>
  <c r="U238" i="19" s="1"/>
  <c r="V238" i="19" s="1"/>
  <c r="P124" i="19"/>
  <c r="R185" i="19"/>
  <c r="U185" i="19" s="1"/>
  <c r="V185" i="19" s="1"/>
  <c r="P142" i="19"/>
  <c r="U253" i="19"/>
  <c r="V253" i="19" s="1"/>
  <c r="U318" i="19"/>
  <c r="V318" i="19" s="1"/>
  <c r="R140" i="19"/>
  <c r="U140" i="19" s="1"/>
  <c r="V140" i="19" s="1"/>
  <c r="U88" i="19"/>
  <c r="V88" i="19" s="1"/>
  <c r="R39" i="19"/>
  <c r="U39" i="19" s="1"/>
  <c r="V39" i="19" s="1"/>
  <c r="R9" i="19"/>
  <c r="U9" i="19" s="1"/>
  <c r="V9" i="19" s="1"/>
  <c r="U43" i="19"/>
  <c r="V43" i="19" s="1"/>
  <c r="P36" i="19"/>
  <c r="P6" i="19"/>
  <c r="U134" i="19"/>
  <c r="V134" i="19" s="1"/>
  <c r="P148" i="19"/>
  <c r="P178" i="19"/>
  <c r="R46" i="19"/>
  <c r="P111" i="19"/>
  <c r="U30" i="19"/>
  <c r="V30" i="19" s="1"/>
  <c r="R243" i="19"/>
  <c r="U243" i="19" s="1"/>
  <c r="V243" i="19" s="1"/>
  <c r="U227" i="19"/>
  <c r="V227" i="19" s="1"/>
  <c r="P159" i="19"/>
  <c r="R35" i="19"/>
  <c r="U35" i="19" s="1"/>
  <c r="V35" i="19" s="1"/>
  <c r="R245" i="19"/>
  <c r="U245" i="19" s="1"/>
  <c r="V245" i="19" s="1"/>
  <c r="R89" i="19"/>
  <c r="U89" i="19" s="1"/>
  <c r="V89" i="19" s="1"/>
  <c r="S265" i="19"/>
  <c r="S131" i="19"/>
  <c r="P25" i="19"/>
  <c r="R104" i="19"/>
  <c r="U104" i="19" s="1"/>
  <c r="V104" i="19" s="1"/>
  <c r="U24" i="19"/>
  <c r="V24" i="19" s="1"/>
  <c r="R97" i="19"/>
  <c r="U97" i="19" s="1"/>
  <c r="V97" i="19" s="1"/>
  <c r="U315" i="19"/>
  <c r="V315" i="19" s="1"/>
  <c r="P163" i="19"/>
  <c r="U147" i="19"/>
  <c r="V147" i="19" s="1"/>
  <c r="U118" i="19"/>
  <c r="V118" i="19" s="1"/>
  <c r="R49" i="19"/>
  <c r="U49" i="19" s="1"/>
  <c r="V49" i="19" s="1"/>
  <c r="P153" i="19"/>
  <c r="P250" i="19"/>
  <c r="U164" i="19"/>
  <c r="V164" i="19" s="1"/>
  <c r="U262" i="19"/>
  <c r="V262" i="19" s="1"/>
  <c r="U184" i="19"/>
  <c r="V184" i="19" s="1"/>
  <c r="R288" i="19"/>
  <c r="U288" i="19" s="1"/>
  <c r="V288" i="19" s="1"/>
  <c r="U21" i="19"/>
  <c r="V21" i="19" s="1"/>
  <c r="U84" i="19"/>
  <c r="V84" i="19" s="1"/>
  <c r="P94" i="19"/>
  <c r="U202" i="19"/>
  <c r="V202" i="19" s="1"/>
  <c r="R143" i="19"/>
  <c r="U143" i="19" s="1"/>
  <c r="V143" i="19" s="1"/>
  <c r="P239" i="19"/>
  <c r="U160" i="19"/>
  <c r="V160" i="19" s="1"/>
  <c r="P183" i="19"/>
  <c r="P121" i="19"/>
  <c r="R18" i="19"/>
  <c r="U18" i="19" s="1"/>
  <c r="V18" i="19" s="1"/>
  <c r="R68" i="19"/>
  <c r="U68" i="19" s="1"/>
  <c r="V68" i="19" s="1"/>
  <c r="S76" i="19"/>
  <c r="R20" i="19"/>
  <c r="U20" i="19" s="1"/>
  <c r="V20" i="19" s="1"/>
  <c r="R110" i="19"/>
  <c r="U110" i="19" s="1"/>
  <c r="V110" i="19" s="1"/>
  <c r="U192" i="19"/>
  <c r="V192" i="19" s="1"/>
  <c r="R287" i="19"/>
  <c r="U287" i="19" s="1"/>
  <c r="V287" i="19" s="1"/>
  <c r="S194" i="19"/>
  <c r="P132" i="19"/>
  <c r="P226" i="19"/>
  <c r="U144" i="19"/>
  <c r="V144" i="19" s="1"/>
  <c r="R223" i="19"/>
  <c r="U223" i="19" s="1"/>
  <c r="V223" i="19" s="1"/>
  <c r="R222" i="19"/>
  <c r="U222" i="19" s="1"/>
  <c r="V222" i="19" s="1"/>
  <c r="U203" i="19"/>
  <c r="V203" i="19" s="1"/>
  <c r="R268" i="19"/>
  <c r="U268" i="19" s="1"/>
  <c r="V268" i="19" s="1"/>
  <c r="U114" i="19"/>
  <c r="V114" i="19" s="1"/>
  <c r="S74" i="19"/>
  <c r="R267" i="19"/>
  <c r="U267" i="19" s="1"/>
  <c r="V267" i="19" s="1"/>
  <c r="P228" i="19"/>
  <c r="P272" i="19"/>
  <c r="P177" i="19"/>
  <c r="R224" i="19"/>
  <c r="U224" i="19" s="1"/>
  <c r="V224" i="19" s="1"/>
  <c r="R115" i="19"/>
  <c r="U115" i="19" s="1"/>
  <c r="V115" i="19" s="1"/>
  <c r="R23" i="19"/>
  <c r="U23" i="19" s="1"/>
  <c r="V23" i="19" s="1"/>
  <c r="U85" i="19"/>
  <c r="V85" i="19" s="1"/>
  <c r="R81" i="19"/>
  <c r="U81" i="19" s="1"/>
  <c r="V81" i="19" s="1"/>
  <c r="U38" i="19"/>
  <c r="V38" i="19" s="1"/>
  <c r="R298" i="19"/>
  <c r="U298" i="19" s="1"/>
  <c r="V298" i="19" s="1"/>
  <c r="R86" i="19"/>
  <c r="U86" i="19" s="1"/>
  <c r="V86" i="19" s="1"/>
  <c r="S241" i="19"/>
  <c r="R11" i="19"/>
  <c r="U11" i="19" s="1"/>
  <c r="V11" i="19" s="1"/>
  <c r="P294" i="19"/>
  <c r="R96" i="19"/>
  <c r="U96" i="19" s="1"/>
  <c r="V96" i="19" s="1"/>
  <c r="S191" i="19"/>
  <c r="R215" i="19"/>
  <c r="U215" i="19" s="1"/>
  <c r="V215" i="19" s="1"/>
  <c r="U92" i="19"/>
  <c r="V92" i="19" s="1"/>
  <c r="S29" i="19"/>
  <c r="R10" i="19"/>
  <c r="U10" i="19" s="1"/>
  <c r="V10" i="19" s="1"/>
  <c r="S212" i="19"/>
  <c r="P208" i="19"/>
  <c r="U136" i="19"/>
  <c r="V136" i="19" s="1"/>
  <c r="U176" i="19"/>
  <c r="V176" i="19" s="1"/>
  <c r="R145" i="19"/>
  <c r="U145" i="19" s="1"/>
  <c r="V145" i="19" s="1"/>
  <c r="U260" i="19"/>
  <c r="V260" i="19" s="1"/>
  <c r="S299" i="19"/>
  <c r="R50" i="19"/>
  <c r="U50" i="19" s="1"/>
  <c r="V50" i="19" s="1"/>
  <c r="P66" i="19"/>
  <c r="U162" i="19"/>
  <c r="V162" i="19" s="1"/>
  <c r="S88" i="19"/>
  <c r="P155" i="19"/>
  <c r="S188" i="19"/>
  <c r="U157" i="19"/>
  <c r="V157" i="19" s="1"/>
  <c r="S285" i="19"/>
  <c r="R27" i="19"/>
  <c r="U27" i="19" s="1"/>
  <c r="V27" i="19" s="1"/>
  <c r="R69" i="19"/>
  <c r="U69" i="19" s="1"/>
  <c r="V69" i="19" s="1"/>
  <c r="U52" i="19"/>
  <c r="V52" i="19" s="1"/>
  <c r="P218" i="19"/>
  <c r="U87" i="19"/>
  <c r="V87" i="19" s="1"/>
  <c r="R17" i="19"/>
  <c r="U17" i="19" s="1"/>
  <c r="V17" i="19" s="1"/>
  <c r="P141" i="19"/>
  <c r="P289" i="19"/>
  <c r="S161" i="19"/>
  <c r="P72" i="19"/>
  <c r="S79" i="19"/>
  <c r="S251" i="19"/>
  <c r="R102" i="19"/>
  <c r="U102" i="19" s="1"/>
  <c r="V102" i="19" s="1"/>
  <c r="U189" i="19"/>
  <c r="V189" i="19" s="1"/>
  <c r="R106" i="19"/>
  <c r="U106" i="19" s="1"/>
  <c r="V106" i="19" s="1"/>
  <c r="R105" i="19"/>
  <c r="U105" i="19" s="1"/>
  <c r="V105" i="19" s="1"/>
  <c r="U54" i="19"/>
  <c r="V54" i="19" s="1"/>
  <c r="R44" i="19"/>
  <c r="U44" i="19" s="1"/>
  <c r="V44" i="19" s="1"/>
  <c r="U28" i="19"/>
  <c r="V28" i="19" s="1"/>
  <c r="R146" i="19"/>
  <c r="U146" i="19" s="1"/>
  <c r="V146" i="19" s="1"/>
  <c r="R128" i="19"/>
  <c r="U128" i="19" s="1"/>
  <c r="V128" i="19" s="1"/>
  <c r="R229" i="19"/>
  <c r="U229" i="19" s="1"/>
  <c r="V229" i="19" s="1"/>
  <c r="S214" i="19"/>
  <c r="S311" i="19"/>
  <c r="S248" i="19"/>
  <c r="R235" i="19"/>
  <c r="U235" i="19" s="1"/>
  <c r="V235" i="19" s="1"/>
  <c r="P101" i="19"/>
  <c r="R16" i="19"/>
  <c r="U16" i="19" s="1"/>
  <c r="V16" i="19" s="1"/>
  <c r="S252" i="19"/>
  <c r="P316" i="19"/>
  <c r="U279" i="19"/>
  <c r="V279" i="19" s="1"/>
  <c r="R154" i="19"/>
  <c r="U154" i="19" s="1"/>
  <c r="V154" i="19" s="1"/>
  <c r="R126" i="19"/>
  <c r="U126" i="19" s="1"/>
  <c r="V126" i="19" s="1"/>
  <c r="U286" i="19"/>
  <c r="V286" i="19" s="1"/>
  <c r="S319" i="19"/>
  <c r="P151" i="19"/>
  <c r="U291" i="19"/>
  <c r="V291" i="19" s="1"/>
  <c r="R264" i="19"/>
  <c r="U264" i="19" s="1"/>
  <c r="V264" i="19" s="1"/>
  <c r="R290" i="19"/>
  <c r="U290" i="19" s="1"/>
  <c r="V290" i="19" s="1"/>
  <c r="R302" i="19"/>
  <c r="U302" i="19" s="1"/>
  <c r="V302" i="19" s="1"/>
  <c r="R236" i="19"/>
  <c r="U236" i="19" s="1"/>
  <c r="V236" i="19" s="1"/>
  <c r="R280" i="19"/>
  <c r="U280" i="19" s="1"/>
  <c r="V280" i="19" s="1"/>
  <c r="R284" i="19"/>
  <c r="U284" i="19" s="1"/>
  <c r="V284" i="19" s="1"/>
  <c r="R137" i="19"/>
  <c r="U137" i="19" s="1"/>
  <c r="V137" i="19" s="1"/>
  <c r="S152" i="19"/>
  <c r="R65" i="19"/>
  <c r="U65" i="19" s="1"/>
  <c r="V65" i="19" s="1"/>
  <c r="S206" i="19"/>
  <c r="R135" i="19"/>
  <c r="U135" i="19" s="1"/>
  <c r="V135" i="19" s="1"/>
  <c r="S56" i="19"/>
  <c r="P109" i="19"/>
  <c r="R199" i="19"/>
  <c r="U199" i="19" s="1"/>
  <c r="V199" i="19" s="1"/>
  <c r="P275" i="19"/>
  <c r="P40" i="19"/>
  <c r="R237" i="19"/>
  <c r="U237" i="19" s="1"/>
  <c r="V237" i="19" s="1"/>
  <c r="R32" i="19"/>
  <c r="U32" i="19" s="1"/>
  <c r="V32" i="19" s="1"/>
  <c r="R204" i="19"/>
  <c r="U204" i="19" s="1"/>
  <c r="V204" i="19" s="1"/>
  <c r="R59" i="19"/>
  <c r="U59" i="19" s="1"/>
  <c r="V59" i="19" s="1"/>
  <c r="P120" i="19"/>
  <c r="R158" i="19"/>
  <c r="U158" i="19" s="1"/>
  <c r="V158" i="19" s="1"/>
  <c r="U283" i="19"/>
  <c r="V283" i="19" s="1"/>
  <c r="R138" i="19"/>
  <c r="U138" i="19" s="1"/>
  <c r="V138" i="19" s="1"/>
  <c r="S77" i="19"/>
  <c r="R175" i="19"/>
  <c r="U175" i="19" s="1"/>
  <c r="V175" i="19" s="1"/>
  <c r="R201" i="19"/>
  <c r="U201" i="19" s="1"/>
  <c r="V201" i="19" s="1"/>
  <c r="R22" i="19"/>
  <c r="U22" i="19" s="1"/>
  <c r="V22" i="19" s="1"/>
  <c r="S25" i="19"/>
  <c r="P113" i="19"/>
  <c r="S182" i="19"/>
  <c r="R70" i="19"/>
  <c r="U70" i="19" s="1"/>
  <c r="V70" i="19" s="1"/>
  <c r="S301" i="19"/>
  <c r="S66" i="19"/>
  <c r="S167" i="19"/>
  <c r="S159" i="19"/>
  <c r="S153" i="19"/>
  <c r="S250" i="19"/>
  <c r="S82" i="19"/>
  <c r="S294" i="19"/>
  <c r="S40" i="19"/>
  <c r="S124" i="19"/>
  <c r="S19" i="19"/>
  <c r="S72" i="19"/>
  <c r="S109" i="19"/>
  <c r="S305" i="19"/>
  <c r="S282" i="19"/>
  <c r="S289" i="19"/>
  <c r="S239" i="19"/>
  <c r="S62" i="19"/>
  <c r="S83" i="19"/>
  <c r="S306" i="19"/>
  <c r="S171" i="19"/>
  <c r="S36" i="19"/>
  <c r="S275" i="19"/>
  <c r="S4" i="19"/>
  <c r="S95" i="19"/>
  <c r="S168" i="19"/>
  <c r="S111" i="19"/>
  <c r="S141" i="19"/>
  <c r="S228" i="19"/>
  <c r="S155" i="19"/>
  <c r="S121" i="19"/>
  <c r="S6" i="19"/>
  <c r="S129" i="19"/>
  <c r="S272" i="19"/>
  <c r="S71" i="19"/>
  <c r="S142" i="19"/>
  <c r="S183" i="19"/>
  <c r="S113" i="19"/>
  <c r="S120" i="19"/>
  <c r="S51" i="19"/>
  <c r="S93" i="19"/>
  <c r="S226" i="19"/>
  <c r="S198" i="19"/>
  <c r="S218" i="19"/>
  <c r="S270" i="19"/>
  <c r="U270" i="19"/>
  <c r="V270" i="19" s="1"/>
  <c r="S94" i="19"/>
  <c r="S151" i="19"/>
  <c r="S101" i="19"/>
  <c r="S308" i="19"/>
  <c r="S132" i="19"/>
  <c r="S80" i="19"/>
  <c r="S148" i="19"/>
  <c r="S296" i="19"/>
  <c r="S316" i="19"/>
  <c r="S163" i="19"/>
  <c r="S181" i="19"/>
  <c r="S178" i="19"/>
  <c r="R75" i="19" l="1"/>
  <c r="U75" i="19" s="1"/>
  <c r="V75" i="19" s="1"/>
  <c r="R263" i="19"/>
  <c r="U263" i="19" s="1"/>
  <c r="V263" i="19" s="1"/>
  <c r="R233" i="19"/>
  <c r="U233" i="19" s="1"/>
  <c r="V233" i="19" s="1"/>
  <c r="S190" i="19"/>
  <c r="R78" i="19"/>
  <c r="U78" i="19" s="1"/>
  <c r="V78" i="19" s="1"/>
  <c r="P190" i="19"/>
  <c r="P217" i="19"/>
  <c r="R217" i="19"/>
  <c r="S313" i="19"/>
  <c r="U46" i="19"/>
  <c r="V46" i="19" s="1"/>
  <c r="S209" i="19"/>
  <c r="R123" i="19"/>
  <c r="U123" i="19" s="1"/>
  <c r="V123" i="19" s="1"/>
  <c r="S196" i="19"/>
  <c r="P313" i="19"/>
  <c r="O3" i="19" a="1"/>
  <c r="O3" i="19" s="1"/>
  <c r="R173" i="19"/>
  <c r="U173" i="19" s="1"/>
  <c r="V173" i="19" s="1"/>
  <c r="T26" i="19"/>
  <c r="W26" i="19" s="1"/>
  <c r="X26" i="19" s="1"/>
  <c r="R26" i="19"/>
  <c r="S177" i="19"/>
  <c r="R149" i="19"/>
  <c r="U149" i="19" s="1"/>
  <c r="V149" i="19" s="1"/>
  <c r="S312" i="19"/>
  <c r="R169" i="19"/>
  <c r="U169" i="19" s="1"/>
  <c r="V169" i="19" s="1"/>
  <c r="U310" i="19"/>
  <c r="V310" i="19" s="1"/>
  <c r="U53" i="19"/>
  <c r="V53" i="19" s="1"/>
  <c r="S53" i="19"/>
  <c r="R31" i="19"/>
  <c r="U31" i="19" s="1"/>
  <c r="V31" i="19" s="1"/>
  <c r="S295" i="19"/>
  <c r="S230" i="19"/>
  <c r="U139" i="19"/>
  <c r="V139" i="19" s="1"/>
  <c r="R45" i="19"/>
  <c r="U45" i="19" s="1"/>
  <c r="V45" i="19" s="1"/>
  <c r="P117" i="19"/>
  <c r="R117" i="19"/>
  <c r="S112" i="19"/>
  <c r="T166" i="19"/>
  <c r="W166" i="19" s="1"/>
  <c r="X166" i="19" s="1"/>
  <c r="R166" i="19"/>
  <c r="R274" i="19"/>
  <c r="U274" i="19" s="1"/>
  <c r="V274" i="19" s="1"/>
  <c r="U98" i="19"/>
  <c r="V98" i="19" s="1"/>
  <c r="S98" i="19"/>
  <c r="S5" i="19"/>
  <c r="U5" i="19"/>
  <c r="V5" i="19" s="1"/>
  <c r="P242" i="19"/>
  <c r="R242" i="19"/>
  <c r="P231" i="19"/>
  <c r="R231" i="19"/>
  <c r="R314" i="19"/>
  <c r="P314" i="19"/>
  <c r="S309" i="19"/>
  <c r="U309" i="19"/>
  <c r="V309" i="19" s="1"/>
  <c r="R14" i="19"/>
  <c r="P14" i="19"/>
  <c r="S186" i="19"/>
  <c r="S254" i="19"/>
  <c r="S307" i="19"/>
  <c r="U64" i="19"/>
  <c r="V64" i="19" s="1"/>
  <c r="S34" i="19"/>
  <c r="U269" i="19"/>
  <c r="V269" i="19" s="1"/>
  <c r="S172" i="19"/>
  <c r="S165" i="19"/>
  <c r="S197" i="19"/>
  <c r="S273" i="19"/>
  <c r="S263" i="19"/>
  <c r="S7" i="19"/>
  <c r="S303" i="19"/>
  <c r="S232" i="19"/>
  <c r="S33" i="19"/>
  <c r="S256" i="19"/>
  <c r="S8" i="19"/>
  <c r="S55" i="19"/>
  <c r="U116" i="19"/>
  <c r="V116" i="19" s="1"/>
  <c r="U297" i="19"/>
  <c r="V297" i="19" s="1"/>
  <c r="S125" i="19"/>
  <c r="U130" i="19"/>
  <c r="V130" i="19" s="1"/>
  <c r="S200" i="19"/>
  <c r="S304" i="19"/>
  <c r="S207" i="19"/>
  <c r="U193" i="19"/>
  <c r="V193" i="19" s="1"/>
  <c r="U122" i="19"/>
  <c r="V122" i="19" s="1"/>
  <c r="S234" i="19"/>
  <c r="S258" i="19"/>
  <c r="U266" i="19"/>
  <c r="V266" i="19" s="1"/>
  <c r="U261" i="19"/>
  <c r="V261" i="19" s="1"/>
  <c r="S221" i="19"/>
  <c r="S48" i="19"/>
  <c r="S281" i="19"/>
  <c r="S170" i="19"/>
  <c r="S179" i="19"/>
  <c r="U133" i="19"/>
  <c r="V133" i="19" s="1"/>
  <c r="S133" i="19"/>
  <c r="U210" i="19"/>
  <c r="V210" i="19" s="1"/>
  <c r="S210" i="19"/>
  <c r="S108" i="19"/>
  <c r="U108" i="19"/>
  <c r="V108" i="19" s="1"/>
  <c r="S213" i="19"/>
  <c r="S103" i="19"/>
  <c r="S293" i="19"/>
  <c r="S220" i="19"/>
  <c r="S216" i="19"/>
  <c r="S276" i="19"/>
  <c r="S12" i="19"/>
  <c r="S246" i="19"/>
  <c r="S100" i="19"/>
  <c r="S174" i="19"/>
  <c r="S187" i="19"/>
  <c r="S61" i="19"/>
  <c r="S37" i="19"/>
  <c r="S238" i="19"/>
  <c r="S13" i="19"/>
  <c r="S99" i="19"/>
  <c r="U205" i="19"/>
  <c r="V205" i="19" s="1"/>
  <c r="S205" i="19"/>
  <c r="S185" i="19"/>
  <c r="S63" i="19"/>
  <c r="S140" i="19"/>
  <c r="S9" i="19"/>
  <c r="S39" i="19"/>
  <c r="S274" i="19"/>
  <c r="S78" i="19"/>
  <c r="S46" i="19"/>
  <c r="S35" i="19"/>
  <c r="S104" i="19"/>
  <c r="S288" i="19"/>
  <c r="S245" i="19"/>
  <c r="S89" i="19"/>
  <c r="S243" i="19"/>
  <c r="S68" i="19"/>
  <c r="S97" i="19"/>
  <c r="S49" i="19"/>
  <c r="S143" i="19"/>
  <c r="S287" i="19"/>
  <c r="S123" i="19"/>
  <c r="S110" i="19"/>
  <c r="S267" i="19"/>
  <c r="S20" i="19"/>
  <c r="S18" i="19"/>
  <c r="S169" i="19"/>
  <c r="S23" i="19"/>
  <c r="S81" i="19"/>
  <c r="S222" i="19"/>
  <c r="S11" i="19"/>
  <c r="S149" i="19"/>
  <c r="S268" i="19"/>
  <c r="S115" i="19"/>
  <c r="S223" i="19"/>
  <c r="S224" i="19"/>
  <c r="S86" i="19"/>
  <c r="S298" i="19"/>
  <c r="S215" i="19"/>
  <c r="S50" i="19"/>
  <c r="S96" i="19"/>
  <c r="S145" i="19"/>
  <c r="S10" i="19"/>
  <c r="S236" i="19"/>
  <c r="S102" i="19"/>
  <c r="S69" i="19"/>
  <c r="S27" i="19"/>
  <c r="S106" i="19"/>
  <c r="S126" i="19"/>
  <c r="S17" i="19"/>
  <c r="S199" i="19"/>
  <c r="S44" i="19"/>
  <c r="S16" i="19"/>
  <c r="S128" i="19"/>
  <c r="S105" i="19"/>
  <c r="S280" i="19"/>
  <c r="S146" i="19"/>
  <c r="S237" i="19"/>
  <c r="S235" i="19"/>
  <c r="S229" i="19"/>
  <c r="S137" i="19"/>
  <c r="S284" i="19"/>
  <c r="S302" i="19"/>
  <c r="S204" i="19"/>
  <c r="S135" i="19"/>
  <c r="S154" i="19"/>
  <c r="S290" i="19"/>
  <c r="S65" i="19"/>
  <c r="S32" i="19"/>
  <c r="S264" i="19"/>
  <c r="S59" i="19"/>
  <c r="S175" i="19"/>
  <c r="S158" i="19"/>
  <c r="S138" i="19"/>
  <c r="S22" i="19"/>
  <c r="S201" i="19"/>
  <c r="S70" i="19"/>
  <c r="U217" i="19" l="1"/>
  <c r="V217" i="19" s="1"/>
  <c r="S217" i="19"/>
  <c r="S75" i="19"/>
  <c r="S233" i="19"/>
  <c r="S173" i="19"/>
  <c r="P3" i="19" a="1"/>
  <c r="P3" i="19" s="1"/>
  <c r="Q208" i="19" s="1"/>
  <c r="R208" i="19" s="1"/>
  <c r="U26" i="19"/>
  <c r="V26" i="19" s="1"/>
  <c r="S26" i="19"/>
  <c r="S31" i="19"/>
  <c r="S45" i="19"/>
  <c r="U117" i="19"/>
  <c r="V117" i="19" s="1"/>
  <c r="S117" i="19"/>
  <c r="U166" i="19"/>
  <c r="V166" i="19" s="1"/>
  <c r="S166" i="19"/>
  <c r="U231" i="19"/>
  <c r="V231" i="19" s="1"/>
  <c r="S231" i="19"/>
  <c r="U242" i="19"/>
  <c r="V242" i="19" s="1"/>
  <c r="S242" i="19"/>
  <c r="U14" i="19"/>
  <c r="V14" i="19" s="1"/>
  <c r="S14" i="19"/>
  <c r="U314" i="19"/>
  <c r="V314" i="19" s="1"/>
  <c r="S314" i="19"/>
  <c r="Q320" i="19"/>
  <c r="Q259" i="19" l="1"/>
  <c r="R259" i="19" s="1"/>
  <c r="S259" i="19" s="1"/>
  <c r="Q240" i="19"/>
  <c r="R240" i="19" s="1"/>
  <c r="S240" i="19" s="1"/>
  <c r="Q15" i="19"/>
  <c r="Q3" i="19" s="1" a="1"/>
  <c r="Q3" i="19" s="1"/>
  <c r="Q58" i="19"/>
  <c r="R58" i="19" s="1"/>
  <c r="S58" i="19" s="1"/>
  <c r="Q156" i="19"/>
  <c r="R156" i="19" s="1"/>
  <c r="S156" i="19" s="1"/>
  <c r="Q127" i="19"/>
  <c r="R127" i="19" s="1"/>
  <c r="S127" i="19" s="1"/>
  <c r="Q257" i="19"/>
  <c r="R257" i="19" s="1"/>
  <c r="S257" i="19" s="1"/>
  <c r="S208" i="19"/>
  <c r="R320" i="19"/>
  <c r="R15" i="19" l="1"/>
  <c r="S15" i="19" s="1"/>
  <c r="S320" i="19"/>
  <c r="S3" i="19" s="1" a="1"/>
  <c r="S3" i="19" s="1"/>
  <c r="R3" i="19" a="1"/>
  <c r="R3" i="19" s="1"/>
  <c r="T208" i="19" l="1"/>
  <c r="T15" i="19"/>
  <c r="U15" i="19" s="1"/>
  <c r="V15" i="19" s="1"/>
  <c r="T320" i="19"/>
  <c r="T259" i="19"/>
  <c r="U259" i="19" s="1"/>
  <c r="V259" i="19" s="1"/>
  <c r="T156" i="19"/>
  <c r="U156" i="19" s="1"/>
  <c r="V156" i="19" s="1"/>
  <c r="T127" i="19"/>
  <c r="U127" i="19" s="1"/>
  <c r="V127" i="19" s="1"/>
  <c r="T257" i="19"/>
  <c r="U257" i="19" s="1"/>
  <c r="V257" i="19" s="1"/>
  <c r="T240" i="19"/>
  <c r="U240" i="19" s="1"/>
  <c r="V240" i="19" s="1"/>
  <c r="T58" i="19"/>
  <c r="U58" i="19" s="1"/>
  <c r="V58" i="19" s="1"/>
  <c r="U208" i="19" l="1"/>
  <c r="V208" i="19" s="1"/>
  <c r="U320" i="19"/>
  <c r="V320" i="19" s="1"/>
  <c r="T3" i="19" a="1"/>
  <c r="T3" i="19" s="1"/>
  <c r="V3" i="19" l="1" a="1"/>
  <c r="V3" i="19" s="1"/>
  <c r="U3" i="19" a="1"/>
  <c r="U3" i="19" s="1"/>
  <c r="W257" i="19" s="1"/>
  <c r="X257" i="19" s="1"/>
  <c r="W208" i="19"/>
  <c r="X208" i="19" s="1"/>
  <c r="W320" i="19"/>
  <c r="X320" i="19" s="1"/>
  <c r="W259" i="19" l="1"/>
  <c r="X259" i="19" s="1"/>
  <c r="W240" i="19"/>
  <c r="X240" i="19" s="1"/>
  <c r="W58" i="19"/>
  <c r="X58" i="19" s="1"/>
  <c r="W127" i="19"/>
  <c r="X127" i="19" s="1"/>
  <c r="W156" i="19"/>
  <c r="X156" i="19" s="1"/>
  <c r="W15" i="19"/>
  <c r="X15" i="19" s="1"/>
  <c r="W3" i="19" l="1" a="1"/>
  <c r="W3" i="19" s="1"/>
  <c r="Y15" i="19" s="1"/>
  <c r="Z15" i="19" s="1"/>
  <c r="Y68" i="19" l="1"/>
  <c r="Z68" i="19" s="1"/>
  <c r="Y273" i="19"/>
  <c r="Z273" i="19" s="1"/>
  <c r="Y227" i="19"/>
  <c r="Z227" i="19" s="1"/>
  <c r="Y182" i="19"/>
  <c r="Z182" i="19" s="1"/>
  <c r="Y222" i="19"/>
  <c r="Z222" i="19" s="1"/>
  <c r="Y74" i="19"/>
  <c r="Z74" i="19" s="1"/>
  <c r="Y48" i="19"/>
  <c r="Z48" i="19" s="1"/>
  <c r="Y97" i="19"/>
  <c r="Z97" i="19" s="1"/>
  <c r="Y106" i="19"/>
  <c r="Z106" i="19" s="1"/>
  <c r="Y303" i="19"/>
  <c r="Z303" i="19" s="1"/>
  <c r="Y245" i="19"/>
  <c r="Z245" i="19" s="1"/>
  <c r="Y27" i="19"/>
  <c r="Z27" i="19" s="1"/>
  <c r="Y295" i="19"/>
  <c r="Z295" i="19" s="1"/>
  <c r="Y169" i="19"/>
  <c r="Z169" i="19" s="1"/>
  <c r="Y35" i="19"/>
  <c r="Z35" i="19" s="1"/>
  <c r="Y175" i="19"/>
  <c r="Z175" i="19" s="1"/>
  <c r="Y136" i="19"/>
  <c r="Z136" i="19" s="1"/>
  <c r="Y261" i="19"/>
  <c r="Z261" i="19" s="1"/>
  <c r="Y272" i="19"/>
  <c r="Z272" i="19" s="1"/>
  <c r="Y193" i="19"/>
  <c r="Z193" i="19" s="1"/>
  <c r="Y120" i="19"/>
  <c r="Z120" i="19" s="1"/>
  <c r="Y215" i="19"/>
  <c r="Z215" i="19" s="1"/>
  <c r="Y257" i="19"/>
  <c r="Z257" i="19" s="1"/>
  <c r="Y290" i="19"/>
  <c r="Z290" i="19" s="1"/>
  <c r="Y275" i="19"/>
  <c r="Z275" i="19" s="1"/>
  <c r="Y144" i="19"/>
  <c r="Z144" i="19" s="1"/>
  <c r="Y87" i="19"/>
  <c r="Z87" i="19" s="1"/>
  <c r="Y296" i="19"/>
  <c r="Z296" i="19" s="1"/>
  <c r="Y133" i="19"/>
  <c r="Z133" i="19" s="1"/>
  <c r="Y24" i="19"/>
  <c r="Z24" i="19" s="1"/>
  <c r="Y117" i="19"/>
  <c r="Z117" i="19" s="1"/>
  <c r="Y141" i="19"/>
  <c r="Z141" i="19" s="1"/>
  <c r="Y45" i="19"/>
  <c r="Z45" i="19" s="1"/>
  <c r="Y243" i="19"/>
  <c r="Z243" i="19" s="1"/>
  <c r="Y41" i="19"/>
  <c r="Z41" i="19" s="1"/>
  <c r="Y59" i="19"/>
  <c r="Z59" i="19" s="1"/>
  <c r="Y254" i="19"/>
  <c r="Z254" i="19" s="1"/>
  <c r="Y234" i="19"/>
  <c r="Z234" i="19" s="1"/>
  <c r="Y4" i="19"/>
  <c r="Z4" i="19" s="1"/>
  <c r="Y320" i="19"/>
  <c r="Z320" i="19" s="1"/>
  <c r="Y36" i="19"/>
  <c r="Z36" i="19" s="1"/>
  <c r="Y306" i="19"/>
  <c r="Z306" i="19" s="1"/>
  <c r="Y65" i="19"/>
  <c r="Z65" i="19" s="1"/>
  <c r="Y214" i="19"/>
  <c r="Z214" i="19" s="1"/>
  <c r="Y206" i="19"/>
  <c r="Z206" i="19" s="1"/>
  <c r="Y50" i="19"/>
  <c r="Z50" i="19" s="1"/>
  <c r="Y89" i="19"/>
  <c r="Z89" i="19" s="1"/>
  <c r="Y71" i="19"/>
  <c r="Z71" i="19" s="1"/>
  <c r="Y316" i="19"/>
  <c r="Z316" i="19" s="1"/>
  <c r="Y177" i="19"/>
  <c r="Z177" i="19" s="1"/>
  <c r="Y132" i="19"/>
  <c r="Z132" i="19" s="1"/>
  <c r="Y105" i="19"/>
  <c r="Z105" i="19" s="1"/>
  <c r="Y12" i="19"/>
  <c r="Z12" i="19" s="1"/>
  <c r="Y284" i="19"/>
  <c r="Z284" i="19" s="1"/>
  <c r="Y235" i="19"/>
  <c r="Z235" i="19" s="1"/>
  <c r="Y287" i="19"/>
  <c r="Z287" i="19" s="1"/>
  <c r="Y123" i="19"/>
  <c r="Z123" i="19" s="1"/>
  <c r="Y14" i="19"/>
  <c r="Z14" i="19" s="1"/>
  <c r="Y192" i="19"/>
  <c r="Z192" i="19" s="1"/>
  <c r="Y158" i="19"/>
  <c r="Z158" i="19" s="1"/>
  <c r="Y288" i="19"/>
  <c r="Z288" i="19" s="1"/>
  <c r="Y280" i="19"/>
  <c r="Z280" i="19" s="1"/>
  <c r="Y9" i="19"/>
  <c r="Z9" i="19" s="1"/>
  <c r="Y183" i="19"/>
  <c r="Z183" i="19" s="1"/>
  <c r="Y180" i="19"/>
  <c r="Z180" i="19" s="1"/>
  <c r="Y109" i="19"/>
  <c r="Z109" i="19" s="1"/>
  <c r="Y140" i="19"/>
  <c r="Z140" i="19" s="1"/>
  <c r="Y311" i="19"/>
  <c r="Z311" i="19" s="1"/>
  <c r="Y255" i="19"/>
  <c r="Z255" i="19" s="1"/>
  <c r="Y172" i="19"/>
  <c r="Z172" i="19" s="1"/>
  <c r="Y46" i="19"/>
  <c r="Z46" i="19" s="1"/>
  <c r="Y83" i="19"/>
  <c r="Z83" i="19" s="1"/>
  <c r="Y220" i="19"/>
  <c r="Z220" i="19" s="1"/>
  <c r="Y76" i="19"/>
  <c r="Z76" i="19" s="1"/>
  <c r="Y297" i="19"/>
  <c r="Z297" i="19" s="1"/>
  <c r="Y143" i="19"/>
  <c r="Z143" i="19" s="1"/>
  <c r="Y92" i="19"/>
  <c r="Z92" i="19" s="1"/>
  <c r="Y5" i="19"/>
  <c r="Z5" i="19" s="1"/>
  <c r="Y173" i="19"/>
  <c r="Z173" i="19" s="1"/>
  <c r="Y121" i="19"/>
  <c r="Z121" i="19" s="1"/>
  <c r="Y212" i="19"/>
  <c r="Z212" i="19" s="1"/>
  <c r="Y38" i="19"/>
  <c r="Z38" i="19" s="1"/>
  <c r="Y146" i="19"/>
  <c r="Z146" i="19" s="1"/>
  <c r="Y116" i="19"/>
  <c r="Z116" i="19" s="1"/>
  <c r="Y307" i="19"/>
  <c r="Z307" i="19" s="1"/>
  <c r="Y181" i="19"/>
  <c r="Z181" i="19" s="1"/>
  <c r="Y47" i="19"/>
  <c r="Z47" i="19" s="1"/>
  <c r="Y118" i="19"/>
  <c r="Z118" i="19" s="1"/>
  <c r="Y309" i="19"/>
  <c r="Z309" i="19" s="1"/>
  <c r="Y230" i="19"/>
  <c r="Z230" i="19" s="1"/>
  <c r="Y85" i="19"/>
  <c r="Z85" i="19" s="1"/>
  <c r="Y22" i="19"/>
  <c r="Z22" i="19" s="1"/>
  <c r="Y283" i="19"/>
  <c r="Z283" i="19" s="1"/>
  <c r="Y114" i="19"/>
  <c r="Z114" i="19" s="1"/>
  <c r="Y174" i="19"/>
  <c r="Z174" i="19" s="1"/>
  <c r="Y269" i="19"/>
  <c r="Z269" i="19" s="1"/>
  <c r="Y242" i="19"/>
  <c r="Z242" i="19" s="1"/>
  <c r="Y49" i="19"/>
  <c r="Z49" i="19" s="1"/>
  <c r="Y93" i="19"/>
  <c r="Z93" i="19" s="1"/>
  <c r="Y147" i="19"/>
  <c r="Z147" i="19" s="1"/>
  <c r="Y17" i="19"/>
  <c r="Z17" i="19" s="1"/>
  <c r="Y80" i="19"/>
  <c r="Z80" i="19" s="1"/>
  <c r="Y298" i="19"/>
  <c r="Z298" i="19" s="1"/>
  <c r="Y267" i="19"/>
  <c r="Z267" i="19" s="1"/>
  <c r="Y197" i="19"/>
  <c r="Z197" i="19" s="1"/>
  <c r="Y124" i="19"/>
  <c r="Z124" i="19" s="1"/>
  <c r="Y156" i="19"/>
  <c r="Z156" i="19" s="1"/>
  <c r="Y108" i="19"/>
  <c r="Z108" i="19" s="1"/>
  <c r="Y211" i="19"/>
  <c r="Z211" i="19" s="1"/>
  <c r="Y42" i="19"/>
  <c r="Z42" i="19" s="1"/>
  <c r="Y232" i="19"/>
  <c r="Z232" i="19" s="1"/>
  <c r="Y314" i="19"/>
  <c r="Z314" i="19" s="1"/>
  <c r="Y308" i="19"/>
  <c r="Z308" i="19" s="1"/>
  <c r="Y167" i="19"/>
  <c r="Z167" i="19" s="1"/>
  <c r="Y271" i="19"/>
  <c r="Z271" i="19" s="1"/>
  <c r="Y72" i="19"/>
  <c r="Z72" i="19" s="1"/>
  <c r="Y216" i="19"/>
  <c r="Z216" i="19" s="1"/>
  <c r="Y19" i="19"/>
  <c r="Z19" i="19" s="1"/>
  <c r="Y210" i="19"/>
  <c r="Z210" i="19" s="1"/>
  <c r="Y151" i="19"/>
  <c r="Z151" i="19" s="1"/>
  <c r="Y213" i="19"/>
  <c r="Z213" i="19" s="1"/>
  <c r="Y208" i="19"/>
  <c r="Z208" i="19" s="1"/>
  <c r="Y164" i="19"/>
  <c r="Z164" i="19" s="1"/>
  <c r="Y107" i="19"/>
  <c r="Z107" i="19" s="1"/>
  <c r="Y94" i="19"/>
  <c r="Z94" i="19" s="1"/>
  <c r="Y96" i="19"/>
  <c r="Z96" i="19" s="1"/>
  <c r="Y31" i="19"/>
  <c r="Z31" i="19" s="1"/>
  <c r="Y82" i="19"/>
  <c r="Z82" i="19" s="1"/>
  <c r="Y240" i="19"/>
  <c r="Z240" i="19" s="1"/>
  <c r="Y221" i="19"/>
  <c r="Z221" i="19" s="1"/>
  <c r="Y7" i="19"/>
  <c r="Z7" i="19" s="1"/>
  <c r="Y203" i="19"/>
  <c r="Z203" i="19" s="1"/>
  <c r="Y88" i="19"/>
  <c r="Z88" i="19" s="1"/>
  <c r="Y10" i="19"/>
  <c r="Z10" i="19" s="1"/>
  <c r="Y57" i="19"/>
  <c r="Z57" i="19" s="1"/>
  <c r="Y249" i="19"/>
  <c r="Z249" i="19" s="1"/>
  <c r="Y188" i="19"/>
  <c r="Z188" i="19" s="1"/>
  <c r="Y110" i="19"/>
  <c r="Z110" i="19" s="1"/>
  <c r="Y26" i="19"/>
  <c r="Z26" i="19" s="1"/>
  <c r="Y178" i="19"/>
  <c r="Z178" i="19" s="1"/>
  <c r="Y62" i="19"/>
  <c r="Z62" i="19" s="1"/>
  <c r="Y171" i="19"/>
  <c r="Z171" i="19" s="1"/>
  <c r="Y79" i="19"/>
  <c r="Z79" i="19" s="1"/>
  <c r="Y166" i="19"/>
  <c r="Z166" i="19" s="1"/>
  <c r="Y32" i="19"/>
  <c r="Z32" i="19" s="1"/>
  <c r="Y218" i="19"/>
  <c r="Z218" i="19" s="1"/>
  <c r="Y279" i="19"/>
  <c r="Z279" i="19" s="1"/>
  <c r="Y281" i="19"/>
  <c r="Z281" i="19" s="1"/>
  <c r="Y241" i="19"/>
  <c r="Z241" i="19" s="1"/>
  <c r="Y33" i="19"/>
  <c r="Z33" i="19" s="1"/>
  <c r="Y318" i="19"/>
  <c r="Y300" i="19"/>
  <c r="Z300" i="19" s="1"/>
  <c r="Y135" i="19"/>
  <c r="Z135" i="19" s="1"/>
  <c r="Y202" i="19"/>
  <c r="Z202" i="19" s="1"/>
  <c r="Y238" i="19"/>
  <c r="Z238" i="19" s="1"/>
  <c r="Y289" i="19"/>
  <c r="Z289" i="19" s="1"/>
  <c r="Y319" i="19"/>
  <c r="Z319" i="19" s="1"/>
  <c r="Y56" i="19"/>
  <c r="Z56" i="19" s="1"/>
  <c r="Y251" i="19"/>
  <c r="Z251" i="19" s="1"/>
  <c r="Y304" i="19"/>
  <c r="Z304" i="19" s="1"/>
  <c r="Y55" i="19"/>
  <c r="Z55" i="19" s="1"/>
  <c r="Y226" i="19"/>
  <c r="Z226" i="19" s="1"/>
  <c r="Y113" i="19"/>
  <c r="Z113" i="19" s="1"/>
  <c r="Y161" i="19"/>
  <c r="Z161" i="19" s="1"/>
  <c r="Y229" i="19"/>
  <c r="Z229" i="19" s="1"/>
  <c r="Y223" i="19"/>
  <c r="Z223" i="19" s="1"/>
  <c r="Y150" i="19"/>
  <c r="Z150" i="19" s="1"/>
  <c r="Y43" i="19"/>
  <c r="Z43" i="19" s="1"/>
  <c r="Y52" i="19"/>
  <c r="Z52" i="19" s="1"/>
  <c r="Y99" i="19"/>
  <c r="Z99" i="19" s="1"/>
  <c r="Y198" i="19"/>
  <c r="Z198" i="19" s="1"/>
  <c r="Y299" i="19"/>
  <c r="Z299" i="19" s="1"/>
  <c r="Y44" i="19"/>
  <c r="Z44" i="19" s="1"/>
  <c r="Y103" i="19"/>
  <c r="Z103" i="19" s="1"/>
  <c r="Y217" i="19"/>
  <c r="Z217" i="19" s="1"/>
  <c r="Y104" i="19"/>
  <c r="Z104" i="19" s="1"/>
  <c r="Y176" i="19"/>
  <c r="Z176" i="19" s="1"/>
  <c r="Y277" i="19"/>
  <c r="Z277" i="19" s="1"/>
  <c r="Y315" i="19"/>
  <c r="Z315" i="19" s="1"/>
  <c r="Y268" i="19"/>
  <c r="Z268" i="19" s="1"/>
  <c r="Y248" i="19"/>
  <c r="Z248" i="19" s="1"/>
  <c r="Y39" i="19"/>
  <c r="Z39" i="19" s="1"/>
  <c r="Y239" i="19"/>
  <c r="Z239" i="19" s="1"/>
  <c r="Y260" i="19"/>
  <c r="Z260" i="19" s="1"/>
  <c r="Y137" i="19"/>
  <c r="Z137" i="19" s="1"/>
  <c r="Y148" i="19"/>
  <c r="Z148" i="19" s="1"/>
  <c r="Y40" i="19"/>
  <c r="Z40" i="19" s="1"/>
  <c r="Y317" i="19"/>
  <c r="Z317" i="19" s="1"/>
  <c r="Y84" i="19"/>
  <c r="Z84" i="19" s="1"/>
  <c r="Y138" i="19"/>
  <c r="Z138" i="19" s="1"/>
  <c r="Y270" i="19"/>
  <c r="Z270" i="19" s="1"/>
  <c r="Y70" i="19"/>
  <c r="Z70" i="19" s="1"/>
  <c r="Y312" i="19"/>
  <c r="Z312" i="19" s="1"/>
  <c r="Y54" i="19"/>
  <c r="Z54" i="19" s="1"/>
  <c r="Y157" i="19"/>
  <c r="Z157" i="19" s="1"/>
  <c r="Y189" i="19"/>
  <c r="Z189" i="19" s="1"/>
  <c r="Y305" i="19"/>
  <c r="Z305" i="19" s="1"/>
  <c r="Y187" i="19"/>
  <c r="Z187" i="19" s="1"/>
  <c r="Y285" i="19"/>
  <c r="Z285" i="19" s="1"/>
  <c r="Y231" i="19"/>
  <c r="Z231" i="19" s="1"/>
  <c r="Y200" i="19"/>
  <c r="Z200" i="19" s="1"/>
  <c r="Y252" i="19"/>
  <c r="Z252" i="19" s="1"/>
  <c r="Y119" i="19"/>
  <c r="Z119" i="19" s="1"/>
  <c r="Y155" i="19"/>
  <c r="Z155" i="19" s="1"/>
  <c r="Y34" i="19"/>
  <c r="Z34" i="19" s="1"/>
  <c r="Y265" i="19"/>
  <c r="Z265" i="19" s="1"/>
  <c r="Y313" i="19"/>
  <c r="Z313" i="19" s="1"/>
  <c r="Y95" i="19"/>
  <c r="Z95" i="19" s="1"/>
  <c r="Y258" i="19"/>
  <c r="Z258" i="19" s="1"/>
  <c r="Y286" i="19"/>
  <c r="Z286" i="19" s="1"/>
  <c r="Y224" i="19"/>
  <c r="Z224" i="19" s="1"/>
  <c r="Y163" i="19"/>
  <c r="Z163" i="19" s="1"/>
  <c r="Y246" i="19"/>
  <c r="Z246" i="19" s="1"/>
  <c r="Y276" i="19"/>
  <c r="Z276" i="19" s="1"/>
  <c r="Y81" i="19"/>
  <c r="Z81" i="19" s="1"/>
  <c r="Y8" i="19"/>
  <c r="Z8" i="19" s="1"/>
  <c r="Y228" i="19"/>
  <c r="Z228" i="19" s="1"/>
  <c r="Y168" i="19"/>
  <c r="Z168" i="19" s="1"/>
  <c r="Y6" i="19"/>
  <c r="Z6" i="19" s="1"/>
  <c r="Y196" i="19"/>
  <c r="Z196" i="19" s="1"/>
  <c r="Y91" i="19"/>
  <c r="Z91" i="19" s="1"/>
  <c r="Y153" i="19"/>
  <c r="Z153" i="19" s="1"/>
  <c r="Y69" i="19"/>
  <c r="Z69" i="19" s="1"/>
  <c r="Y263" i="19"/>
  <c r="Z263" i="19" s="1"/>
  <c r="Y122" i="19"/>
  <c r="Z122" i="19" s="1"/>
  <c r="Y259" i="19"/>
  <c r="Z259" i="19" s="1"/>
  <c r="Y139" i="19"/>
  <c r="Z139" i="19" s="1"/>
  <c r="Y204" i="19"/>
  <c r="Z204" i="19" s="1"/>
  <c r="Y100" i="19"/>
  <c r="Z100" i="19" s="1"/>
  <c r="Y186" i="19"/>
  <c r="Z186" i="19" s="1"/>
  <c r="Y13" i="19"/>
  <c r="Z13" i="19" s="1"/>
  <c r="Y282" i="19"/>
  <c r="Z282" i="19" s="1"/>
  <c r="Y37" i="19"/>
  <c r="Z37" i="19" s="1"/>
  <c r="Y125" i="19"/>
  <c r="Z125" i="19" s="1"/>
  <c r="Y293" i="19"/>
  <c r="Z293" i="19" s="1"/>
  <c r="Y66" i="19"/>
  <c r="Z66" i="19" s="1"/>
  <c r="Y115" i="19"/>
  <c r="Z115" i="19" s="1"/>
  <c r="Y302" i="19"/>
  <c r="Z302" i="19" s="1"/>
  <c r="Y310" i="19"/>
  <c r="Z310" i="19" s="1"/>
  <c r="Y262" i="19"/>
  <c r="Z262" i="19" s="1"/>
  <c r="Y160" i="19"/>
  <c r="Z160" i="19" s="1"/>
  <c r="Y179" i="19"/>
  <c r="Z179" i="19" s="1"/>
  <c r="Y16" i="19"/>
  <c r="Z16" i="19" s="1"/>
  <c r="Y264" i="19"/>
  <c r="Z264" i="19" s="1"/>
  <c r="Y51" i="19"/>
  <c r="Z51" i="19" s="1"/>
  <c r="Y90" i="19"/>
  <c r="Z90" i="19" s="1"/>
  <c r="Y75" i="19"/>
  <c r="Z75" i="19" s="1"/>
  <c r="Y129" i="19"/>
  <c r="Z129" i="19" s="1"/>
  <c r="Y11" i="19"/>
  <c r="Z11" i="19" s="1"/>
  <c r="Y274" i="19"/>
  <c r="Z274" i="19" s="1"/>
  <c r="Y233" i="19"/>
  <c r="Z233" i="19" s="1"/>
  <c r="Y247" i="19"/>
  <c r="Z247" i="19" s="1"/>
  <c r="Y130" i="19"/>
  <c r="Z130" i="19" s="1"/>
  <c r="Y149" i="19"/>
  <c r="Z149" i="19" s="1"/>
  <c r="Y195" i="19"/>
  <c r="Z195" i="19" s="1"/>
  <c r="Y58" i="19"/>
  <c r="Z58" i="19" s="1"/>
  <c r="Y145" i="19"/>
  <c r="Z145" i="19" s="1"/>
  <c r="Y73" i="19"/>
  <c r="Z73" i="19" s="1"/>
  <c r="Y199" i="19"/>
  <c r="Z199" i="19" s="1"/>
  <c r="Y205" i="19"/>
  <c r="Z205" i="19" s="1"/>
  <c r="Y278" i="19"/>
  <c r="Z278" i="19" s="1"/>
  <c r="Y23" i="19"/>
  <c r="Z23" i="19" s="1"/>
  <c r="Y236" i="19"/>
  <c r="Z236" i="19" s="1"/>
  <c r="Y28" i="19"/>
  <c r="Z28" i="19" s="1"/>
  <c r="Y142" i="19"/>
  <c r="Z142" i="19" s="1"/>
  <c r="Y256" i="19"/>
  <c r="Z256" i="19" s="1"/>
  <c r="Y250" i="19"/>
  <c r="Z250" i="19" s="1"/>
  <c r="Y152" i="19"/>
  <c r="Z152" i="19" s="1"/>
  <c r="Y291" i="19"/>
  <c r="Z291" i="19" s="1"/>
  <c r="Y127" i="19"/>
  <c r="Z127" i="19" s="1"/>
  <c r="Y165" i="19"/>
  <c r="Z165" i="19" s="1"/>
  <c r="Y209" i="19"/>
  <c r="Z209" i="19" s="1"/>
  <c r="Y64" i="19"/>
  <c r="Z64" i="19" s="1"/>
  <c r="Y184" i="19"/>
  <c r="Z184" i="19" s="1"/>
  <c r="Y30" i="19"/>
  <c r="Z30" i="19" s="1"/>
  <c r="Y21" i="19"/>
  <c r="Z21" i="19" s="1"/>
  <c r="Y128" i="19"/>
  <c r="Z128" i="19" s="1"/>
  <c r="Y60" i="19"/>
  <c r="Z60" i="19" s="1"/>
  <c r="Y20" i="19"/>
  <c r="Z20" i="19" s="1"/>
  <c r="Y244" i="19"/>
  <c r="Z244" i="19" s="1"/>
  <c r="Y53" i="19"/>
  <c r="Z53" i="19" s="1"/>
  <c r="Y185" i="19"/>
  <c r="Z185" i="19" s="1"/>
  <c r="Y194" i="19"/>
  <c r="Z194" i="19" s="1"/>
  <c r="Y98" i="19"/>
  <c r="Z98" i="19" s="1"/>
  <c r="Y78" i="19"/>
  <c r="Z78" i="19" s="1"/>
  <c r="Y86" i="19"/>
  <c r="Z86" i="19" s="1"/>
  <c r="Y111" i="19"/>
  <c r="Z111" i="19" s="1"/>
  <c r="Y253" i="19"/>
  <c r="Z253" i="19" s="1"/>
  <c r="Y101" i="19"/>
  <c r="Z101" i="19" s="1"/>
  <c r="Y301" i="19"/>
  <c r="Z301" i="19" s="1"/>
  <c r="Y159" i="19"/>
  <c r="Z159" i="19" s="1"/>
  <c r="Y237" i="19"/>
  <c r="Z237" i="19" s="1"/>
  <c r="Y170" i="19"/>
  <c r="Z170" i="19" s="1"/>
  <c r="Y18" i="19"/>
  <c r="Z18" i="19" s="1"/>
  <c r="Y154" i="19"/>
  <c r="Z154" i="19" s="1"/>
  <c r="Y63" i="19"/>
  <c r="Z63" i="19" s="1"/>
  <c r="Y67" i="19"/>
  <c r="Z67" i="19" s="1"/>
  <c r="Y294" i="19"/>
  <c r="Z294" i="19" s="1"/>
  <c r="Y126" i="19"/>
  <c r="Z126" i="19" s="1"/>
  <c r="Y266" i="19"/>
  <c r="Z266" i="19" s="1"/>
  <c r="Y219" i="19"/>
  <c r="Z219" i="19" s="1"/>
  <c r="Y77" i="19"/>
  <c r="Z77" i="19" s="1"/>
  <c r="Y191" i="19"/>
  <c r="Z191" i="19" s="1"/>
  <c r="Y225" i="19"/>
  <c r="Z225" i="19" s="1"/>
  <c r="Y29" i="19"/>
  <c r="Z29" i="19" s="1"/>
  <c r="Y292" i="19"/>
  <c r="Z292" i="19" s="1"/>
  <c r="Y201" i="19"/>
  <c r="Z201" i="19" s="1"/>
  <c r="Y190" i="19"/>
  <c r="Z190" i="19" s="1"/>
  <c r="Y112" i="19"/>
  <c r="Z112" i="19" s="1"/>
  <c r="Y61" i="19"/>
  <c r="Z61" i="19" s="1"/>
  <c r="Y102" i="19"/>
  <c r="Z102" i="19" s="1"/>
  <c r="Y162" i="19"/>
  <c r="Z162" i="19" s="1"/>
  <c r="Y134" i="19"/>
  <c r="Z134" i="19" s="1"/>
  <c r="Y207" i="19"/>
  <c r="Z207" i="19" s="1"/>
  <c r="Y131" i="19"/>
  <c r="Z131" i="19" s="1"/>
  <c r="Y25" i="19"/>
  <c r="Z25" i="19" s="1"/>
  <c r="C24" i="40"/>
  <c r="Z318" i="19"/>
  <c r="Y3" i="19" l="1" a="1"/>
  <c r="Y3" i="19" s="1"/>
  <c r="Z3" i="19" a="1"/>
  <c r="Z3" i="19" s="1"/>
  <c r="AA8" i="19" s="1"/>
  <c r="AB8" i="19" s="1"/>
  <c r="AE8" i="19" s="1"/>
  <c r="AA241" i="19" l="1"/>
  <c r="AB241" i="19" s="1"/>
  <c r="AE241" i="19" s="1"/>
  <c r="AA105" i="19"/>
  <c r="AB105" i="19" s="1"/>
  <c r="AE105" i="19" s="1"/>
  <c r="AA165" i="19"/>
  <c r="AB165" i="19" s="1"/>
  <c r="AE165" i="19" s="1"/>
  <c r="AA42" i="19"/>
  <c r="AB42" i="19" s="1"/>
  <c r="AE42" i="19" s="1"/>
  <c r="AA159" i="19"/>
  <c r="AB159" i="19" s="1"/>
  <c r="AE159" i="19" s="1"/>
  <c r="AA175" i="19"/>
  <c r="AB175" i="19" s="1"/>
  <c r="AE175" i="19" s="1"/>
  <c r="AA299" i="19"/>
  <c r="AB299" i="19" s="1"/>
  <c r="AE299" i="19" s="1"/>
  <c r="AA306" i="19"/>
  <c r="AB306" i="19" s="1"/>
  <c r="AE306" i="19" s="1"/>
  <c r="AA189" i="19"/>
  <c r="AB189" i="19" s="1"/>
  <c r="AE189" i="19" s="1"/>
  <c r="AA83" i="19"/>
  <c r="AB83" i="19" s="1"/>
  <c r="AE83" i="19" s="1"/>
  <c r="AA31" i="19"/>
  <c r="AB31" i="19" s="1"/>
  <c r="AE31" i="19" s="1"/>
  <c r="AA179" i="19"/>
  <c r="AB179" i="19" s="1"/>
  <c r="AE179" i="19" s="1"/>
  <c r="AA107" i="19"/>
  <c r="AB107" i="19" s="1"/>
  <c r="AE107" i="19" s="1"/>
  <c r="AA61" i="19"/>
  <c r="AB61" i="19" s="1"/>
  <c r="AE61" i="19" s="1"/>
  <c r="AA170" i="19"/>
  <c r="AB170" i="19" s="1"/>
  <c r="AE170" i="19" s="1"/>
  <c r="AA78" i="19"/>
  <c r="AB78" i="19" s="1"/>
  <c r="AE78" i="19" s="1"/>
  <c r="AA289" i="19"/>
  <c r="AB289" i="19" s="1"/>
  <c r="AE289" i="19" s="1"/>
  <c r="AA273" i="19"/>
  <c r="AB273" i="19" s="1"/>
  <c r="AE273" i="19" s="1"/>
  <c r="AA183" i="19"/>
  <c r="AB183" i="19" s="1"/>
  <c r="AE183" i="19" s="1"/>
  <c r="AA295" i="19"/>
  <c r="AB295" i="19" s="1"/>
  <c r="AE295" i="19" s="1"/>
  <c r="AA310" i="19"/>
  <c r="AB310" i="19" s="1"/>
  <c r="AE310" i="19" s="1"/>
  <c r="AA319" i="19"/>
  <c r="AB319" i="19" s="1"/>
  <c r="AE319" i="19" s="1"/>
  <c r="AA312" i="19"/>
  <c r="AB312" i="19" s="1"/>
  <c r="AE312" i="19" s="1"/>
  <c r="AA291" i="19"/>
  <c r="AB291" i="19" s="1"/>
  <c r="AE291" i="19" s="1"/>
  <c r="AA287" i="19"/>
  <c r="AB287" i="19" s="1"/>
  <c r="AE287" i="19" s="1"/>
  <c r="AA172" i="19"/>
  <c r="AB172" i="19" s="1"/>
  <c r="AE172" i="19" s="1"/>
  <c r="AA209" i="19"/>
  <c r="AB209" i="19" s="1"/>
  <c r="AE209" i="19" s="1"/>
  <c r="AA281" i="19"/>
  <c r="AB281" i="19" s="1"/>
  <c r="AE281" i="19" s="1"/>
  <c r="AA57" i="19"/>
  <c r="AB57" i="19" s="1"/>
  <c r="AE57" i="19" s="1"/>
  <c r="AA59" i="19"/>
  <c r="AB59" i="19" s="1"/>
  <c r="AE59" i="19" s="1"/>
  <c r="AA131" i="19"/>
  <c r="AB131" i="19" s="1"/>
  <c r="AE131" i="19" s="1"/>
  <c r="AA191" i="19"/>
  <c r="AB191" i="19" s="1"/>
  <c r="AE191" i="19" s="1"/>
  <c r="AA161" i="19"/>
  <c r="AB161" i="19" s="1"/>
  <c r="AE161" i="19" s="1"/>
  <c r="AA124" i="19"/>
  <c r="AB124" i="19" s="1"/>
  <c r="AE124" i="19" s="1"/>
  <c r="AA282" i="19"/>
  <c r="AB282" i="19" s="1"/>
  <c r="AE282" i="19" s="1"/>
  <c r="AA300" i="19"/>
  <c r="AB300" i="19" s="1"/>
  <c r="AE300" i="19" s="1"/>
  <c r="AA109" i="19"/>
  <c r="AB109" i="19" s="1"/>
  <c r="AE109" i="19" s="1"/>
  <c r="AA33" i="19"/>
  <c r="AB33" i="19" s="1"/>
  <c r="AE33" i="19" s="1"/>
  <c r="AA65" i="19"/>
  <c r="AB65" i="19" s="1"/>
  <c r="AE65" i="19" s="1"/>
  <c r="AA75" i="19"/>
  <c r="AB75" i="19" s="1"/>
  <c r="AE75" i="19" s="1"/>
  <c r="AA99" i="19"/>
  <c r="AB99" i="19" s="1"/>
  <c r="AE99" i="19" s="1"/>
  <c r="AA6" i="19"/>
  <c r="AB6" i="19" s="1"/>
  <c r="AE6" i="19" s="1"/>
  <c r="AA320" i="19"/>
  <c r="AB320" i="19" s="1"/>
  <c r="AE320" i="19" s="1"/>
  <c r="AA56" i="19"/>
  <c r="AB56" i="19" s="1"/>
  <c r="AE56" i="19" s="1"/>
  <c r="AA303" i="19"/>
  <c r="AB303" i="19" s="1"/>
  <c r="AE303" i="19" s="1"/>
  <c r="AA316" i="19"/>
  <c r="AB316" i="19" s="1"/>
  <c r="AE316" i="19" s="1"/>
  <c r="AA79" i="19"/>
  <c r="AB79" i="19" s="1"/>
  <c r="AE79" i="19" s="1"/>
  <c r="AA114" i="19"/>
  <c r="AB114" i="19" s="1"/>
  <c r="AE114" i="19" s="1"/>
  <c r="AA37" i="19"/>
  <c r="AB37" i="19" s="1"/>
  <c r="AE37" i="19" s="1"/>
  <c r="AA34" i="19"/>
  <c r="AB34" i="19" s="1"/>
  <c r="AE34" i="19" s="1"/>
  <c r="AA151" i="19"/>
  <c r="AB151" i="19" s="1"/>
  <c r="AE151" i="19" s="1"/>
  <c r="AA290" i="19"/>
  <c r="AB290" i="19" s="1"/>
  <c r="AE290" i="19" s="1"/>
  <c r="AA20" i="19"/>
  <c r="AB20" i="19" s="1"/>
  <c r="AE20" i="19" s="1"/>
  <c r="AA140" i="19"/>
  <c r="AB140" i="19" s="1"/>
  <c r="AE140" i="19" s="1"/>
  <c r="AA118" i="19"/>
  <c r="AB118" i="19" s="1"/>
  <c r="AE118" i="19" s="1"/>
  <c r="AA182" i="19"/>
  <c r="AB182" i="19" s="1"/>
  <c r="AE182" i="19" s="1"/>
  <c r="AA93" i="19"/>
  <c r="AB93" i="19" s="1"/>
  <c r="AE93" i="19" s="1"/>
  <c r="AA211" i="19"/>
  <c r="AB211" i="19" s="1"/>
  <c r="AE211" i="19" s="1"/>
  <c r="AA138" i="19"/>
  <c r="AB138" i="19" s="1"/>
  <c r="AE138" i="19" s="1"/>
  <c r="AA9" i="19"/>
  <c r="AB9" i="19" s="1"/>
  <c r="AE9" i="19" s="1"/>
  <c r="AA18" i="19"/>
  <c r="AB18" i="19" s="1"/>
  <c r="AE18" i="19" s="1"/>
  <c r="AA230" i="19"/>
  <c r="AB230" i="19" s="1"/>
  <c r="AE230" i="19" s="1"/>
  <c r="AA298" i="19"/>
  <c r="AB298" i="19" s="1"/>
  <c r="AE298" i="19" s="1"/>
  <c r="AA146" i="19"/>
  <c r="AB146" i="19" s="1"/>
  <c r="AE146" i="19" s="1"/>
  <c r="AA193" i="19"/>
  <c r="AB193" i="19" s="1"/>
  <c r="AE193" i="19" s="1"/>
  <c r="AA90" i="19"/>
  <c r="AB90" i="19" s="1"/>
  <c r="AE90" i="19" s="1"/>
  <c r="AA277" i="19"/>
  <c r="AB277" i="19" s="1"/>
  <c r="AE277" i="19" s="1"/>
  <c r="AA301" i="19"/>
  <c r="AB301" i="19" s="1"/>
  <c r="AE301" i="19" s="1"/>
  <c r="AA144" i="19"/>
  <c r="AB144" i="19" s="1"/>
  <c r="AE144" i="19" s="1"/>
  <c r="AA308" i="19"/>
  <c r="AB308" i="19" s="1"/>
  <c r="AE308" i="19" s="1"/>
  <c r="AA73" i="19"/>
  <c r="AB73" i="19" s="1"/>
  <c r="AE73" i="19" s="1"/>
  <c r="AA263" i="19"/>
  <c r="AB263" i="19" s="1"/>
  <c r="AE263" i="19" s="1"/>
  <c r="AA235" i="19"/>
  <c r="AB235" i="19" s="1"/>
  <c r="AE235" i="19" s="1"/>
  <c r="AA116" i="19"/>
  <c r="AB116" i="19" s="1"/>
  <c r="AE116" i="19" s="1"/>
  <c r="AA117" i="19"/>
  <c r="AB117" i="19" s="1"/>
  <c r="AE117" i="19" s="1"/>
  <c r="AA234" i="19"/>
  <c r="AB234" i="19" s="1"/>
  <c r="AE234" i="19" s="1"/>
  <c r="AA52" i="19"/>
  <c r="AB52" i="19" s="1"/>
  <c r="AE52" i="19" s="1"/>
  <c r="AA110" i="19"/>
  <c r="AB110" i="19" s="1"/>
  <c r="AE110" i="19" s="1"/>
  <c r="AA220" i="19"/>
  <c r="AB220" i="19" s="1"/>
  <c r="AE220" i="19" s="1"/>
  <c r="AA227" i="19"/>
  <c r="AB227" i="19" s="1"/>
  <c r="AE227" i="19" s="1"/>
  <c r="AA292" i="19"/>
  <c r="AB292" i="19" s="1"/>
  <c r="AE292" i="19" s="1"/>
  <c r="AA206" i="19"/>
  <c r="AB206" i="19" s="1"/>
  <c r="AE206" i="19" s="1"/>
  <c r="AA315" i="19"/>
  <c r="AB315" i="19" s="1"/>
  <c r="AE315" i="19" s="1"/>
  <c r="AA176" i="19"/>
  <c r="AB176" i="19" s="1"/>
  <c r="AE176" i="19" s="1"/>
  <c r="AA162" i="19"/>
  <c r="AB162" i="19" s="1"/>
  <c r="AE162" i="19" s="1"/>
  <c r="AA54" i="19"/>
  <c r="AB54" i="19" s="1"/>
  <c r="AE54" i="19" s="1"/>
  <c r="AA23" i="19"/>
  <c r="AB23" i="19" s="1"/>
  <c r="AE23" i="19" s="1"/>
  <c r="AA123" i="19"/>
  <c r="AB123" i="19" s="1"/>
  <c r="AE123" i="19" s="1"/>
  <c r="AA186" i="19"/>
  <c r="AB186" i="19" s="1"/>
  <c r="AE186" i="19" s="1"/>
  <c r="AA208" i="19"/>
  <c r="AB208" i="19" s="1"/>
  <c r="AE208" i="19" s="1"/>
  <c r="AA242" i="19"/>
  <c r="AB242" i="19" s="1"/>
  <c r="AE242" i="19" s="1"/>
  <c r="AA68" i="19"/>
  <c r="AB68" i="19" s="1"/>
  <c r="AE68" i="19" s="1"/>
  <c r="AA262" i="19"/>
  <c r="AB262" i="19" s="1"/>
  <c r="AE262" i="19" s="1"/>
  <c r="AA188" i="19"/>
  <c r="AB188" i="19" s="1"/>
  <c r="AE188" i="19" s="1"/>
  <c r="AA274" i="19"/>
  <c r="AB274" i="19" s="1"/>
  <c r="AE274" i="19" s="1"/>
  <c r="AA178" i="19"/>
  <c r="AB178" i="19" s="1"/>
  <c r="AE178" i="19" s="1"/>
  <c r="AA76" i="19"/>
  <c r="AB76" i="19" s="1"/>
  <c r="AE76" i="19" s="1"/>
  <c r="AA267" i="19"/>
  <c r="AB267" i="19" s="1"/>
  <c r="AE267" i="19" s="1"/>
  <c r="AA276" i="19"/>
  <c r="AB276" i="19" s="1"/>
  <c r="AE276" i="19" s="1"/>
  <c r="AA142" i="19"/>
  <c r="AB142" i="19" s="1"/>
  <c r="AE142" i="19" s="1"/>
  <c r="AA258" i="19"/>
  <c r="AB258" i="19" s="1"/>
  <c r="AE258" i="19" s="1"/>
  <c r="AA236" i="19"/>
  <c r="AB236" i="19" s="1"/>
  <c r="AE236" i="19" s="1"/>
  <c r="AA233" i="19"/>
  <c r="AB233" i="19" s="1"/>
  <c r="AE233" i="19" s="1"/>
  <c r="AA223" i="19"/>
  <c r="AB223" i="19" s="1"/>
  <c r="AE223" i="19" s="1"/>
  <c r="AA36" i="19"/>
  <c r="AB36" i="19" s="1"/>
  <c r="AE36" i="19" s="1"/>
  <c r="AA286" i="19"/>
  <c r="AB286" i="19" s="1"/>
  <c r="AE286" i="19" s="1"/>
  <c r="AA130" i="19"/>
  <c r="AB130" i="19" s="1"/>
  <c r="AE130" i="19" s="1"/>
  <c r="AA77" i="19"/>
  <c r="AB77" i="19" s="1"/>
  <c r="AE77" i="19" s="1"/>
  <c r="AA199" i="19"/>
  <c r="AB199" i="19" s="1"/>
  <c r="AE199" i="19" s="1"/>
  <c r="AA210" i="19"/>
  <c r="AB210" i="19" s="1"/>
  <c r="AD210" i="19" s="1"/>
  <c r="AA185" i="19"/>
  <c r="AB185" i="19" s="1"/>
  <c r="AE185" i="19" s="1"/>
  <c r="AA120" i="19"/>
  <c r="AB120" i="19" s="1"/>
  <c r="AE120" i="19" s="1"/>
  <c r="AA122" i="19"/>
  <c r="AB122" i="19" s="1"/>
  <c r="AE122" i="19" s="1"/>
  <c r="AA250" i="19"/>
  <c r="AB250" i="19" s="1"/>
  <c r="AE250" i="19" s="1"/>
  <c r="AA317" i="19"/>
  <c r="AB317" i="19" s="1"/>
  <c r="AE317" i="19" s="1"/>
  <c r="AA22" i="19"/>
  <c r="AB22" i="19" s="1"/>
  <c r="AE22" i="19" s="1"/>
  <c r="AA62" i="19"/>
  <c r="AB62" i="19" s="1"/>
  <c r="AE62" i="19" s="1"/>
  <c r="AA283" i="19"/>
  <c r="AB283" i="19" s="1"/>
  <c r="AE283" i="19" s="1"/>
  <c r="AA245" i="19"/>
  <c r="AB245" i="19" s="1"/>
  <c r="AE245" i="19" s="1"/>
  <c r="AA125" i="19"/>
  <c r="AB125" i="19" s="1"/>
  <c r="AE125" i="19" s="1"/>
  <c r="AA252" i="19"/>
  <c r="AB252" i="19" s="1"/>
  <c r="AE252" i="19" s="1"/>
  <c r="AA97" i="19"/>
  <c r="AB97" i="19" s="1"/>
  <c r="AE97" i="19" s="1"/>
  <c r="AA86" i="19"/>
  <c r="AB86" i="19" s="1"/>
  <c r="AE86" i="19" s="1"/>
  <c r="AA195" i="19"/>
  <c r="AB195" i="19" s="1"/>
  <c r="AE195" i="19" s="1"/>
  <c r="AA4" i="19"/>
  <c r="AB4" i="19" s="1"/>
  <c r="AE4" i="19" s="1"/>
  <c r="AA103" i="19"/>
  <c r="AB103" i="19" s="1"/>
  <c r="AE103" i="19" s="1"/>
  <c r="AA111" i="19"/>
  <c r="AB111" i="19" s="1"/>
  <c r="AE111" i="19" s="1"/>
  <c r="AA141" i="19"/>
  <c r="AB141" i="19" s="1"/>
  <c r="AE141" i="19" s="1"/>
  <c r="AA248" i="19"/>
  <c r="AB248" i="19" s="1"/>
  <c r="AE248" i="19" s="1"/>
  <c r="AA214" i="19"/>
  <c r="AB214" i="19" s="1"/>
  <c r="AE214" i="19" s="1"/>
  <c r="AA169" i="19"/>
  <c r="AB169" i="19" s="1"/>
  <c r="AE169" i="19" s="1"/>
  <c r="AA150" i="19"/>
  <c r="AB150" i="19" s="1"/>
  <c r="AE150" i="19" s="1"/>
  <c r="AA238" i="19"/>
  <c r="AB238" i="19" s="1"/>
  <c r="AE238" i="19" s="1"/>
  <c r="AA115" i="19"/>
  <c r="AB115" i="19" s="1"/>
  <c r="AE115" i="19" s="1"/>
  <c r="AA137" i="19"/>
  <c r="AB137" i="19" s="1"/>
  <c r="AE137" i="19" s="1"/>
  <c r="AA254" i="19"/>
  <c r="AB254" i="19" s="1"/>
  <c r="AE254" i="19" s="1"/>
  <c r="AA69" i="19"/>
  <c r="AB69" i="19" s="1"/>
  <c r="AE69" i="19" s="1"/>
  <c r="AA38" i="19"/>
  <c r="AB38" i="19" s="1"/>
  <c r="AE38" i="19" s="1"/>
  <c r="AA145" i="19"/>
  <c r="AB145" i="19" s="1"/>
  <c r="AE145" i="19" s="1"/>
  <c r="AA156" i="19"/>
  <c r="AB156" i="19" s="1"/>
  <c r="AE156" i="19" s="1"/>
  <c r="AA133" i="19"/>
  <c r="AB133" i="19" s="1"/>
  <c r="AE133" i="19" s="1"/>
  <c r="AA229" i="19"/>
  <c r="AB229" i="19" s="1"/>
  <c r="AE229" i="19" s="1"/>
  <c r="AA66" i="19"/>
  <c r="AB66" i="19" s="1"/>
  <c r="AE66" i="19" s="1"/>
  <c r="AA101" i="19"/>
  <c r="AB101" i="19" s="1"/>
  <c r="AE101" i="19" s="1"/>
  <c r="AA12" i="19"/>
  <c r="AB12" i="19" s="1"/>
  <c r="AE12" i="19" s="1"/>
  <c r="AA108" i="19"/>
  <c r="AB108" i="19" s="1"/>
  <c r="AE108" i="19" s="1"/>
  <c r="AA45" i="19"/>
  <c r="AB45" i="19" s="1"/>
  <c r="AE45" i="19" s="1"/>
  <c r="AA70" i="19"/>
  <c r="AB70" i="19" s="1"/>
  <c r="AE70" i="19" s="1"/>
  <c r="AA174" i="19"/>
  <c r="AB174" i="19" s="1"/>
  <c r="AE174" i="19" s="1"/>
  <c r="AA212" i="19"/>
  <c r="AB212" i="19" s="1"/>
  <c r="AE212" i="19" s="1"/>
  <c r="AA246" i="19"/>
  <c r="AB246" i="19" s="1"/>
  <c r="AE246" i="19" s="1"/>
  <c r="AA149" i="19"/>
  <c r="AB149" i="19" s="1"/>
  <c r="AE149" i="19" s="1"/>
  <c r="AA27" i="19"/>
  <c r="AB27" i="19" s="1"/>
  <c r="AE27" i="19" s="1"/>
  <c r="AA305" i="19"/>
  <c r="AB305" i="19" s="1"/>
  <c r="AE305" i="19" s="1"/>
  <c r="AA80" i="19"/>
  <c r="AB80" i="19" s="1"/>
  <c r="AE80" i="19" s="1"/>
  <c r="AA50" i="19"/>
  <c r="AB50" i="19" s="1"/>
  <c r="AE50" i="19" s="1"/>
  <c r="AA226" i="19"/>
  <c r="AB226" i="19" s="1"/>
  <c r="AE226" i="19" s="1"/>
  <c r="AA249" i="19"/>
  <c r="AB249" i="19" s="1"/>
  <c r="AE249" i="19" s="1"/>
  <c r="AA168" i="19"/>
  <c r="AB168" i="19" s="1"/>
  <c r="AE168" i="19" s="1"/>
  <c r="AA204" i="19"/>
  <c r="AB204" i="19" s="1"/>
  <c r="AE204" i="19" s="1"/>
  <c r="AA112" i="19"/>
  <c r="AB112" i="19" s="1"/>
  <c r="AE112" i="19" s="1"/>
  <c r="AA104" i="19"/>
  <c r="AB104" i="19" s="1"/>
  <c r="AE104" i="19" s="1"/>
  <c r="AA288" i="19"/>
  <c r="AB288" i="19" s="1"/>
  <c r="AE288" i="19" s="1"/>
  <c r="AA194" i="19"/>
  <c r="AB194" i="19" s="1"/>
  <c r="AE194" i="19" s="1"/>
  <c r="AA201" i="19"/>
  <c r="AB201" i="19" s="1"/>
  <c r="AE201" i="19" s="1"/>
  <c r="AA190" i="19"/>
  <c r="AB190" i="19" s="1"/>
  <c r="AE190" i="19" s="1"/>
  <c r="AA180" i="19"/>
  <c r="AB180" i="19" s="1"/>
  <c r="AE180" i="19" s="1"/>
  <c r="AA275" i="19"/>
  <c r="AB275" i="19" s="1"/>
  <c r="AE275" i="19" s="1"/>
  <c r="AA160" i="19"/>
  <c r="AB160" i="19" s="1"/>
  <c r="AE160" i="19" s="1"/>
  <c r="AA184" i="19"/>
  <c r="AB184" i="19" s="1"/>
  <c r="AE184" i="19" s="1"/>
  <c r="AA163" i="19"/>
  <c r="AB163" i="19" s="1"/>
  <c r="AE163" i="19" s="1"/>
  <c r="AA47" i="19"/>
  <c r="AB47" i="19" s="1"/>
  <c r="AE47" i="19" s="1"/>
  <c r="AA304" i="19"/>
  <c r="AB304" i="19" s="1"/>
  <c r="AE304" i="19" s="1"/>
  <c r="AA198" i="19"/>
  <c r="AB198" i="19" s="1"/>
  <c r="AE198" i="19" s="1"/>
  <c r="AA296" i="19"/>
  <c r="AB296" i="19" s="1"/>
  <c r="AE296" i="19" s="1"/>
  <c r="AA58" i="19"/>
  <c r="AB58" i="19" s="1"/>
  <c r="AE58" i="19" s="1"/>
  <c r="AA259" i="19"/>
  <c r="AB259" i="19" s="1"/>
  <c r="AE259" i="19" s="1"/>
  <c r="AA19" i="19"/>
  <c r="AB19" i="19" s="1"/>
  <c r="AE19" i="19" s="1"/>
  <c r="AA41" i="19"/>
  <c r="AB41" i="19" s="1"/>
  <c r="AE41" i="19" s="1"/>
  <c r="AA67" i="19"/>
  <c r="AB67" i="19" s="1"/>
  <c r="AE67" i="19" s="1"/>
  <c r="AA313" i="19"/>
  <c r="AB313" i="19" s="1"/>
  <c r="AE313" i="19" s="1"/>
  <c r="AA155" i="19"/>
  <c r="AB155" i="19" s="1"/>
  <c r="AE155" i="19" s="1"/>
  <c r="AA222" i="19"/>
  <c r="AB222" i="19" s="1"/>
  <c r="AE222" i="19" s="1"/>
  <c r="AA166" i="19"/>
  <c r="AB166" i="19" s="1"/>
  <c r="AE166" i="19" s="1"/>
  <c r="AA237" i="19"/>
  <c r="AB237" i="19" s="1"/>
  <c r="AE237" i="19" s="1"/>
  <c r="AA205" i="19"/>
  <c r="AB205" i="19" s="1"/>
  <c r="AE205" i="19" s="1"/>
  <c r="AA10" i="19"/>
  <c r="AB10" i="19" s="1"/>
  <c r="AE10" i="19" s="1"/>
  <c r="AA28" i="19"/>
  <c r="AB28" i="19" s="1"/>
  <c r="AE28" i="19" s="1"/>
  <c r="AA192" i="19"/>
  <c r="AB192" i="19" s="1"/>
  <c r="AE192" i="19" s="1"/>
  <c r="AA311" i="19"/>
  <c r="AB311" i="19" s="1"/>
  <c r="AE311" i="19" s="1"/>
  <c r="AA207" i="19"/>
  <c r="AB207" i="19" s="1"/>
  <c r="AE207" i="19" s="1"/>
  <c r="AA30" i="19"/>
  <c r="AB30" i="19" s="1"/>
  <c r="AE30" i="19" s="1"/>
  <c r="AA40" i="19"/>
  <c r="AB40" i="19" s="1"/>
  <c r="AE40" i="19" s="1"/>
  <c r="AA129" i="19"/>
  <c r="AB129" i="19" s="1"/>
  <c r="AE129" i="19" s="1"/>
  <c r="AA307" i="19"/>
  <c r="AB307" i="19" s="1"/>
  <c r="AE307" i="19" s="1"/>
  <c r="AA255" i="19"/>
  <c r="AB255" i="19" s="1"/>
  <c r="AE255" i="19" s="1"/>
  <c r="AA26" i="19"/>
  <c r="AB26" i="19" s="1"/>
  <c r="AE26" i="19" s="1"/>
  <c r="AA13" i="19"/>
  <c r="AB13" i="19" s="1"/>
  <c r="AE13" i="19" s="1"/>
  <c r="AA232" i="19"/>
  <c r="AB232" i="19" s="1"/>
  <c r="AE232" i="19" s="1"/>
  <c r="AA200" i="19"/>
  <c r="AB200" i="19" s="1"/>
  <c r="AE200" i="19" s="1"/>
  <c r="AA256" i="19"/>
  <c r="AB256" i="19" s="1"/>
  <c r="AE256" i="19" s="1"/>
  <c r="AA239" i="19"/>
  <c r="AB239" i="19" s="1"/>
  <c r="AE239" i="19" s="1"/>
  <c r="AA25" i="19"/>
  <c r="AB25" i="19" s="1"/>
  <c r="AE25" i="19" s="1"/>
  <c r="AA268" i="19"/>
  <c r="AB268" i="19" s="1"/>
  <c r="AE268" i="19" s="1"/>
  <c r="AA92" i="19"/>
  <c r="AB92" i="19" s="1"/>
  <c r="AE92" i="19" s="1"/>
  <c r="AA257" i="19"/>
  <c r="AB257" i="19" s="1"/>
  <c r="AE257" i="19" s="1"/>
  <c r="AA253" i="19"/>
  <c r="AB253" i="19" s="1"/>
  <c r="AE253" i="19" s="1"/>
  <c r="AA96" i="19"/>
  <c r="AB96" i="19" s="1"/>
  <c r="AE96" i="19" s="1"/>
  <c r="AA39" i="19"/>
  <c r="AB39" i="19" s="1"/>
  <c r="AE39" i="19" s="1"/>
  <c r="AA309" i="19"/>
  <c r="AB309" i="19" s="1"/>
  <c r="AE309" i="19" s="1"/>
  <c r="AA269" i="19"/>
  <c r="AB269" i="19" s="1"/>
  <c r="AE269" i="19" s="1"/>
  <c r="AA231" i="19"/>
  <c r="AB231" i="19" s="1"/>
  <c r="AE231" i="19" s="1"/>
  <c r="AA197" i="19"/>
  <c r="AB197" i="19" s="1"/>
  <c r="AE197" i="19" s="1"/>
  <c r="AA88" i="19"/>
  <c r="AB88" i="19" s="1"/>
  <c r="AE88" i="19" s="1"/>
  <c r="AA164" i="19"/>
  <c r="AB164" i="19" s="1"/>
  <c r="AE164" i="19" s="1"/>
  <c r="AA264" i="19"/>
  <c r="AB264" i="19" s="1"/>
  <c r="AE264" i="19" s="1"/>
  <c r="AA154" i="19"/>
  <c r="AB154" i="19" s="1"/>
  <c r="AE154" i="19" s="1"/>
  <c r="AA221" i="19"/>
  <c r="AB221" i="19" s="1"/>
  <c r="AE221" i="19" s="1"/>
  <c r="AA60" i="19"/>
  <c r="AB60" i="19" s="1"/>
  <c r="AE60" i="19" s="1"/>
  <c r="AA17" i="19"/>
  <c r="AB17" i="19" s="1"/>
  <c r="AE17" i="19" s="1"/>
  <c r="AA284" i="19"/>
  <c r="AB284" i="19" s="1"/>
  <c r="AE284" i="19" s="1"/>
  <c r="AA215" i="19"/>
  <c r="AB215" i="19" s="1"/>
  <c r="AE215" i="19" s="1"/>
  <c r="AA51" i="19"/>
  <c r="AB51" i="19" s="1"/>
  <c r="AE51" i="19" s="1"/>
  <c r="AA135" i="19"/>
  <c r="AB135" i="19" s="1"/>
  <c r="AE135" i="19" s="1"/>
  <c r="AA106" i="19"/>
  <c r="AB106" i="19" s="1"/>
  <c r="AE106" i="19" s="1"/>
  <c r="AA98" i="19"/>
  <c r="AB98" i="19" s="1"/>
  <c r="AE98" i="19" s="1"/>
  <c r="AA228" i="19"/>
  <c r="AB228" i="19" s="1"/>
  <c r="AE228" i="19" s="1"/>
  <c r="AA244" i="19"/>
  <c r="AB244" i="19" s="1"/>
  <c r="AE244" i="19" s="1"/>
  <c r="AA167" i="19"/>
  <c r="AB167" i="19" s="1"/>
  <c r="AE167" i="19" s="1"/>
  <c r="AA16" i="19"/>
  <c r="AB16" i="19" s="1"/>
  <c r="AE16" i="19" s="1"/>
  <c r="AA265" i="19"/>
  <c r="AB265" i="19" s="1"/>
  <c r="AE265" i="19" s="1"/>
  <c r="AA243" i="19"/>
  <c r="AB243" i="19" s="1"/>
  <c r="AE243" i="19" s="1"/>
  <c r="AA293" i="19"/>
  <c r="AB293" i="19" s="1"/>
  <c r="AE293" i="19" s="1"/>
  <c r="AA7" i="19"/>
  <c r="AB7" i="19" s="1"/>
  <c r="AE7" i="19" s="1"/>
  <c r="AA285" i="19"/>
  <c r="AB285" i="19" s="1"/>
  <c r="AE285" i="19" s="1"/>
  <c r="AA171" i="19"/>
  <c r="AB171" i="19" s="1"/>
  <c r="AE171" i="19" s="1"/>
  <c r="AA94" i="19"/>
  <c r="AB94" i="19" s="1"/>
  <c r="AE94" i="19" s="1"/>
  <c r="AA102" i="19"/>
  <c r="AB102" i="19" s="1"/>
  <c r="AE102" i="19" s="1"/>
  <c r="AA113" i="19"/>
  <c r="AB113" i="19" s="1"/>
  <c r="AE113" i="19" s="1"/>
  <c r="AA82" i="19"/>
  <c r="AB82" i="19" s="1"/>
  <c r="AE82" i="19" s="1"/>
  <c r="AA219" i="19"/>
  <c r="AB219" i="19" s="1"/>
  <c r="AE219" i="19" s="1"/>
  <c r="AA280" i="19"/>
  <c r="AB280" i="19" s="1"/>
  <c r="AE280" i="19" s="1"/>
  <c r="AA158" i="19"/>
  <c r="AB158" i="19" s="1"/>
  <c r="AE158" i="19" s="1"/>
  <c r="AA29" i="19"/>
  <c r="AB29" i="19" s="1"/>
  <c r="AE29" i="19" s="1"/>
  <c r="AA302" i="19"/>
  <c r="AB302" i="19" s="1"/>
  <c r="AE302" i="19" s="1"/>
  <c r="AA139" i="19"/>
  <c r="AB139" i="19" s="1"/>
  <c r="AE139" i="19" s="1"/>
  <c r="AA202" i="19"/>
  <c r="AB202" i="19" s="1"/>
  <c r="AE202" i="19" s="1"/>
  <c r="AA119" i="19"/>
  <c r="AB119" i="19" s="1"/>
  <c r="AE119" i="19" s="1"/>
  <c r="AA272" i="19"/>
  <c r="AB272" i="19" s="1"/>
  <c r="AE272" i="19" s="1"/>
  <c r="AA318" i="19"/>
  <c r="AB318" i="19" s="1"/>
  <c r="AE318" i="19" s="1"/>
  <c r="AA247" i="19"/>
  <c r="AB247" i="19" s="1"/>
  <c r="AE247" i="19" s="1"/>
  <c r="AA278" i="19"/>
  <c r="AB278" i="19" s="1"/>
  <c r="AE278" i="19" s="1"/>
  <c r="AA46" i="19"/>
  <c r="AB46" i="19" s="1"/>
  <c r="AE46" i="19" s="1"/>
  <c r="AA187" i="19"/>
  <c r="AB187" i="19" s="1"/>
  <c r="AE187" i="19" s="1"/>
  <c r="AA121" i="19"/>
  <c r="AB121" i="19" s="1"/>
  <c r="AE121" i="19" s="1"/>
  <c r="AA127" i="19"/>
  <c r="AB127" i="19" s="1"/>
  <c r="AE127" i="19" s="1"/>
  <c r="AA177" i="19"/>
  <c r="AB177" i="19" s="1"/>
  <c r="AE177" i="19" s="1"/>
  <c r="AA136" i="19"/>
  <c r="AB136" i="19" s="1"/>
  <c r="AE136" i="19" s="1"/>
  <c r="AA63" i="19"/>
  <c r="AB63" i="19" s="1"/>
  <c r="AE63" i="19" s="1"/>
  <c r="AA89" i="19"/>
  <c r="AB89" i="19" s="1"/>
  <c r="AE89" i="19" s="1"/>
  <c r="AA44" i="19"/>
  <c r="AB44" i="19" s="1"/>
  <c r="AE44" i="19" s="1"/>
  <c r="AA153" i="19"/>
  <c r="AB153" i="19" s="1"/>
  <c r="AE153" i="19" s="1"/>
  <c r="AA128" i="19"/>
  <c r="AB128" i="19" s="1"/>
  <c r="AE128" i="19" s="1"/>
  <c r="AA87" i="19"/>
  <c r="AB87" i="19" s="1"/>
  <c r="AE87" i="19" s="1"/>
  <c r="AA181" i="19"/>
  <c r="AB181" i="19" s="1"/>
  <c r="AE181" i="19" s="1"/>
  <c r="AA132" i="19"/>
  <c r="AB132" i="19" s="1"/>
  <c r="AE132" i="19" s="1"/>
  <c r="AA5" i="19"/>
  <c r="AB5" i="19" s="1"/>
  <c r="AE5" i="19" s="1"/>
  <c r="AA148" i="19"/>
  <c r="AB148" i="19" s="1"/>
  <c r="AE148" i="19" s="1"/>
  <c r="AA53" i="19"/>
  <c r="AB53" i="19" s="1"/>
  <c r="AE53" i="19" s="1"/>
  <c r="AA218" i="19"/>
  <c r="AB218" i="19" s="1"/>
  <c r="AE218" i="19" s="1"/>
  <c r="AA55" i="19"/>
  <c r="AB55" i="19" s="1"/>
  <c r="AE55" i="19" s="1"/>
  <c r="AA270" i="19"/>
  <c r="AB270" i="19" s="1"/>
  <c r="AE270" i="19" s="1"/>
  <c r="AA126" i="19"/>
  <c r="AB126" i="19" s="1"/>
  <c r="AE126" i="19" s="1"/>
  <c r="AA71" i="19"/>
  <c r="AB71" i="19" s="1"/>
  <c r="AE71" i="19" s="1"/>
  <c r="AA91" i="19"/>
  <c r="AB91" i="19" s="1"/>
  <c r="AE91" i="19" s="1"/>
  <c r="AA32" i="19"/>
  <c r="AB32" i="19" s="1"/>
  <c r="AE32" i="19" s="1"/>
  <c r="AA95" i="19"/>
  <c r="AB95" i="19" s="1"/>
  <c r="AE95" i="19" s="1"/>
  <c r="AA173" i="19"/>
  <c r="AB173" i="19" s="1"/>
  <c r="AE173" i="19" s="1"/>
  <c r="AA279" i="19"/>
  <c r="AB279" i="19" s="1"/>
  <c r="AE279" i="19" s="1"/>
  <c r="AA21" i="19"/>
  <c r="AB21" i="19" s="1"/>
  <c r="AE21" i="19" s="1"/>
  <c r="AA261" i="19"/>
  <c r="AB261" i="19" s="1"/>
  <c r="AE261" i="19" s="1"/>
  <c r="AA100" i="19"/>
  <c r="AB100" i="19" s="1"/>
  <c r="AE100" i="19" s="1"/>
  <c r="AA143" i="19"/>
  <c r="AB143" i="19" s="1"/>
  <c r="AE143" i="19" s="1"/>
  <c r="AA217" i="19"/>
  <c r="AB217" i="19" s="1"/>
  <c r="AE217" i="19" s="1"/>
  <c r="AA49" i="19"/>
  <c r="AB49" i="19" s="1"/>
  <c r="AE49" i="19" s="1"/>
  <c r="AA294" i="19"/>
  <c r="AB294" i="19" s="1"/>
  <c r="AE294" i="19" s="1"/>
  <c r="AA266" i="19"/>
  <c r="AB266" i="19" s="1"/>
  <c r="AE266" i="19" s="1"/>
  <c r="AA251" i="19"/>
  <c r="AB251" i="19" s="1"/>
  <c r="AE251" i="19" s="1"/>
  <c r="AA213" i="19"/>
  <c r="AB213" i="19" s="1"/>
  <c r="AE213" i="19" s="1"/>
  <c r="AA14" i="19"/>
  <c r="AB14" i="19" s="1"/>
  <c r="AE14" i="19" s="1"/>
  <c r="AA203" i="19"/>
  <c r="AB203" i="19" s="1"/>
  <c r="AE203" i="19" s="1"/>
  <c r="AA271" i="19"/>
  <c r="AB271" i="19" s="1"/>
  <c r="AE271" i="19" s="1"/>
  <c r="AA15" i="19"/>
  <c r="AB15" i="19" s="1"/>
  <c r="AE15" i="19" s="1"/>
  <c r="AA81" i="19"/>
  <c r="AB81" i="19" s="1"/>
  <c r="AE81" i="19" s="1"/>
  <c r="AA24" i="19"/>
  <c r="AB24" i="19" s="1"/>
  <c r="AE24" i="19" s="1"/>
  <c r="AA297" i="19"/>
  <c r="AB297" i="19" s="1"/>
  <c r="AE297" i="19" s="1"/>
  <c r="AA48" i="19"/>
  <c r="AB48" i="19" s="1"/>
  <c r="AE48" i="19" s="1"/>
  <c r="AA147" i="19"/>
  <c r="AB147" i="19" s="1"/>
  <c r="AE147" i="19" s="1"/>
  <c r="AA224" i="19"/>
  <c r="AB224" i="19" s="1"/>
  <c r="AE224" i="19" s="1"/>
  <c r="AA84" i="19"/>
  <c r="AB84" i="19" s="1"/>
  <c r="AE84" i="19" s="1"/>
  <c r="AA74" i="19"/>
  <c r="AB74" i="19" s="1"/>
  <c r="AE74" i="19" s="1"/>
  <c r="AA134" i="19"/>
  <c r="AB134" i="19" s="1"/>
  <c r="AE134" i="19" s="1"/>
  <c r="AA152" i="19"/>
  <c r="AB152" i="19" s="1"/>
  <c r="AE152" i="19" s="1"/>
  <c r="AA260" i="19"/>
  <c r="AB260" i="19" s="1"/>
  <c r="AE260" i="19" s="1"/>
  <c r="AA11" i="19"/>
  <c r="AB11" i="19" s="1"/>
  <c r="AE11" i="19" s="1"/>
  <c r="AA240" i="19"/>
  <c r="AB240" i="19" s="1"/>
  <c r="AE240" i="19" s="1"/>
  <c r="AA72" i="19"/>
  <c r="AB72" i="19" s="1"/>
  <c r="AE72" i="19" s="1"/>
  <c r="AA225" i="19"/>
  <c r="AB225" i="19" s="1"/>
  <c r="AE225" i="19" s="1"/>
  <c r="AA314" i="19"/>
  <c r="AB314" i="19" s="1"/>
  <c r="AE314" i="19" s="1"/>
  <c r="AA85" i="19"/>
  <c r="AB85" i="19" s="1"/>
  <c r="AE85" i="19" s="1"/>
  <c r="AA64" i="19"/>
  <c r="AB64" i="19" s="1"/>
  <c r="AE64" i="19" s="1"/>
  <c r="AA35" i="19"/>
  <c r="AB35" i="19" s="1"/>
  <c r="AE35" i="19" s="1"/>
  <c r="AA157" i="19"/>
  <c r="AB157" i="19" s="1"/>
  <c r="AE157" i="19" s="1"/>
  <c r="AA43" i="19"/>
  <c r="AB43" i="19" s="1"/>
  <c r="AE43" i="19" s="1"/>
  <c r="AA216" i="19"/>
  <c r="AB216" i="19" s="1"/>
  <c r="AE216" i="19" s="1"/>
  <c r="AA196" i="19"/>
  <c r="AB196" i="19" s="1"/>
  <c r="AE196" i="19" s="1"/>
  <c r="AD3" i="19"/>
  <c r="B22" i="12" s="1"/>
  <c r="B23" i="12" s="1"/>
  <c r="AE1" i="19" s="1"/>
  <c r="AE3" i="19" l="1"/>
  <c r="AE210" i="19"/>
  <c r="AF2" i="19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3F7485F-1D5E-4C71-B11A-E207F782AA95}" keepAlive="1" name="ModelConnection_ExternalData_1" description="Data Model" type="5" refreshedVersion="8" minRefreshableVersion="5" saveData="1">
    <dbPr connection="Data Model Connection" command="Split Calc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3CECE2BF-A117-42CE-B7CE-319A63F56C12}" keepAlive="1" name="ModelConnection_ExternalData_11" description="Data Model" type="5" refreshedVersion="8" minRefreshableVersion="5" saveData="1">
    <dbPr connection="Data Model Connection" command="Prior Year Net to district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9BE3B5E0-A973-4D4E-9CB0-BDC6583C4F63}" keepAlive="1" name="ModelConnection_ExternalData_2" description="Data Model" type="5" refreshedVersion="8" minRefreshableVersion="5" saveData="1">
    <dbPr connection="Data Model Connection" command="Assumptions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1861A15E-6141-4478-8EE1-91914C07A7AB}" keepAlive="1" name="ModelConnection_ExternalData_21" description="Data Model" type="5" refreshedVersion="8" minRefreshableVersion="5" saveData="1">
    <dbPr connection="Data Model Connection" command="New or Expanded HH check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D4407729-C773-452B-977E-A53DF6C5AEAA}" keepAlive="1" name="ModelConnection_ExternalData_22" description="Data Model" type="5" refreshedVersion="8" minRefreshableVersion="5" saveData="1">
    <dbPr connection="Data Model Connection" command="Initial adjusted formula count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67F1F231-2DCD-42C8-9F82-D795617CC603}" keepAlive="1" name="ModelConnection_ExternalData_23" description="Data Model" type="5" refreshedVersion="8" minRefreshableVersion="5" saveData="1">
    <dbPr connection="Data Model Connection" command="Multipliers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ADB9CF41-9217-42BB-BF57-E82AA7AB5583}" keepAlive="1" name="ModelConnection_ExternalData_24" description="Data Model" type="5" refreshedVersion="8" minRefreshableVersion="5" saveData="1">
    <dbPr connection="Data Model Connection" command="Initial adjusted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8" xr16:uid="{B00384A5-D83B-467C-9A37-A711C53DCBD3}" keepAlive="1" name="ModelConnection_ExternalData_25" description="Data Model" type="5" refreshedVersion="8" minRefreshableVersion="5" saveData="1">
    <dbPr connection="Data Model Connection" command="Model allocations" commandType="3"/>
    <extLst>
      <ext xmlns:x15="http://schemas.microsoft.com/office/spreadsheetml/2010/11/main" uri="{DE250136-89BD-433C-8126-D09CA5730AF9}">
        <x15:connection id="" model="1"/>
      </ext>
    </extLst>
  </connection>
  <connection id="9" xr16:uid="{F273DE80-6043-4AF0-AC87-85F174A594A1}" keepAlive="1" name="ModelConnection_ExternalData_3" description="Data Model" type="5" refreshedVersion="8" minRefreshableVersion="5" saveData="1">
    <dbPr connection="Data Model Connection" command="Title" commandType="3"/>
    <extLst>
      <ext xmlns:x15="http://schemas.microsoft.com/office/spreadsheetml/2010/11/main" uri="{DE250136-89BD-433C-8126-D09CA5730AF9}">
        <x15:connection id="" model="1"/>
      </ext>
    </extLst>
  </connection>
  <connection id="10" xr16:uid="{03188AAA-0244-4024-AF0A-7651FF1DFD15}" keepAlive="1" name="ModelConnection_ExternalData_4" description="Data Model" type="5" refreshedVersion="8" minRefreshableVersion="5" saveData="1">
    <dbPr connection="Data Model Connection" command="Conc eligibility year" commandType="3"/>
    <extLst>
      <ext xmlns:x15="http://schemas.microsoft.com/office/spreadsheetml/2010/11/main" uri="{DE250136-89BD-433C-8126-D09CA5730AF9}">
        <x15:connection id="" model="1"/>
      </ext>
    </extLst>
  </connection>
  <connection id="11" xr16:uid="{C7DA9270-04F4-4551-BFC7-3A95A3078BD5}" name="Query - Amount per Formula student" description="Connection to the 'Amount per Formula student' query in the workbook." type="100" refreshedVersion="8" minRefreshableVersion="5">
    <extLst>
      <ext xmlns:x15="http://schemas.microsoft.com/office/spreadsheetml/2010/11/main" uri="{DE250136-89BD-433C-8126-D09CA5730AF9}">
        <x15:connection id="0f6d92b6-ae08-43b6-b24f-123a8aa3acc0"/>
      </ext>
    </extLst>
  </connection>
  <connection id="12" xr16:uid="{ADB4B373-64E4-4E27-BFC7-27D89581C21C}" name="Query - Assumptions" description="Connection to the 'Assumptions' query in the workbook." type="100" refreshedVersion="8" minRefreshableVersion="5">
    <extLst>
      <ext xmlns:x15="http://schemas.microsoft.com/office/spreadsheetml/2010/11/main" uri="{DE250136-89BD-433C-8126-D09CA5730AF9}">
        <x15:connection id="deeed0ce-f38c-4c9c-878b-7937c5753ccf"/>
      </ext>
    </extLst>
  </connection>
  <connection id="13" xr16:uid="{542C7F5E-F0FA-4914-873F-16CF0C115D4A}" name="Query - CCDDD/LEAid" description="Connection to the 'CCDDD/LEAid' query in the workbook." type="100" refreshedVersion="8" minRefreshableVersion="5">
    <extLst>
      <ext xmlns:x15="http://schemas.microsoft.com/office/spreadsheetml/2010/11/main" uri="{DE250136-89BD-433C-8126-D09CA5730AF9}">
        <x15:connection id="2eb2b953-f3aa-499e-9119-a03f9e484b10"/>
      </ext>
    </extLst>
  </connection>
  <connection id="14" xr16:uid="{91003EF9-DB25-4F66-9BE8-86959CA087C6}" name="Query - Charter_TribalSending Districts" description="Connection to the 'Charter_TribalSending Districts' query in the workbook." type="100" refreshedVersion="8" minRefreshableVersion="5">
    <extLst>
      <ext xmlns:x15="http://schemas.microsoft.com/office/spreadsheetml/2010/11/main" uri="{DE250136-89BD-433C-8126-D09CA5730AF9}">
        <x15:connection id="3d9b712e-3bb7-44f3-a2f9-034fa804b416"/>
      </ext>
    </extLst>
  </connection>
  <connection id="15" xr16:uid="{C30C47C6-1FF0-4AAB-9F94-783245BA71F7}" name="Query - CharterOnly" description="Connection to the 'CharterOnly' query in the workbook." type="100" refreshedVersion="8" minRefreshableVersion="5">
    <extLst>
      <ext xmlns:x15="http://schemas.microsoft.com/office/spreadsheetml/2010/11/main" uri="{DE250136-89BD-433C-8126-D09CA5730AF9}">
        <x15:connection id="b4c107b6-2731-48a1-9ac4-ee372753982e"/>
      </ext>
    </extLst>
  </connection>
  <connection id="16" xr16:uid="{C18B9915-2A79-42F4-A459-7392B3050B50}" name="Query - Conc eligibility year" description="Connection to the 'Conc eligibility year' query in the workbook." type="100" refreshedVersion="8" minRefreshableVersion="5">
    <extLst>
      <ext xmlns:x15="http://schemas.microsoft.com/office/spreadsheetml/2010/11/main" uri="{DE250136-89BD-433C-8126-D09CA5730AF9}">
        <x15:connection id="18206292-60b0-4569-bf14-38a21a0e8d3b"/>
      </ext>
    </extLst>
  </connection>
  <connection id="17" xr16:uid="{AE673D06-121F-4A24-B384-06F71F48A4B9}" name="Query - Conc lookback" description="Connection to the 'Conc lookback' query in the workbook." type="100" refreshedVersion="8" minRefreshableVersion="5">
    <extLst>
      <ext xmlns:x15="http://schemas.microsoft.com/office/spreadsheetml/2010/11/main" uri="{DE250136-89BD-433C-8126-D09CA5730AF9}">
        <x15:connection id="788a9908-e397-456f-8db4-a29f060b0218"/>
      </ext>
    </extLst>
  </connection>
  <connection id="18" xr16:uid="{B74FDC49-A795-43E6-AE8C-B29DEDEFA5AC}" name="Query - DOE Allocation" description="Connection to the 'DOE Allocation' query in the workbook." type="100" refreshedVersion="8" minRefreshableVersion="5">
    <extLst>
      <ext xmlns:x15="http://schemas.microsoft.com/office/spreadsheetml/2010/11/main" uri="{DE250136-89BD-433C-8126-D09CA5730AF9}">
        <x15:connection id="236a4e85-91bd-48a5-ac19-35d356dad1c0"/>
      </ext>
    </extLst>
  </connection>
  <connection id="19" xr16:uid="{8393CDFE-15D7-4924-8603-4C507CED6C4D}" name="Query - DOE Formula counts" description="Connection to the 'DOE Formula counts' query in the workbook." type="100" refreshedVersion="8" minRefreshableVersion="5">
    <extLst>
      <ext xmlns:x15="http://schemas.microsoft.com/office/spreadsheetml/2010/11/main" uri="{DE250136-89BD-433C-8126-D09CA5730AF9}">
        <x15:connection id="d206154a-6a1b-4aef-b7f3-5bdacbc7986d"/>
      </ext>
    </extLst>
  </connection>
  <connection id="20" xr16:uid="{2283D947-F146-4FB0-A99E-5986F658F172}" name="Query - FRPL" description="Connection to the 'FRPL' query in the workbook." type="100" refreshedVersion="8" minRefreshableVersion="5">
    <extLst>
      <ext xmlns:x15="http://schemas.microsoft.com/office/spreadsheetml/2010/11/main" uri="{DE250136-89BD-433C-8126-D09CA5730AF9}">
        <x15:connection id="df05508d-0e48-4b6c-bf6c-75ac86932e06"/>
      </ext>
    </extLst>
  </connection>
  <connection id="21" xr16:uid="{C99D747A-E316-4BD3-8238-016803D54F8C}" name="Query - Initial adjusted allocations" description="Connection to the 'Initial adjusted allocations' query in the workbook." type="100" refreshedVersion="8" minRefreshableVersion="5">
    <extLst>
      <ext xmlns:x15="http://schemas.microsoft.com/office/spreadsheetml/2010/11/main" uri="{DE250136-89BD-433C-8126-D09CA5730AF9}">
        <x15:connection id="95f86261-1450-4cf6-9d4a-ab2533882a91"/>
      </ext>
    </extLst>
  </connection>
  <connection id="22" xr16:uid="{29222693-C453-45BC-8CFC-0FB4D2158224}" name="Query - Initial adjusted formula count" description="Connection to the 'Initial adjusted formula count' query in the workbook." type="100" refreshedVersion="8" minRefreshableVersion="5">
    <extLst>
      <ext xmlns:x15="http://schemas.microsoft.com/office/spreadsheetml/2010/11/main" uri="{DE250136-89BD-433C-8126-D09CA5730AF9}">
        <x15:connection id="77a603a2-f32e-4b83-892d-d8f059193c75"/>
      </ext>
    </extLst>
  </connection>
  <connection id="23" xr16:uid="{82F9FC6A-7E33-4B4B-81E0-77472283AB26}" name="Query - Model allocations" description="Connection to the 'Model allocations' query in the workbook." type="100" refreshedVersion="8" minRefreshableVersion="5" saveData="1">
    <extLst>
      <ext xmlns:x15="http://schemas.microsoft.com/office/spreadsheetml/2010/11/main" uri="{DE250136-89BD-433C-8126-D09CA5730AF9}">
        <x15:connection id="f4defdaa-6d16-4575-898b-1dd3673ecde0"/>
      </ext>
    </extLst>
  </connection>
  <connection id="24" xr16:uid="{95C362BF-8426-4AED-BE75-E588067137A1}" name="Query - Multipliers" description="Connection to the 'Multipliers' query in the workbook." type="100" refreshedVersion="8" minRefreshableVersion="5">
    <extLst>
      <ext xmlns:x15="http://schemas.microsoft.com/office/spreadsheetml/2010/11/main" uri="{DE250136-89BD-433C-8126-D09CA5730AF9}">
        <x15:connection id="d25ca89b-f3e1-4283-8441-cde0a03e1316"/>
      </ext>
    </extLst>
  </connection>
  <connection id="25" xr16:uid="{5FF6C8B8-9968-45AC-BDF5-86754C37C5AA}" name="Query - New or Expanded HH check" description="Connection to the 'New or Expanded HH check' query in the workbook." type="100" refreshedVersion="8" minRefreshableVersion="5">
    <extLst>
      <ext xmlns:x15="http://schemas.microsoft.com/office/spreadsheetml/2010/11/main" uri="{DE250136-89BD-433C-8126-D09CA5730AF9}">
        <x15:connection id="624d2c4f-a746-4243-8281-819522275ae2"/>
      </ext>
    </extLst>
  </connection>
  <connection id="26" xr16:uid="{7A3923D5-9766-4821-A861-9BABEF56F40C}" name="Query - Prior Year adjusted allocations" description="Connection to the 'Prior Year adjusted allocations' query in the workbook." type="100" refreshedVersion="8" minRefreshableVersion="5">
    <extLst>
      <ext xmlns:x15="http://schemas.microsoft.com/office/spreadsheetml/2010/11/main" uri="{DE250136-89BD-433C-8126-D09CA5730AF9}">
        <x15:connection id="eaa69682-c759-4eb0-953a-7b14d50b1436"/>
      </ext>
    </extLst>
  </connection>
  <connection id="27" xr16:uid="{0C8F228B-8F2E-4096-9170-BFDADD8F9733}" name="Query - Prior Year Adjusted Formula counts" description="Connection to the 'Prior Year Adjusted Formula counts' query in the workbook." type="100" refreshedVersion="8" minRefreshableVersion="5">
    <extLst>
      <ext xmlns:x15="http://schemas.microsoft.com/office/spreadsheetml/2010/11/main" uri="{DE250136-89BD-433C-8126-D09CA5730AF9}">
        <x15:connection id="bf949c98-9037-4684-a641-fc0259e93455"/>
      </ext>
    </extLst>
  </connection>
  <connection id="28" xr16:uid="{D489CBD3-2985-4DC3-B4D5-D972C7EB9ED0}" name="Query - Prior Year Net to district" description="Connection to the 'Prior Year Net to district' query in the workbook." type="100" refreshedVersion="8" minRefreshableVersion="5">
    <extLst>
      <ext xmlns:x15="http://schemas.microsoft.com/office/spreadsheetml/2010/11/main" uri="{DE250136-89BD-433C-8126-D09CA5730AF9}">
        <x15:connection id="0ba627ec-6a44-4681-929f-ecb631fc5b57"/>
      </ext>
    </extLst>
  </connection>
  <connection id="29" xr16:uid="{FCBA417F-ED2D-4CC2-A4DF-0CC621B5F90A}" name="Query - SendingOnly" description="Connection to the 'SendingOnly' query in the workbook." type="100" refreshedVersion="8" minRefreshableVersion="5">
    <extLst>
      <ext xmlns:x15="http://schemas.microsoft.com/office/spreadsheetml/2010/11/main" uri="{DE250136-89BD-433C-8126-D09CA5730AF9}">
        <x15:connection id="b0fac3f6-5fee-4a75-9f21-56c4695f9f25"/>
      </ext>
    </extLst>
  </connection>
  <connection id="30" xr16:uid="{0C232062-8315-446C-AAC7-B774362CF6BA}" name="Query - Split Calc" description="Connection to the 'Split Calc' query in the workbook." type="100" refreshedVersion="8" minRefreshableVersion="5">
    <extLst>
      <ext xmlns:x15="http://schemas.microsoft.com/office/spreadsheetml/2010/11/main" uri="{DE250136-89BD-433C-8126-D09CA5730AF9}">
        <x15:connection id="f2cdf21a-84f4-4ea1-ac95-0b95f9ff2d75"/>
      </ext>
    </extLst>
  </connection>
  <connection id="31" xr16:uid="{3A3600AE-870E-4797-B223-3D24F0C349E9}" name="Query - sumif" description="Connection to the 'sumif' query in the workbook." type="100" refreshedVersion="8" minRefreshableVersion="5">
    <extLst>
      <ext xmlns:x15="http://schemas.microsoft.com/office/spreadsheetml/2010/11/main" uri="{DE250136-89BD-433C-8126-D09CA5730AF9}">
        <x15:connection id="ba52d27a-0e52-42ef-92db-5acd650209ae"/>
      </ext>
    </extLst>
  </connection>
  <connection id="32" xr16:uid="{FF69749E-6A53-4EB1-B5D3-BCEE57FD418F}" keepAlive="1" name="Query - T-I State Adm  1004(b)" description="Connection to the 'T-I State Adm  1004(b)' query in the workbook." type="5" refreshedVersion="0" background="1">
    <dbPr connection="Provider=Microsoft.Mashup.OleDb.1;Data Source=$Workbook$;Location=&quot;T-I State Adm  1004(b)&quot;;Extended Properties=&quot;&quot;" command="SELECT * FROM [T-I State Adm  1004(b)]"/>
  </connection>
  <connection id="33" xr16:uid="{0A23DA92-1FF9-4F8B-B28D-475595437A06}" name="Query - Title" description="Connection to the 'Title' query in the workbook." type="100" refreshedVersion="8" minRefreshableVersion="5">
    <extLst>
      <ext xmlns:x15="http://schemas.microsoft.com/office/spreadsheetml/2010/11/main" uri="{DE250136-89BD-433C-8126-D09CA5730AF9}">
        <x15:connection id="f06724d4-6dad-4bd0-89d6-325c5308eeb5"/>
      </ext>
    </extLst>
  </connection>
  <connection id="34" xr16:uid="{FBA49C60-73C5-4286-BBF3-D6356835BE3D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<sst xmlns="http://schemas.openxmlformats.org/spreadsheetml/2006/main" count="13590" uniqueCount="2259">
  <si>
    <t>CCDDD</t>
  </si>
  <si>
    <t>Charter/Tribal</t>
  </si>
  <si>
    <t>Sending District</t>
  </si>
  <si>
    <t>Sending District CCDDD</t>
  </si>
  <si>
    <t>LEAID</t>
  </si>
  <si>
    <t>IsNew</t>
  </si>
  <si>
    <t>TotalStudentsInPoverty</t>
  </si>
  <si>
    <t>SendingTotalStudentsInPoverty</t>
  </si>
  <si>
    <t>18901</t>
  </si>
  <si>
    <t>Catalyst Public Schools</t>
  </si>
  <si>
    <t>Bremerton</t>
  </si>
  <si>
    <t>18100</t>
  </si>
  <si>
    <t>18902</t>
  </si>
  <si>
    <t>Suquamish</t>
  </si>
  <si>
    <t>37902</t>
  </si>
  <si>
    <t>Whatcom Intergenerational</t>
  </si>
  <si>
    <t>Bellingham</t>
  </si>
  <si>
    <t>37501</t>
  </si>
  <si>
    <t>17908</t>
  </si>
  <si>
    <t>Rainier Prep</t>
  </si>
  <si>
    <t>Highline</t>
  </si>
  <si>
    <t>17401</t>
  </si>
  <si>
    <t>17917</t>
  </si>
  <si>
    <t>Why Not You (Cascade Midway)</t>
  </si>
  <si>
    <t>38901</t>
  </si>
  <si>
    <t>Pullman Community Montessori</t>
  </si>
  <si>
    <t>Pullman</t>
  </si>
  <si>
    <t>38267</t>
  </si>
  <si>
    <t>17910</t>
  </si>
  <si>
    <t>Rainier Valley Leadership Academy (Green Dot: RV)</t>
  </si>
  <si>
    <t>Seattle</t>
  </si>
  <si>
    <t>17001</t>
  </si>
  <si>
    <t>17905</t>
  </si>
  <si>
    <t>Summit: Atlas</t>
  </si>
  <si>
    <t>17902</t>
  </si>
  <si>
    <t>Summit: Sierra</t>
  </si>
  <si>
    <t>32903</t>
  </si>
  <si>
    <t>Lumen High School</t>
  </si>
  <si>
    <t>Spokane</t>
  </si>
  <si>
    <t>32081</t>
  </si>
  <si>
    <t>32907</t>
  </si>
  <si>
    <t>PRIDE Prep</t>
  </si>
  <si>
    <t>32901</t>
  </si>
  <si>
    <t>Spokane International</t>
  </si>
  <si>
    <t>27902</t>
  </si>
  <si>
    <t>Impact Tacoma (Commencement Bay)</t>
  </si>
  <si>
    <t>Tacoma</t>
  </si>
  <si>
    <t>27010</t>
  </si>
  <si>
    <t>27905</t>
  </si>
  <si>
    <t>Summit: Olympus</t>
  </si>
  <si>
    <t>17911</t>
  </si>
  <si>
    <t>Impact Puget Sound (Public Schools)</t>
  </si>
  <si>
    <t>Tukwila</t>
  </si>
  <si>
    <t>17406</t>
  </si>
  <si>
    <t>17916</t>
  </si>
  <si>
    <t>Impact Salish Sea</t>
  </si>
  <si>
    <t>34974</t>
  </si>
  <si>
    <t>School of the Blind</t>
  </si>
  <si>
    <t>Vancouver</t>
  </si>
  <si>
    <t>06037</t>
  </si>
  <si>
    <t>34975</t>
  </si>
  <si>
    <t>School for the Deaf</t>
  </si>
  <si>
    <t>04901</t>
  </si>
  <si>
    <t>Pinnacles Prep Wenatchee</t>
  </si>
  <si>
    <t>Wenatchee</t>
  </si>
  <si>
    <t>04246</t>
  </si>
  <si>
    <t>SendingLEAId</t>
  </si>
  <si>
    <t>5300660</t>
  </si>
  <si>
    <t>5300420</t>
  </si>
  <si>
    <t>5303540</t>
  </si>
  <si>
    <t>5306930</t>
  </si>
  <si>
    <t>5307710</t>
  </si>
  <si>
    <t>5308130</t>
  </si>
  <si>
    <t>5308250</t>
  </si>
  <si>
    <t>5308700</t>
  </si>
  <si>
    <t>5309270</t>
  </si>
  <si>
    <t>5309660</t>
  </si>
  <si>
    <t>LEAid</t>
  </si>
  <si>
    <t>5301000</t>
  </si>
  <si>
    <t>5308690</t>
  </si>
  <si>
    <t>5309740</t>
  </si>
  <si>
    <t>5307120</t>
  </si>
  <si>
    <t>5300955</t>
  </si>
  <si>
    <t>5306940</t>
  </si>
  <si>
    <t>5303280</t>
  </si>
  <si>
    <t>5308290</t>
  </si>
  <si>
    <t>5308240</t>
  </si>
  <si>
    <t>5303700</t>
  </si>
  <si>
    <t>5303710</t>
  </si>
  <si>
    <t>5304550</t>
  </si>
  <si>
    <t>5306890</t>
  </si>
  <si>
    <t>5308260</t>
  </si>
  <si>
    <t>5303705</t>
  </si>
  <si>
    <t>5308230</t>
  </si>
  <si>
    <t>5307690</t>
  </si>
  <si>
    <t>5307700</t>
  </si>
  <si>
    <t>5306770</t>
  </si>
  <si>
    <t>Basic Allocation</t>
  </si>
  <si>
    <t>Conc. Allocation</t>
  </si>
  <si>
    <t>Targeted Allocation</t>
  </si>
  <si>
    <t>EFIG Allocation</t>
  </si>
  <si>
    <t>0</t>
  </si>
  <si>
    <t>5300150</t>
  </si>
  <si>
    <t>Anacortes School District</t>
  </si>
  <si>
    <t>5300240</t>
  </si>
  <si>
    <t>Arlington School District</t>
  </si>
  <si>
    <t>5300330</t>
  </si>
  <si>
    <t>Bainbridge Island School District</t>
  </si>
  <si>
    <t>5300380</t>
  </si>
  <si>
    <t>Battle Ground School District</t>
  </si>
  <si>
    <t>5300390</t>
  </si>
  <si>
    <t>Bellevue School District</t>
  </si>
  <si>
    <t>5300450</t>
  </si>
  <si>
    <t>Benge School District</t>
  </si>
  <si>
    <t>5300810</t>
  </si>
  <si>
    <t>Camas School District</t>
  </si>
  <si>
    <t>5300870</t>
  </si>
  <si>
    <t>Carbonado School District</t>
  </si>
  <si>
    <t>5300990</t>
  </si>
  <si>
    <t>Castle Rock School District</t>
  </si>
  <si>
    <t>5301080</t>
  </si>
  <si>
    <t>Central Kitsap School District</t>
  </si>
  <si>
    <t>5301290</t>
  </si>
  <si>
    <t>Chimacum School District</t>
  </si>
  <si>
    <t>5301680</t>
  </si>
  <si>
    <t>Conway School District</t>
  </si>
  <si>
    <t>5301710</t>
  </si>
  <si>
    <t>Cosmopolis School District</t>
  </si>
  <si>
    <t>5301950</t>
  </si>
  <si>
    <t>Damman School District</t>
  </si>
  <si>
    <t>5302340</t>
  </si>
  <si>
    <t>Easton School District</t>
  </si>
  <si>
    <t>5302370</t>
  </si>
  <si>
    <t>Eatonville School District</t>
  </si>
  <si>
    <t>5302400</t>
  </si>
  <si>
    <t>Edmonds School District</t>
  </si>
  <si>
    <t>5300001</t>
  </si>
  <si>
    <t>Enumclaw School District</t>
  </si>
  <si>
    <t>5302670</t>
  </si>
  <si>
    <t>Everett School District</t>
  </si>
  <si>
    <t>5302850</t>
  </si>
  <si>
    <t>Ferndale School District</t>
  </si>
  <si>
    <t>5302880</t>
  </si>
  <si>
    <t>Fife Public Schools</t>
  </si>
  <si>
    <t>5302970</t>
  </si>
  <si>
    <t>Freeman School District</t>
  </si>
  <si>
    <t>5303030</t>
  </si>
  <si>
    <t>Glenwood School District</t>
  </si>
  <si>
    <t>5303210</t>
  </si>
  <si>
    <t>Granite Falls School District</t>
  </si>
  <si>
    <t>5303300</t>
  </si>
  <si>
    <t>Green Mountain School District</t>
  </si>
  <si>
    <t>5303330</t>
  </si>
  <si>
    <t>Griffin School District</t>
  </si>
  <si>
    <t>5303570</t>
  </si>
  <si>
    <t>Hockinson School District</t>
  </si>
  <si>
    <t>5303750</t>
  </si>
  <si>
    <t>Issaquah School District</t>
  </si>
  <si>
    <t>5303780</t>
  </si>
  <si>
    <t>Kahlotus School District</t>
  </si>
  <si>
    <t>5303810</t>
  </si>
  <si>
    <t>Kalama School District</t>
  </si>
  <si>
    <t>5304170</t>
  </si>
  <si>
    <t>La Center School District</t>
  </si>
  <si>
    <t>5304200</t>
  </si>
  <si>
    <t>Lake Stevens School District</t>
  </si>
  <si>
    <t>5304230</t>
  </si>
  <si>
    <t>Lake Washington School District</t>
  </si>
  <si>
    <t>5304260</t>
  </si>
  <si>
    <t>Lakewood School District</t>
  </si>
  <si>
    <t>5304290</t>
  </si>
  <si>
    <t>Lamont School District</t>
  </si>
  <si>
    <t>5304380</t>
  </si>
  <si>
    <t>Liberty School District</t>
  </si>
  <si>
    <t>5304620</t>
  </si>
  <si>
    <t>Lynden School District</t>
  </si>
  <si>
    <t>5304860</t>
  </si>
  <si>
    <t>Marysville School District</t>
  </si>
  <si>
    <t>5304920</t>
  </si>
  <si>
    <t>Mead School District</t>
  </si>
  <si>
    <t>5304950</t>
  </si>
  <si>
    <t>Medical Lake School District</t>
  </si>
  <si>
    <t>5304980</t>
  </si>
  <si>
    <t>Mercer Island School District</t>
  </si>
  <si>
    <t>5305010</t>
  </si>
  <si>
    <t>Meridian School District</t>
  </si>
  <si>
    <t>5305130</t>
  </si>
  <si>
    <t>Monroe School District</t>
  </si>
  <si>
    <t>5305340</t>
  </si>
  <si>
    <t>Mount Pleasant School District</t>
  </si>
  <si>
    <t>5305670</t>
  </si>
  <si>
    <t>Nooksack Valley School District</t>
  </si>
  <si>
    <t>5305760</t>
  </si>
  <si>
    <t>North Kitsap School District</t>
  </si>
  <si>
    <t>5305850</t>
  </si>
  <si>
    <t>North Thurston Public Schools</t>
  </si>
  <si>
    <t>5305910</t>
  </si>
  <si>
    <t>Northshore School District</t>
  </si>
  <si>
    <t>5305940</t>
  </si>
  <si>
    <t>Oak Harbor School District</t>
  </si>
  <si>
    <t>5305970</t>
  </si>
  <si>
    <t>Oakesdale School District</t>
  </si>
  <si>
    <t>5306180</t>
  </si>
  <si>
    <t>Olympia School District</t>
  </si>
  <si>
    <t>5306630</t>
  </si>
  <si>
    <t>Paterson School District</t>
  </si>
  <si>
    <t>5306690</t>
  </si>
  <si>
    <t>Peninsula School District</t>
  </si>
  <si>
    <t>5306960</t>
  </si>
  <si>
    <t>Puyallup School District</t>
  </si>
  <si>
    <t>5307110</t>
  </si>
  <si>
    <t>Rainier School District</t>
  </si>
  <si>
    <t>5307320</t>
  </si>
  <si>
    <t>Richland School District</t>
  </si>
  <si>
    <t>5307350</t>
  </si>
  <si>
    <t>Ridgefield School District</t>
  </si>
  <si>
    <t>5307380</t>
  </si>
  <si>
    <t>Ritzville School District</t>
  </si>
  <si>
    <t>5304560</t>
  </si>
  <si>
    <t>Riverview School District</t>
  </si>
  <si>
    <t>5307650</t>
  </si>
  <si>
    <t>San Juan Island School District</t>
  </si>
  <si>
    <t>5307860</t>
  </si>
  <si>
    <t>Shaw Island School District</t>
  </si>
  <si>
    <t>5307920</t>
  </si>
  <si>
    <t>Shoreline School District</t>
  </si>
  <si>
    <t>5307980</t>
  </si>
  <si>
    <t>Skykomish School District</t>
  </si>
  <si>
    <t>5308020</t>
  </si>
  <si>
    <t>Snohomish School District</t>
  </si>
  <si>
    <t>5308040</t>
  </si>
  <si>
    <t>Snoqualmie Valley School District</t>
  </si>
  <si>
    <t>5308160</t>
  </si>
  <si>
    <t>South Kitsap School District</t>
  </si>
  <si>
    <t>5308190</t>
  </si>
  <si>
    <t>South Whidbey School District</t>
  </si>
  <si>
    <t>5308340</t>
  </si>
  <si>
    <t>Stanwood-Camano School District</t>
  </si>
  <si>
    <t>5308370</t>
  </si>
  <si>
    <t>Star School District</t>
  </si>
  <si>
    <t>5308430</t>
  </si>
  <si>
    <t>Stehekin School District</t>
  </si>
  <si>
    <t>5308460</t>
  </si>
  <si>
    <t>Steilacoom Historical School District</t>
  </si>
  <si>
    <t>5308550</t>
  </si>
  <si>
    <t>Sultan School District</t>
  </si>
  <si>
    <t>5308610</t>
  </si>
  <si>
    <t>Sumner School District</t>
  </si>
  <si>
    <t>5308760</t>
  </si>
  <si>
    <t>Tahoma School District</t>
  </si>
  <si>
    <t>5308790</t>
  </si>
  <si>
    <t>Tekoa School District</t>
  </si>
  <si>
    <t>5308850</t>
  </si>
  <si>
    <t>Thorp School District</t>
  </si>
  <si>
    <t>5308910</t>
  </si>
  <si>
    <t>Toledo School District</t>
  </si>
  <si>
    <t>5309000</t>
  </si>
  <si>
    <t>Touchet School District</t>
  </si>
  <si>
    <t>5309030</t>
  </si>
  <si>
    <t>Toutle Lake School District</t>
  </si>
  <si>
    <t>5309100</t>
  </si>
  <si>
    <t>Tumwater School District</t>
  </si>
  <si>
    <t>5309180</t>
  </si>
  <si>
    <t>University Place School District</t>
  </si>
  <si>
    <t>5309300</t>
  </si>
  <si>
    <t>Vashon Island School District</t>
  </si>
  <si>
    <t>5309540</t>
  </si>
  <si>
    <t>Washougal School District</t>
  </si>
  <si>
    <t>5309720</t>
  </si>
  <si>
    <t>West Valley School District (Yakima)</t>
  </si>
  <si>
    <t>5309780</t>
  </si>
  <si>
    <t>White River School District</t>
  </si>
  <si>
    <t>5309840</t>
  </si>
  <si>
    <t>Wilbur School District</t>
  </si>
  <si>
    <t>5300060</t>
  </si>
  <si>
    <t>Adna School District</t>
  </si>
  <si>
    <t>5300090</t>
  </si>
  <si>
    <t>Almira School District</t>
  </si>
  <si>
    <t>5300480</t>
  </si>
  <si>
    <t>Bethel School District</t>
  </si>
  <si>
    <t>5301110</t>
  </si>
  <si>
    <t>Central Valley School District</t>
  </si>
  <si>
    <t>5301230</t>
  </si>
  <si>
    <t>Cheney School District</t>
  </si>
  <si>
    <t>5301440</t>
  </si>
  <si>
    <t>Colfax School District</t>
  </si>
  <si>
    <t>5301980</t>
  </si>
  <si>
    <t>Darrington School District</t>
  </si>
  <si>
    <t>5302130</t>
  </si>
  <si>
    <t>Dieringer School District</t>
  </si>
  <si>
    <t>5302700</t>
  </si>
  <si>
    <t>Evergreen School District (Clark)</t>
  </si>
  <si>
    <t>5304050</t>
  </si>
  <si>
    <t>Kittitas School District</t>
  </si>
  <si>
    <t>5304110</t>
  </si>
  <si>
    <t>La Conner School District</t>
  </si>
  <si>
    <t>5301200</t>
  </si>
  <si>
    <t>Lake Chelan School District</t>
  </si>
  <si>
    <t>5304740</t>
  </si>
  <si>
    <t>Manson School District</t>
  </si>
  <si>
    <t>5305430</t>
  </si>
  <si>
    <t>Mukilteo School District</t>
  </si>
  <si>
    <t>5306120</t>
  </si>
  <si>
    <t>Odessa School District</t>
  </si>
  <si>
    <t>5306330</t>
  </si>
  <si>
    <t>Orchard Prairie School District</t>
  </si>
  <si>
    <t>5306450</t>
  </si>
  <si>
    <t>Orting School District</t>
  </si>
  <si>
    <t>5306660</t>
  </si>
  <si>
    <t>Pe Ell School District</t>
  </si>
  <si>
    <t>5307440</t>
  </si>
  <si>
    <t>Riverside School District</t>
  </si>
  <si>
    <t>5307530</t>
  </si>
  <si>
    <t>Roosevelt School District</t>
  </si>
  <si>
    <t>5307740</t>
  </si>
  <si>
    <t>Sedro-Woolley School District</t>
  </si>
  <si>
    <t>5307950</t>
  </si>
  <si>
    <t>Skamania School District</t>
  </si>
  <si>
    <t>5308820</t>
  </si>
  <si>
    <t>Tenino School District</t>
  </si>
  <si>
    <t>5309690</t>
  </si>
  <si>
    <t>West Valley School District (Spokane)</t>
  </si>
  <si>
    <t>5309810</t>
  </si>
  <si>
    <t>White Salmon Valley School District</t>
  </si>
  <si>
    <t>5300030</t>
  </si>
  <si>
    <t>Aberdeen School District</t>
  </si>
  <si>
    <t>5300280</t>
  </si>
  <si>
    <t>Asotin-Anatone School District</t>
  </si>
  <si>
    <t>5300300</t>
  </si>
  <si>
    <t>Auburn School District</t>
  </si>
  <si>
    <t>5300510</t>
  </si>
  <si>
    <t>Bickleton School District</t>
  </si>
  <si>
    <t>5300570</t>
  </si>
  <si>
    <t>Blaine School District</t>
  </si>
  <si>
    <t>5300630</t>
  </si>
  <si>
    <t>Boistfort School District</t>
  </si>
  <si>
    <t>5300690</t>
  </si>
  <si>
    <t>Brewster School District</t>
  </si>
  <si>
    <t>5300720</t>
  </si>
  <si>
    <t>Bridgeport School District</t>
  </si>
  <si>
    <t>5300750</t>
  </si>
  <si>
    <t>Brinnon School District</t>
  </si>
  <si>
    <t>5300780</t>
  </si>
  <si>
    <t>Burlington-Edison School District</t>
  </si>
  <si>
    <t>5300840</t>
  </si>
  <si>
    <t>Cape Flattery School District</t>
  </si>
  <si>
    <t>5300950</t>
  </si>
  <si>
    <t>Cascade School District</t>
  </si>
  <si>
    <t>5300960</t>
  </si>
  <si>
    <t>Cashmere School District</t>
  </si>
  <si>
    <t>5301050</t>
  </si>
  <si>
    <t>Centerville School District</t>
  </si>
  <si>
    <t>5301140</t>
  </si>
  <si>
    <t>Centralia School District</t>
  </si>
  <si>
    <t>5301170</t>
  </si>
  <si>
    <t>Chehalis School District</t>
  </si>
  <si>
    <t>5301260</t>
  </si>
  <si>
    <t>Chewelah School District</t>
  </si>
  <si>
    <t>5301320</t>
  </si>
  <si>
    <t>Clarkston School District</t>
  </si>
  <si>
    <t>5301350</t>
  </si>
  <si>
    <t>Cle Elum-Roslyn School District</t>
  </si>
  <si>
    <t>5301410</t>
  </si>
  <si>
    <t>Clover Park School District</t>
  </si>
  <si>
    <t>5301470</t>
  </si>
  <si>
    <t>College Place School District</t>
  </si>
  <si>
    <t>5301500</t>
  </si>
  <si>
    <t>Colton School District</t>
  </si>
  <si>
    <t>5301560</t>
  </si>
  <si>
    <t>Columbia (Stevens) School District</t>
  </si>
  <si>
    <t>5301590</t>
  </si>
  <si>
    <t>Columbia (Walla Walla) School District</t>
  </si>
  <si>
    <t>5301630</t>
  </si>
  <si>
    <t>Colville School District</t>
  </si>
  <si>
    <t>5301660</t>
  </si>
  <si>
    <t>Concrete School District</t>
  </si>
  <si>
    <t>5303440</t>
  </si>
  <si>
    <t>Coulee-Hartline School District</t>
  </si>
  <si>
    <t>5301800</t>
  </si>
  <si>
    <t>Coupeville School District</t>
  </si>
  <si>
    <t>5301830</t>
  </si>
  <si>
    <t>Crescent School District</t>
  </si>
  <si>
    <t>5301860</t>
  </si>
  <si>
    <t>Creston School District</t>
  </si>
  <si>
    <t>5301890</t>
  </si>
  <si>
    <t>Curlew School District</t>
  </si>
  <si>
    <t>5301920</t>
  </si>
  <si>
    <t>Cusick School District</t>
  </si>
  <si>
    <t>5302010</t>
  </si>
  <si>
    <t>Davenport School District</t>
  </si>
  <si>
    <t>5302040</t>
  </si>
  <si>
    <t>Dayton School District</t>
  </si>
  <si>
    <t>5302070</t>
  </si>
  <si>
    <t>Deer Park School District</t>
  </si>
  <si>
    <t>5302160</t>
  </si>
  <si>
    <t>Dixie School District</t>
  </si>
  <si>
    <t>5302280</t>
  </si>
  <si>
    <t>East Valley School District (Spokane)</t>
  </si>
  <si>
    <t>5305370</t>
  </si>
  <si>
    <t>East Valley School District (Yakima)</t>
  </si>
  <si>
    <t>5302310</t>
  </si>
  <si>
    <t>Eastmont School District</t>
  </si>
  <si>
    <t>5302460</t>
  </si>
  <si>
    <t>Ellensburg School District</t>
  </si>
  <si>
    <t>5302490</t>
  </si>
  <si>
    <t>Elma School District</t>
  </si>
  <si>
    <t>5302520</t>
  </si>
  <si>
    <t>Endicott School District</t>
  </si>
  <si>
    <t>5302550</t>
  </si>
  <si>
    <t>Entiat School District</t>
  </si>
  <si>
    <t>5302610</t>
  </si>
  <si>
    <t>Ephrata School District</t>
  </si>
  <si>
    <t>5302640</t>
  </si>
  <si>
    <t>Evaline School District</t>
  </si>
  <si>
    <t>5302730</t>
  </si>
  <si>
    <t>Evergreen School District (Stevens)</t>
  </si>
  <si>
    <t>5302820</t>
  </si>
  <si>
    <t>Federal Way School District</t>
  </si>
  <si>
    <t>5302910</t>
  </si>
  <si>
    <t>Finley School District</t>
  </si>
  <si>
    <t>5302940</t>
  </si>
  <si>
    <t>Franklin Pierce School District</t>
  </si>
  <si>
    <t>5303000</t>
  </si>
  <si>
    <t>Garfield School District</t>
  </si>
  <si>
    <t>5303090</t>
  </si>
  <si>
    <t>Goldendale School District</t>
  </si>
  <si>
    <t>5303130</t>
  </si>
  <si>
    <t>Grand Coulee Dam School District</t>
  </si>
  <si>
    <t>5303150</t>
  </si>
  <si>
    <t>Grandview School District</t>
  </si>
  <si>
    <t>5303180</t>
  </si>
  <si>
    <t>Granger School District</t>
  </si>
  <si>
    <t>5303240</t>
  </si>
  <si>
    <t>Grapeview School District</t>
  </si>
  <si>
    <t>5303270</t>
  </si>
  <si>
    <t>Great Northern School District</t>
  </si>
  <si>
    <t>5303360</t>
  </si>
  <si>
    <t>Harrington School District</t>
  </si>
  <si>
    <t>5303510</t>
  </si>
  <si>
    <t>Highland School District</t>
  </si>
  <si>
    <t>5303600</t>
  </si>
  <si>
    <t>Hood Canal School District</t>
  </si>
  <si>
    <t>5303660</t>
  </si>
  <si>
    <t>Hoquiam School District</t>
  </si>
  <si>
    <t>5300002</t>
  </si>
  <si>
    <t>Inchelium School District</t>
  </si>
  <si>
    <t>5303720</t>
  </si>
  <si>
    <t>Index School District</t>
  </si>
  <si>
    <t>5303870</t>
  </si>
  <si>
    <t>Keller School District</t>
  </si>
  <si>
    <t>5300003</t>
  </si>
  <si>
    <t>Kelso School District</t>
  </si>
  <si>
    <t>5303930</t>
  </si>
  <si>
    <t>Kennewick School District</t>
  </si>
  <si>
    <t>5303960</t>
  </si>
  <si>
    <t>Kent School District</t>
  </si>
  <si>
    <t>5303990</t>
  </si>
  <si>
    <t>Kettle Falls School District</t>
  </si>
  <si>
    <t>5304020</t>
  </si>
  <si>
    <t>Kiona-Benton City School District</t>
  </si>
  <si>
    <t>5304080</t>
  </si>
  <si>
    <t>Klickitat School District</t>
  </si>
  <si>
    <t>5304150</t>
  </si>
  <si>
    <t>LaCrosse School District</t>
  </si>
  <si>
    <t>5307050</t>
  </si>
  <si>
    <t>Lake Quinault School District</t>
  </si>
  <si>
    <t>5304410</t>
  </si>
  <si>
    <t>Lind School District</t>
  </si>
  <si>
    <t>5304470</t>
  </si>
  <si>
    <t>Longview Public Schools</t>
  </si>
  <si>
    <t>5304500</t>
  </si>
  <si>
    <t>Loon Lake School District</t>
  </si>
  <si>
    <t>5304530</t>
  </si>
  <si>
    <t>Lopez School District</t>
  </si>
  <si>
    <t>5304590</t>
  </si>
  <si>
    <t>Lyle School District</t>
  </si>
  <si>
    <t>5304650</t>
  </si>
  <si>
    <t>Mabton School District</t>
  </si>
  <si>
    <t>5304710</t>
  </si>
  <si>
    <t>Mansfield School District</t>
  </si>
  <si>
    <t>5304800</t>
  </si>
  <si>
    <t>Mary M. Knight School District</t>
  </si>
  <si>
    <t>5304830</t>
  </si>
  <si>
    <t>Mary Walker School District</t>
  </si>
  <si>
    <t>5304890</t>
  </si>
  <si>
    <t>McCleary School District</t>
  </si>
  <si>
    <t>5305020</t>
  </si>
  <si>
    <t>Methow Valley School District</t>
  </si>
  <si>
    <t>5305040</t>
  </si>
  <si>
    <t>Mill A School District</t>
  </si>
  <si>
    <t>5305160</t>
  </si>
  <si>
    <t>Montesano School District</t>
  </si>
  <si>
    <t>5305190</t>
  </si>
  <si>
    <t>Morton School District</t>
  </si>
  <si>
    <t>5305220</t>
  </si>
  <si>
    <t>Moses Lake School District</t>
  </si>
  <si>
    <t>5305250</t>
  </si>
  <si>
    <t>Mossyrock School District</t>
  </si>
  <si>
    <t>5305280</t>
  </si>
  <si>
    <t>Mount Adams School District</t>
  </si>
  <si>
    <t>5305310</t>
  </si>
  <si>
    <t>Mount Baker School District</t>
  </si>
  <si>
    <t>5305400</t>
  </si>
  <si>
    <t>Mount Vernon School District</t>
  </si>
  <si>
    <t>5305460</t>
  </si>
  <si>
    <t>Naches Valley School District</t>
  </si>
  <si>
    <t>5305490</t>
  </si>
  <si>
    <t>Napavine School District</t>
  </si>
  <si>
    <t>5305520</t>
  </si>
  <si>
    <t>Naselle-Grays River Valley School District</t>
  </si>
  <si>
    <t>5305550</t>
  </si>
  <si>
    <t>Nespelem School District</t>
  </si>
  <si>
    <t>5305610</t>
  </si>
  <si>
    <t>Newport School District</t>
  </si>
  <si>
    <t>5305640</t>
  </si>
  <si>
    <t>Nine Mile Falls School District</t>
  </si>
  <si>
    <t>5305700</t>
  </si>
  <si>
    <t>North Beach School District</t>
  </si>
  <si>
    <t>5305730</t>
  </si>
  <si>
    <t>North Franklin School District</t>
  </si>
  <si>
    <t>5305790</t>
  </si>
  <si>
    <t>North Mason School District</t>
  </si>
  <si>
    <t>5305820</t>
  </si>
  <si>
    <t>North River School District</t>
  </si>
  <si>
    <t>5305880</t>
  </si>
  <si>
    <t>Northport School District</t>
  </si>
  <si>
    <t>5306000</t>
  </si>
  <si>
    <t>Oakville School District</t>
  </si>
  <si>
    <t>5306060</t>
  </si>
  <si>
    <t>Ocean Beach School District</t>
  </si>
  <si>
    <t>5306090</t>
  </si>
  <si>
    <t>Ocosta School District</t>
  </si>
  <si>
    <t>5306150</t>
  </si>
  <si>
    <t>Okanogan School District</t>
  </si>
  <si>
    <t>5306220</t>
  </si>
  <si>
    <t>Omak School District</t>
  </si>
  <si>
    <t>5306240</t>
  </si>
  <si>
    <t>Onalaska School District</t>
  </si>
  <si>
    <t>5306270</t>
  </si>
  <si>
    <t>Onion Creek School District</t>
  </si>
  <si>
    <t>5306300</t>
  </si>
  <si>
    <t>Orcas Island School District</t>
  </si>
  <si>
    <t>5306360</t>
  </si>
  <si>
    <t>Orient School District</t>
  </si>
  <si>
    <t>5306390</t>
  </si>
  <si>
    <t>Orondo School District</t>
  </si>
  <si>
    <t>5306420</t>
  </si>
  <si>
    <t>Oroville School District</t>
  </si>
  <si>
    <t>5306480</t>
  </si>
  <si>
    <t>Othello School District</t>
  </si>
  <si>
    <t>5306510</t>
  </si>
  <si>
    <t>Palisades School District</t>
  </si>
  <si>
    <t>5306540</t>
  </si>
  <si>
    <t>Palouse School District</t>
  </si>
  <si>
    <t>5306570</t>
  </si>
  <si>
    <t>Pasco School District</t>
  </si>
  <si>
    <t>5306600</t>
  </si>
  <si>
    <t>Pateros School District</t>
  </si>
  <si>
    <t>5306750</t>
  </si>
  <si>
    <t>Pioneer School District</t>
  </si>
  <si>
    <t>5306780</t>
  </si>
  <si>
    <t>Pomeroy School District</t>
  </si>
  <si>
    <t>5306820</t>
  </si>
  <si>
    <t>Port Angeles School District</t>
  </si>
  <si>
    <t>5306840</t>
  </si>
  <si>
    <t>Port Townsend School District</t>
  </si>
  <si>
    <t>5306870</t>
  </si>
  <si>
    <t>Prescott School District</t>
  </si>
  <si>
    <t>5306900</t>
  </si>
  <si>
    <t>Prosser School District</t>
  </si>
  <si>
    <t>5301380</t>
  </si>
  <si>
    <t>Queets-Clearwater School District</t>
  </si>
  <si>
    <t>5306990</t>
  </si>
  <si>
    <t>Quilcene School District</t>
  </si>
  <si>
    <t>5307020</t>
  </si>
  <si>
    <t>Quillayute Valley School District</t>
  </si>
  <si>
    <t>5307080</t>
  </si>
  <si>
    <t>Quincy School District</t>
  </si>
  <si>
    <t>5307140</t>
  </si>
  <si>
    <t>Raymond School District</t>
  </si>
  <si>
    <t>5307210</t>
  </si>
  <si>
    <t>Reardan-Edwall School District</t>
  </si>
  <si>
    <t>5307230</t>
  </si>
  <si>
    <t>5307260</t>
  </si>
  <si>
    <t>Republic School District</t>
  </si>
  <si>
    <t>5307470</t>
  </si>
  <si>
    <t>Rochester School District</t>
  </si>
  <si>
    <t>5307560</t>
  </si>
  <si>
    <t>Rosalia School District</t>
  </si>
  <si>
    <t>5307620</t>
  </si>
  <si>
    <t>Royal School District</t>
  </si>
  <si>
    <t>5307680</t>
  </si>
  <si>
    <t>Satsop School District</t>
  </si>
  <si>
    <t>5307770</t>
  </si>
  <si>
    <t>Selah School District</t>
  </si>
  <si>
    <t>5307800</t>
  </si>
  <si>
    <t>Selkirk School District</t>
  </si>
  <si>
    <t>5307830</t>
  </si>
  <si>
    <t>Sequim School District</t>
  </si>
  <si>
    <t>5307900</t>
  </si>
  <si>
    <t>Shelton School District</t>
  </si>
  <si>
    <t>5308070</t>
  </si>
  <si>
    <t>Soap Lake School District</t>
  </si>
  <si>
    <t>5308100</t>
  </si>
  <si>
    <t>South Bend School District</t>
  </si>
  <si>
    <t>5308220</t>
  </si>
  <si>
    <t>Southside School District</t>
  </si>
  <si>
    <t>5308280</t>
  </si>
  <si>
    <t>Sprague School District</t>
  </si>
  <si>
    <t>5308310</t>
  </si>
  <si>
    <t>St. John School District</t>
  </si>
  <si>
    <t>5308400</t>
  </si>
  <si>
    <t>Starbuck School District</t>
  </si>
  <si>
    <t>5308490</t>
  </si>
  <si>
    <t>Steptoe School District</t>
  </si>
  <si>
    <t>5308520</t>
  </si>
  <si>
    <t>Stevenson-Carson School District</t>
  </si>
  <si>
    <t>5308580</t>
  </si>
  <si>
    <t>Summit Valley School District</t>
  </si>
  <si>
    <t>5308670</t>
  </si>
  <si>
    <t>Sunnyside School District</t>
  </si>
  <si>
    <t>5308730</t>
  </si>
  <si>
    <t>Taholah School District</t>
  </si>
  <si>
    <t>5308940</t>
  </si>
  <si>
    <t>Tonasket School District</t>
  </si>
  <si>
    <t>5308970</t>
  </si>
  <si>
    <t>Toppenish School District</t>
  </si>
  <si>
    <t>5309060</t>
  </si>
  <si>
    <t>Trout Lake School District</t>
  </si>
  <si>
    <t>5309150</t>
  </si>
  <si>
    <t>Union Gap School District</t>
  </si>
  <si>
    <t>5309240</t>
  </si>
  <si>
    <t>Valley School District</t>
  </si>
  <si>
    <t>5309330</t>
  </si>
  <si>
    <t>Wahkiakum School District</t>
  </si>
  <si>
    <t>5309360</t>
  </si>
  <si>
    <t>Wahluke School District</t>
  </si>
  <si>
    <t>5309390</t>
  </si>
  <si>
    <t>Waitsburg School District</t>
  </si>
  <si>
    <t>5309450</t>
  </si>
  <si>
    <t>Walla Walla Public Schools</t>
  </si>
  <si>
    <t>5309480</t>
  </si>
  <si>
    <t>Wapato School District</t>
  </si>
  <si>
    <t>5309510</t>
  </si>
  <si>
    <t>Warden School District</t>
  </si>
  <si>
    <t>5309570</t>
  </si>
  <si>
    <t>Washtucna School District</t>
  </si>
  <si>
    <t>5309600</t>
  </si>
  <si>
    <t>Waterville School District</t>
  </si>
  <si>
    <t>5309630</t>
  </si>
  <si>
    <t>Wellpinit School District</t>
  </si>
  <si>
    <t>5309750</t>
  </si>
  <si>
    <t>White Pass School District</t>
  </si>
  <si>
    <t>5309870</t>
  </si>
  <si>
    <t>Willapa Valley School District</t>
  </si>
  <si>
    <t>5309900</t>
  </si>
  <si>
    <t>Wilson Creek School District</t>
  </si>
  <si>
    <t>5309930</t>
  </si>
  <si>
    <t>Winlock School District</t>
  </si>
  <si>
    <t>5309990</t>
  </si>
  <si>
    <t>Wishkah Valley School District</t>
  </si>
  <si>
    <t>5310020</t>
  </si>
  <si>
    <t>Wishram School District</t>
  </si>
  <si>
    <t>5310050</t>
  </si>
  <si>
    <t>Woodland School District</t>
  </si>
  <si>
    <t>5310110</t>
  </si>
  <si>
    <t>Yakima School District</t>
  </si>
  <si>
    <t>5310140</t>
  </si>
  <si>
    <t>Yelm Community Schools</t>
  </si>
  <si>
    <t>5310170</t>
  </si>
  <si>
    <t>Zillah School District</t>
  </si>
  <si>
    <t>5399999</t>
  </si>
  <si>
    <t>PART D SUBPART 2</t>
  </si>
  <si>
    <t>1</t>
  </si>
  <si>
    <t>Hold Harmless Percentage</t>
  </si>
  <si>
    <t>IsExpanded</t>
  </si>
  <si>
    <t>Sum of Charters RFPL+Sending RFPL</t>
  </si>
  <si>
    <t>WASHINGTON</t>
  </si>
  <si>
    <t>Pool</t>
  </si>
  <si>
    <t>Allocation</t>
  </si>
  <si>
    <t>MOE</t>
  </si>
  <si>
    <t>14005</t>
  </si>
  <si>
    <t>ABERDEEN</t>
  </si>
  <si>
    <t>21226</t>
  </si>
  <si>
    <t>ADNA</t>
  </si>
  <si>
    <t>22017</t>
  </si>
  <si>
    <t>ALMIRA</t>
  </si>
  <si>
    <t>29103</t>
  </si>
  <si>
    <t>ANACORTES</t>
  </si>
  <si>
    <t>31016</t>
  </si>
  <si>
    <t>ARLINGTON</t>
  </si>
  <si>
    <t>02420</t>
  </si>
  <si>
    <t>ASOTIN-ANATONE</t>
  </si>
  <si>
    <t>17408</t>
  </si>
  <si>
    <t>AUBURN</t>
  </si>
  <si>
    <t>18303</t>
  </si>
  <si>
    <t>BAINBRIDGE ISLAND</t>
  </si>
  <si>
    <t>06119</t>
  </si>
  <si>
    <t>BATTLE GROUND</t>
  </si>
  <si>
    <t>17405</t>
  </si>
  <si>
    <t>BELLEVUE</t>
  </si>
  <si>
    <t>BELLINGHAM</t>
  </si>
  <si>
    <t>01122</t>
  </si>
  <si>
    <t>BENGE</t>
  </si>
  <si>
    <t>27403</t>
  </si>
  <si>
    <t>BETHEL</t>
  </si>
  <si>
    <t>20203</t>
  </si>
  <si>
    <t>BICKLETON</t>
  </si>
  <si>
    <t>37503</t>
  </si>
  <si>
    <t>BLAINE</t>
  </si>
  <si>
    <t>21234</t>
  </si>
  <si>
    <t>BOISTFORT</t>
  </si>
  <si>
    <t>BREMERTON</t>
  </si>
  <si>
    <t>24111</t>
  </si>
  <si>
    <t>BREWSTER</t>
  </si>
  <si>
    <t>09075</t>
  </si>
  <si>
    <t>BRIDGEPORT</t>
  </si>
  <si>
    <t>16046</t>
  </si>
  <si>
    <t>BRINNON</t>
  </si>
  <si>
    <t>29100</t>
  </si>
  <si>
    <t>BURLINGTON-EDISON</t>
  </si>
  <si>
    <t>06117</t>
  </si>
  <si>
    <t>CAMAS</t>
  </si>
  <si>
    <t>05401</t>
  </si>
  <si>
    <t>CAPE FLATTERY</t>
  </si>
  <si>
    <t>27019</t>
  </si>
  <si>
    <t>CARBONADO</t>
  </si>
  <si>
    <t>04228</t>
  </si>
  <si>
    <t>CASCADE</t>
  </si>
  <si>
    <t>04222</t>
  </si>
  <si>
    <t>CASHMERE</t>
  </si>
  <si>
    <t>08401</t>
  </si>
  <si>
    <t>CASTLE ROCK</t>
  </si>
  <si>
    <t>CATALYST BREMERTON CHARTER</t>
  </si>
  <si>
    <t>20215</t>
  </si>
  <si>
    <t>CENTERVILLE</t>
  </si>
  <si>
    <t>18401</t>
  </si>
  <si>
    <t>CENTRAL KITSAP</t>
  </si>
  <si>
    <t>32356</t>
  </si>
  <si>
    <t>CENTRAL VALLEY</t>
  </si>
  <si>
    <t>21401</t>
  </si>
  <si>
    <t>CENTRALIA</t>
  </si>
  <si>
    <t>21302</t>
  </si>
  <si>
    <t>CHEHALIS</t>
  </si>
  <si>
    <t>32360</t>
  </si>
  <si>
    <t>CHENEY</t>
  </si>
  <si>
    <t>33036</t>
  </si>
  <si>
    <t>CHEWELAH</t>
  </si>
  <si>
    <t>16049</t>
  </si>
  <si>
    <t>CHIMACUM</t>
  </si>
  <si>
    <t>02250</t>
  </si>
  <si>
    <t>CLARKSTON</t>
  </si>
  <si>
    <t>19404</t>
  </si>
  <si>
    <t>CLE ELUM-ROSLYN</t>
  </si>
  <si>
    <t>27400</t>
  </si>
  <si>
    <t>CLOVER PARK</t>
  </si>
  <si>
    <t>38300</t>
  </si>
  <si>
    <t>COLFAX</t>
  </si>
  <si>
    <t>36250</t>
  </si>
  <si>
    <t>COLLEGE PLACE</t>
  </si>
  <si>
    <t>38306</t>
  </si>
  <si>
    <t>COLTON</t>
  </si>
  <si>
    <t>33206</t>
  </si>
  <si>
    <t>COLUMBIA (STEV)</t>
  </si>
  <si>
    <t>36400</t>
  </si>
  <si>
    <t>COLUMBIA (WALLA)</t>
  </si>
  <si>
    <t>33115</t>
  </si>
  <si>
    <t>COLVILLE</t>
  </si>
  <si>
    <t>29011</t>
  </si>
  <si>
    <t>CONCRETE</t>
  </si>
  <si>
    <t>29317</t>
  </si>
  <si>
    <t>CONWAY</t>
  </si>
  <si>
    <t>14099</t>
  </si>
  <si>
    <t>COSMOPOLIS</t>
  </si>
  <si>
    <t>13151</t>
  </si>
  <si>
    <t>COULEE-HARTLINE</t>
  </si>
  <si>
    <t>15204</t>
  </si>
  <si>
    <t>COUPEVILLE</t>
  </si>
  <si>
    <t>05313</t>
  </si>
  <si>
    <t>CRESCENT</t>
  </si>
  <si>
    <t>22073</t>
  </si>
  <si>
    <t>CRESTON</t>
  </si>
  <si>
    <t>10050</t>
  </si>
  <si>
    <t>CURLEW</t>
  </si>
  <si>
    <t>26059</t>
  </si>
  <si>
    <t>CUSICK</t>
  </si>
  <si>
    <t>19007</t>
  </si>
  <si>
    <t>DAMMAN</t>
  </si>
  <si>
    <t>31330</t>
  </si>
  <si>
    <t>DARRINGTON</t>
  </si>
  <si>
    <t>22207</t>
  </si>
  <si>
    <t>DAVENPORT</t>
  </si>
  <si>
    <t>07002</t>
  </si>
  <si>
    <t>DAYTON</t>
  </si>
  <si>
    <t>32414</t>
  </si>
  <si>
    <t>DEER PARK</t>
  </si>
  <si>
    <t>27343</t>
  </si>
  <si>
    <t>DIERINGER</t>
  </si>
  <si>
    <t>36101</t>
  </si>
  <si>
    <t>DIXIE</t>
  </si>
  <si>
    <t>32361</t>
  </si>
  <si>
    <t>EAST VALLEY (SPK)</t>
  </si>
  <si>
    <t>39090</t>
  </si>
  <si>
    <t>EAST VALLEY (YAK)</t>
  </si>
  <si>
    <t>09206</t>
  </si>
  <si>
    <t>EASTMONT</t>
  </si>
  <si>
    <t>19028</t>
  </si>
  <si>
    <t>EASTON</t>
  </si>
  <si>
    <t>27404</t>
  </si>
  <si>
    <t>EATONVILLE</t>
  </si>
  <si>
    <t>31015</t>
  </si>
  <si>
    <t>EDMONDS</t>
  </si>
  <si>
    <t>19401</t>
  </si>
  <si>
    <t>ELLENSBURG</t>
  </si>
  <si>
    <t>14068</t>
  </si>
  <si>
    <t>ELMA</t>
  </si>
  <si>
    <t>38308</t>
  </si>
  <si>
    <t>ENDICOTT</t>
  </si>
  <si>
    <t>04127</t>
  </si>
  <si>
    <t>ENTIAT</t>
  </si>
  <si>
    <t>17216</t>
  </si>
  <si>
    <t>ENUMCLAW</t>
  </si>
  <si>
    <t>13165</t>
  </si>
  <si>
    <t>EPHRATA</t>
  </si>
  <si>
    <t>21036</t>
  </si>
  <si>
    <t>EVALINE</t>
  </si>
  <si>
    <t>31002</t>
  </si>
  <si>
    <t>EVERETT</t>
  </si>
  <si>
    <t>06114</t>
  </si>
  <si>
    <t>EVERGREEN (CLARK)</t>
  </si>
  <si>
    <t>33205</t>
  </si>
  <si>
    <t>EVERGREEN (STEV)</t>
  </si>
  <si>
    <t>17210</t>
  </si>
  <si>
    <t>FEDERAL WAY</t>
  </si>
  <si>
    <t>37502</t>
  </si>
  <si>
    <t>FERNDALE</t>
  </si>
  <si>
    <t>27417</t>
  </si>
  <si>
    <t>FIFE</t>
  </si>
  <si>
    <t>03053</t>
  </si>
  <si>
    <t>FINLEY</t>
  </si>
  <si>
    <t>27402</t>
  </si>
  <si>
    <t>FRANKLIN PIERCE</t>
  </si>
  <si>
    <t>32358</t>
  </si>
  <si>
    <t>FREEMAN</t>
  </si>
  <si>
    <t>38302</t>
  </si>
  <si>
    <t>GARFIELD</t>
  </si>
  <si>
    <t>20401</t>
  </si>
  <si>
    <t>GLENWOOD</t>
  </si>
  <si>
    <t>20404</t>
  </si>
  <si>
    <t>GOLDENDALE</t>
  </si>
  <si>
    <t>13301</t>
  </si>
  <si>
    <t>GRAND COULEE</t>
  </si>
  <si>
    <t>39200</t>
  </si>
  <si>
    <t>GRANDVIEW</t>
  </si>
  <si>
    <t>39204</t>
  </si>
  <si>
    <t>GRANGER</t>
  </si>
  <si>
    <t>31332</t>
  </si>
  <si>
    <t>GRANITE FALLS</t>
  </si>
  <si>
    <t>23054</t>
  </si>
  <si>
    <t>GRAPEVIEW</t>
  </si>
  <si>
    <t>32312</t>
  </si>
  <si>
    <t>GREAT NORTHERN</t>
  </si>
  <si>
    <t>06103</t>
  </si>
  <si>
    <t>GREEN MOUNTAIN</t>
  </si>
  <si>
    <t>34324</t>
  </si>
  <si>
    <t>GRIFFIN</t>
  </si>
  <si>
    <t>22204</t>
  </si>
  <si>
    <t>HARRINGTON</t>
  </si>
  <si>
    <t>39203</t>
  </si>
  <si>
    <t>HIGHLAND</t>
  </si>
  <si>
    <t>HIGHLINE</t>
  </si>
  <si>
    <t>06098</t>
  </si>
  <si>
    <t>HOCKINSON</t>
  </si>
  <si>
    <t>23404</t>
  </si>
  <si>
    <t>HOOD CANAL</t>
  </si>
  <si>
    <t>14028</t>
  </si>
  <si>
    <t>HOQUIAM</t>
  </si>
  <si>
    <t>IMPACT COMMENCEMENT BAY CHARTER</t>
  </si>
  <si>
    <t>IMPACT PUGET SOUND CHARTER</t>
  </si>
  <si>
    <t>IMPACT SALISH SEA CHARTER</t>
  </si>
  <si>
    <t>10070</t>
  </si>
  <si>
    <t>INCHELIUM</t>
  </si>
  <si>
    <t>31063</t>
  </si>
  <si>
    <t>INDEX</t>
  </si>
  <si>
    <t>17411</t>
  </si>
  <si>
    <t>ISSAQUAH</t>
  </si>
  <si>
    <t>11056</t>
  </si>
  <si>
    <t>KAHLOTUS</t>
  </si>
  <si>
    <t>08402</t>
  </si>
  <si>
    <t>KALAMA</t>
  </si>
  <si>
    <t>10003</t>
  </si>
  <si>
    <t>KELLER</t>
  </si>
  <si>
    <t>08458</t>
  </si>
  <si>
    <t>KELSO</t>
  </si>
  <si>
    <t>03017</t>
  </si>
  <si>
    <t>KENNEWICK</t>
  </si>
  <si>
    <t>17415</t>
  </si>
  <si>
    <t>KENT</t>
  </si>
  <si>
    <t>33212</t>
  </si>
  <si>
    <t>KETTLE FALLS</t>
  </si>
  <si>
    <t>03052</t>
  </si>
  <si>
    <t>KIONA-BENTON</t>
  </si>
  <si>
    <t>19403</t>
  </si>
  <si>
    <t>KITTITAS</t>
  </si>
  <si>
    <t>20402</t>
  </si>
  <si>
    <t>KLICKITAT</t>
  </si>
  <si>
    <t>06101</t>
  </si>
  <si>
    <t>LA CENTER</t>
  </si>
  <si>
    <t>29311</t>
  </si>
  <si>
    <t>LA CONNER</t>
  </si>
  <si>
    <t>38126</t>
  </si>
  <si>
    <t>LACROSSE</t>
  </si>
  <si>
    <t>04129</t>
  </si>
  <si>
    <t>LAKE CHELAN</t>
  </si>
  <si>
    <t>31004</t>
  </si>
  <si>
    <t>LAKE STEVENS</t>
  </si>
  <si>
    <t>17414</t>
  </si>
  <si>
    <t>LAKE WASHINGTON</t>
  </si>
  <si>
    <t>31306</t>
  </si>
  <si>
    <t>LAKEWOOD</t>
  </si>
  <si>
    <t>38264</t>
  </si>
  <si>
    <t>LAMONT</t>
  </si>
  <si>
    <t>32362</t>
  </si>
  <si>
    <t>LIBERTY</t>
  </si>
  <si>
    <t>01158</t>
  </si>
  <si>
    <t>LIND</t>
  </si>
  <si>
    <t>08122</t>
  </si>
  <si>
    <t>LONGVIEW</t>
  </si>
  <si>
    <t>33183</t>
  </si>
  <si>
    <t>LOON LAKE</t>
  </si>
  <si>
    <t>28144</t>
  </si>
  <si>
    <t>LOPEZ</t>
  </si>
  <si>
    <t>LUMEN CHARTER</t>
  </si>
  <si>
    <t>20406</t>
  </si>
  <si>
    <t>LYLE</t>
  </si>
  <si>
    <t>37504</t>
  </si>
  <si>
    <t>LYNDEN</t>
  </si>
  <si>
    <t>39120</t>
  </si>
  <si>
    <t>MABTON</t>
  </si>
  <si>
    <t>09207</t>
  </si>
  <si>
    <t>MANSFIELD</t>
  </si>
  <si>
    <t>04019</t>
  </si>
  <si>
    <t>MANSON</t>
  </si>
  <si>
    <t>23311</t>
  </si>
  <si>
    <t>MARY M KNIGHT</t>
  </si>
  <si>
    <t>33207</t>
  </si>
  <si>
    <t>MARY WALKER</t>
  </si>
  <si>
    <t>31025</t>
  </si>
  <si>
    <t>MARYSVILLE</t>
  </si>
  <si>
    <t>14065</t>
  </si>
  <si>
    <t>MCCLEARY</t>
  </si>
  <si>
    <t>32354</t>
  </si>
  <si>
    <t>MEAD</t>
  </si>
  <si>
    <t>32326</t>
  </si>
  <si>
    <t>MEDICAL LAKE</t>
  </si>
  <si>
    <t>17400</t>
  </si>
  <si>
    <t>MERCER ISLAND</t>
  </si>
  <si>
    <t>37505</t>
  </si>
  <si>
    <t>MERIDIAN</t>
  </si>
  <si>
    <t>24350</t>
  </si>
  <si>
    <t>METHOW VALLEY</t>
  </si>
  <si>
    <t>30031</t>
  </si>
  <si>
    <t>MILL A</t>
  </si>
  <si>
    <t>31103</t>
  </si>
  <si>
    <t>MONROE</t>
  </si>
  <si>
    <t>14066</t>
  </si>
  <si>
    <t>MONTESANO</t>
  </si>
  <si>
    <t>21214</t>
  </si>
  <si>
    <t>MORTON</t>
  </si>
  <si>
    <t>13161</t>
  </si>
  <si>
    <t>MOSES LAKE</t>
  </si>
  <si>
    <t>21206</t>
  </si>
  <si>
    <t>MOSSYROCK</t>
  </si>
  <si>
    <t>39209</t>
  </si>
  <si>
    <t>MOUNT ADAMS</t>
  </si>
  <si>
    <t>37507</t>
  </si>
  <si>
    <t>MOUNT BAKER</t>
  </si>
  <si>
    <t>30029</t>
  </si>
  <si>
    <t>MOUNT PLEASANT</t>
  </si>
  <si>
    <t>29320</t>
  </si>
  <si>
    <t>MOUNT VERNON</t>
  </si>
  <si>
    <t>31006</t>
  </si>
  <si>
    <t>MUKILTEO</t>
  </si>
  <si>
    <t>39003</t>
  </si>
  <si>
    <t>NACHES VALLEY</t>
  </si>
  <si>
    <t>21014</t>
  </si>
  <si>
    <t>NAPAVINE</t>
  </si>
  <si>
    <t>25155</t>
  </si>
  <si>
    <t>NASELLE-GRAYS</t>
  </si>
  <si>
    <t>24014</t>
  </si>
  <si>
    <t>NESPELEM</t>
  </si>
  <si>
    <t>26056</t>
  </si>
  <si>
    <t>NEWPORT</t>
  </si>
  <si>
    <t>32325</t>
  </si>
  <si>
    <t>NINE MILE FALLS</t>
  </si>
  <si>
    <t>37506</t>
  </si>
  <si>
    <t>NOOKSACK VALLEY</t>
  </si>
  <si>
    <t>14064</t>
  </si>
  <si>
    <t>NORTH BEACH</t>
  </si>
  <si>
    <t>11051</t>
  </si>
  <si>
    <t>NORTH FRANKLIN</t>
  </si>
  <si>
    <t>18400</t>
  </si>
  <si>
    <t>NORTH KITSAP</t>
  </si>
  <si>
    <t>23403</t>
  </si>
  <si>
    <t>NORTH MASON</t>
  </si>
  <si>
    <t>25200</t>
  </si>
  <si>
    <t>NORTH RIVER</t>
  </si>
  <si>
    <t>34003</t>
  </si>
  <si>
    <t>NORTH THURSTON</t>
  </si>
  <si>
    <t>33211</t>
  </si>
  <si>
    <t>NORTHPORT</t>
  </si>
  <si>
    <t>17417</t>
  </si>
  <si>
    <t>NORTHSHORE</t>
  </si>
  <si>
    <t>15201</t>
  </si>
  <si>
    <t>OAK HARBOR</t>
  </si>
  <si>
    <t>38324</t>
  </si>
  <si>
    <t>OAKESDALE</t>
  </si>
  <si>
    <t>14400</t>
  </si>
  <si>
    <t>OAKVILLE</t>
  </si>
  <si>
    <t>25101</t>
  </si>
  <si>
    <t>OCEAN BEACH</t>
  </si>
  <si>
    <t>14172</t>
  </si>
  <si>
    <t>OCOSTA</t>
  </si>
  <si>
    <t>22105</t>
  </si>
  <si>
    <t>ODESSA</t>
  </si>
  <si>
    <t>24105</t>
  </si>
  <si>
    <t>OKANOGAN</t>
  </si>
  <si>
    <t>34111</t>
  </si>
  <si>
    <t>OLYMPIA</t>
  </si>
  <si>
    <t>24019</t>
  </si>
  <si>
    <t>OMAK</t>
  </si>
  <si>
    <t>21300</t>
  </si>
  <si>
    <t>ONALASKA</t>
  </si>
  <si>
    <t>33030</t>
  </si>
  <si>
    <t>ONION CREEK</t>
  </si>
  <si>
    <t>28137</t>
  </si>
  <si>
    <t>ORCAS ISLAND</t>
  </si>
  <si>
    <t>32123</t>
  </si>
  <si>
    <t>ORCHARD PRAIRIE</t>
  </si>
  <si>
    <t>10065</t>
  </si>
  <si>
    <t>ORIENT</t>
  </si>
  <si>
    <t>09013</t>
  </si>
  <si>
    <t>ORONDO</t>
  </si>
  <si>
    <t>24410</t>
  </si>
  <si>
    <t>OROVILLE</t>
  </si>
  <si>
    <t>27344</t>
  </si>
  <si>
    <t>ORTING</t>
  </si>
  <si>
    <t>01147</t>
  </si>
  <si>
    <t>OTHELLO</t>
  </si>
  <si>
    <t>09102</t>
  </si>
  <si>
    <t>PALISADES</t>
  </si>
  <si>
    <t>38301</t>
  </si>
  <si>
    <t>PALOUSE</t>
  </si>
  <si>
    <t>11001</t>
  </si>
  <si>
    <t>PASCO</t>
  </si>
  <si>
    <t>24122</t>
  </si>
  <si>
    <t>PATEROS</t>
  </si>
  <si>
    <t>03050</t>
  </si>
  <si>
    <t>PATERSON</t>
  </si>
  <si>
    <t>21301</t>
  </si>
  <si>
    <t>PE ELL</t>
  </si>
  <si>
    <t>27401</t>
  </si>
  <si>
    <t>PENINSULA</t>
  </si>
  <si>
    <t>PINNACLE PREP CHARTER</t>
  </si>
  <si>
    <t>23402</t>
  </si>
  <si>
    <t>PIONEER</t>
  </si>
  <si>
    <t>12110</t>
  </si>
  <si>
    <t>POMEROY</t>
  </si>
  <si>
    <t>05121</t>
  </si>
  <si>
    <t>PORT ANGELES</t>
  </si>
  <si>
    <t>16050</t>
  </si>
  <si>
    <t>PORT TOWNSEND</t>
  </si>
  <si>
    <t>36402</t>
  </si>
  <si>
    <t>PRESCOTT</t>
  </si>
  <si>
    <t>PRIDE PREP CHARTER</t>
  </si>
  <si>
    <t>03116</t>
  </si>
  <si>
    <t>PROSSER</t>
  </si>
  <si>
    <t>PULLMAN</t>
  </si>
  <si>
    <t>PULLMAN MONTESSORI CHARTER</t>
  </si>
  <si>
    <t>27003</t>
  </si>
  <si>
    <t>PUYALLUP</t>
  </si>
  <si>
    <t>16020</t>
  </si>
  <si>
    <t>QUEETS-CLEARWATER</t>
  </si>
  <si>
    <t>16048</t>
  </si>
  <si>
    <t>QUILCENE</t>
  </si>
  <si>
    <t>05402</t>
  </si>
  <si>
    <t>QUILLAYUTE VALLEY</t>
  </si>
  <si>
    <t>14097</t>
  </si>
  <si>
    <t>QUINAULT</t>
  </si>
  <si>
    <t>13144</t>
  </si>
  <si>
    <t>QUINCY</t>
  </si>
  <si>
    <t>34307</t>
  </si>
  <si>
    <t>RAINIER</t>
  </si>
  <si>
    <t>RAINIER PREP CHARTER</t>
  </si>
  <si>
    <t>RAINIER VALLEY CHARTER</t>
  </si>
  <si>
    <t>25116</t>
  </si>
  <si>
    <t>RAYMOND</t>
  </si>
  <si>
    <t>22009</t>
  </si>
  <si>
    <t>REARDAN-EDWALL</t>
  </si>
  <si>
    <t>17403</t>
  </si>
  <si>
    <t>RENTON</t>
  </si>
  <si>
    <t>10309</t>
  </si>
  <si>
    <t>REPUBLIC</t>
  </si>
  <si>
    <t>03400</t>
  </si>
  <si>
    <t>RICHLAND</t>
  </si>
  <si>
    <t>06122</t>
  </si>
  <si>
    <t>RIDGEFIELD</t>
  </si>
  <si>
    <t>01160</t>
  </si>
  <si>
    <t>RITZVILLE</t>
  </si>
  <si>
    <t>32416</t>
  </si>
  <si>
    <t>RIVERSIDE</t>
  </si>
  <si>
    <t>17407</t>
  </si>
  <si>
    <t>RIVERVIEW</t>
  </si>
  <si>
    <t>34401</t>
  </si>
  <si>
    <t>ROCHESTER</t>
  </si>
  <si>
    <t>20403</t>
  </si>
  <si>
    <t>ROOSEVELT</t>
  </si>
  <si>
    <t>38320</t>
  </si>
  <si>
    <t>ROSALIA</t>
  </si>
  <si>
    <t>13160</t>
  </si>
  <si>
    <t>ROYAL</t>
  </si>
  <si>
    <t>28149</t>
  </si>
  <si>
    <t>SAN JUAN ISLAND</t>
  </si>
  <si>
    <t>14104</t>
  </si>
  <si>
    <t>SATSOP</t>
  </si>
  <si>
    <t>SCHOOL FOR THE DEAF</t>
  </si>
  <si>
    <t>SCHOOL OF THE BLIND</t>
  </si>
  <si>
    <t>SEATTLE</t>
  </si>
  <si>
    <t>29101</t>
  </si>
  <si>
    <t>SEDRO-WOOLLEY</t>
  </si>
  <si>
    <t>39119</t>
  </si>
  <si>
    <t>SELAH</t>
  </si>
  <si>
    <t>26070</t>
  </si>
  <si>
    <t>SELKIRK</t>
  </si>
  <si>
    <t>05323</t>
  </si>
  <si>
    <t>SEQUIM</t>
  </si>
  <si>
    <t>28010</t>
  </si>
  <si>
    <t>SHAW ISLAND</t>
  </si>
  <si>
    <t>23309</t>
  </si>
  <si>
    <t>SHELTON</t>
  </si>
  <si>
    <t>17412</t>
  </si>
  <si>
    <t>SHORELINE</t>
  </si>
  <si>
    <t>30002</t>
  </si>
  <si>
    <t>SKAMANIA</t>
  </si>
  <si>
    <t>17404</t>
  </si>
  <si>
    <t>SKYKOMISH</t>
  </si>
  <si>
    <t>31201</t>
  </si>
  <si>
    <t>SNOHOMISH</t>
  </si>
  <si>
    <t>17410</t>
  </si>
  <si>
    <t>SNOQUALMIE VALLEY</t>
  </si>
  <si>
    <t>13156</t>
  </si>
  <si>
    <t>SOAP LAKE</t>
  </si>
  <si>
    <t>25118</t>
  </si>
  <si>
    <t>SOUTH BEND</t>
  </si>
  <si>
    <t>18402</t>
  </si>
  <si>
    <t>SOUTH KITSAP</t>
  </si>
  <si>
    <t>15206</t>
  </si>
  <si>
    <t>SOUTH WHIDBEY</t>
  </si>
  <si>
    <t>23042</t>
  </si>
  <si>
    <t>SOUTHSIDE</t>
  </si>
  <si>
    <t>SPOKANE</t>
  </si>
  <si>
    <t>SPOKANE INTERNATIONAL ACADEMY CHARTER</t>
  </si>
  <si>
    <t>22008</t>
  </si>
  <si>
    <t>SPRAGUE</t>
  </si>
  <si>
    <t>38322</t>
  </si>
  <si>
    <t>ST JOHN</t>
  </si>
  <si>
    <t>31401</t>
  </si>
  <si>
    <t>STANWOOD</t>
  </si>
  <si>
    <t>11054</t>
  </si>
  <si>
    <t>STAR</t>
  </si>
  <si>
    <t>07035</t>
  </si>
  <si>
    <t>STARBUCK</t>
  </si>
  <si>
    <t>04069</t>
  </si>
  <si>
    <t>STEHEKIN</t>
  </si>
  <si>
    <t>27001</t>
  </si>
  <si>
    <t>STEILACOOM</t>
  </si>
  <si>
    <t>38304</t>
  </si>
  <si>
    <t>STEPTOE</t>
  </si>
  <si>
    <t>30303</t>
  </si>
  <si>
    <t>STEVENSON-CARSON</t>
  </si>
  <si>
    <t>31311</t>
  </si>
  <si>
    <t>SULTAN</t>
  </si>
  <si>
    <t>SUMMIT ATLAS CHARTER</t>
  </si>
  <si>
    <t>SUMMIT OLYMPUS CHARTER</t>
  </si>
  <si>
    <t>SUMMIT SIERRA CHARTER</t>
  </si>
  <si>
    <t>33202</t>
  </si>
  <si>
    <t>SUMMIT VALLEY</t>
  </si>
  <si>
    <t>27320</t>
  </si>
  <si>
    <t>SUMNER</t>
  </si>
  <si>
    <t>39201</t>
  </si>
  <si>
    <t>SUNNYSIDE</t>
  </si>
  <si>
    <t>SUQUAMISH</t>
  </si>
  <si>
    <t>TACOMA</t>
  </si>
  <si>
    <t>14077</t>
  </si>
  <si>
    <t>TAHOLAH</t>
  </si>
  <si>
    <t>17409</t>
  </si>
  <si>
    <t>TAHOMA</t>
  </si>
  <si>
    <t>38265</t>
  </si>
  <si>
    <t>TEKOA</t>
  </si>
  <si>
    <t>34402</t>
  </si>
  <si>
    <t>TENINO</t>
  </si>
  <si>
    <t>19400</t>
  </si>
  <si>
    <t>THORP</t>
  </si>
  <si>
    <t>21237</t>
  </si>
  <si>
    <t>TOLEDO</t>
  </si>
  <si>
    <t>24404</t>
  </si>
  <si>
    <t>TONASKET</t>
  </si>
  <si>
    <t>39202</t>
  </si>
  <si>
    <t>TOPPENISH</t>
  </si>
  <si>
    <t>36300</t>
  </si>
  <si>
    <t>TOUCHET</t>
  </si>
  <si>
    <t>08130</t>
  </si>
  <si>
    <t>TOUTLE LAKE</t>
  </si>
  <si>
    <t>20400</t>
  </si>
  <si>
    <t>TROUT LAKE</t>
  </si>
  <si>
    <t>TUKWILA</t>
  </si>
  <si>
    <t>34033</t>
  </si>
  <si>
    <t>TUMWATER</t>
  </si>
  <si>
    <t>39002</t>
  </si>
  <si>
    <t>UNION GAP</t>
  </si>
  <si>
    <t>27083</t>
  </si>
  <si>
    <t>UNIVERSITY PLACE</t>
  </si>
  <si>
    <t>33070</t>
  </si>
  <si>
    <t>VALLEY</t>
  </si>
  <si>
    <t>VANCOUVER</t>
  </si>
  <si>
    <t>17402</t>
  </si>
  <si>
    <t>VASHON ISLAND</t>
  </si>
  <si>
    <t>35200</t>
  </si>
  <si>
    <t>WAHKIAKUM</t>
  </si>
  <si>
    <t>13073</t>
  </si>
  <si>
    <t>WAHLUKE</t>
  </si>
  <si>
    <t>36401</t>
  </si>
  <si>
    <t>WAITSBURG</t>
  </si>
  <si>
    <t>36140</t>
  </si>
  <si>
    <t>WALLA WALLA</t>
  </si>
  <si>
    <t>39207</t>
  </si>
  <si>
    <t>WAPATO</t>
  </si>
  <si>
    <t>13146</t>
  </si>
  <si>
    <t>WARDEN</t>
  </si>
  <si>
    <t>06112</t>
  </si>
  <si>
    <t>WASHOUGAL</t>
  </si>
  <si>
    <t>01109</t>
  </si>
  <si>
    <t>WASHTUCNA</t>
  </si>
  <si>
    <t>09209</t>
  </si>
  <si>
    <t>WATERVILLE</t>
  </si>
  <si>
    <t>33049</t>
  </si>
  <si>
    <t>WELLPINIT</t>
  </si>
  <si>
    <t>WENATCHEE</t>
  </si>
  <si>
    <t>32363</t>
  </si>
  <si>
    <t>WEST VALLEY (SPK)</t>
  </si>
  <si>
    <t>39208</t>
  </si>
  <si>
    <t>WEST VALLEY (YAK)</t>
  </si>
  <si>
    <t>WHATCOM INTERGENERATIONAL CHARTER</t>
  </si>
  <si>
    <t>21303</t>
  </si>
  <si>
    <t>WHITE PASS</t>
  </si>
  <si>
    <t>27416</t>
  </si>
  <si>
    <t>WHITE RIVER</t>
  </si>
  <si>
    <t>20405</t>
  </si>
  <si>
    <t>WHITE SALMON</t>
  </si>
  <si>
    <t>WHY NOT YOU ACADEMY CHARTER</t>
  </si>
  <si>
    <t>22200</t>
  </si>
  <si>
    <t>WILBUR</t>
  </si>
  <si>
    <t>25160</t>
  </si>
  <si>
    <t>WILLAPA VALLEY</t>
  </si>
  <si>
    <t>13167</t>
  </si>
  <si>
    <t>WILSON CREEK</t>
  </si>
  <si>
    <t>21232</t>
  </si>
  <si>
    <t>WINLOCK</t>
  </si>
  <si>
    <t>14117</t>
  </si>
  <si>
    <t>WISHKAH VALLEY</t>
  </si>
  <si>
    <t>20094</t>
  </si>
  <si>
    <t>WISHRAM</t>
  </si>
  <si>
    <t>08404</t>
  </si>
  <si>
    <t>WOODLAND</t>
  </si>
  <si>
    <t>39007</t>
  </si>
  <si>
    <t>YAKIMA</t>
  </si>
  <si>
    <t>34002</t>
  </si>
  <si>
    <t>YELM</t>
  </si>
  <si>
    <t>39205</t>
  </si>
  <si>
    <t>ZILLAH</t>
  </si>
  <si>
    <t>TOTAL LEA GRANTS</t>
  </si>
  <si>
    <t>Rev Fin  T-I State Adm  1004(b).TITLE I, PART A TOTAL LEA GRANTS</t>
  </si>
  <si>
    <t>Statewide Allocations</t>
  </si>
  <si>
    <t>Adjustment or Carryover</t>
  </si>
  <si>
    <t>Total to be allocated</t>
  </si>
  <si>
    <t>FFY16 1003(g) Grant Award &amp; 4% Set Aside:</t>
  </si>
  <si>
    <t>7% Set Aside Amount</t>
  </si>
  <si>
    <t>Percentage School Improvement Withheld</t>
  </si>
  <si>
    <t>&lt;-------(Use Hold Harmless Calc)</t>
  </si>
  <si>
    <t xml:space="preserve">       Subtotal</t>
  </si>
  <si>
    <t>Allocation under $14 B rule</t>
  </si>
  <si>
    <t>Statewide Administration (After hold Harmless)</t>
  </si>
  <si>
    <t>MOE reduction</t>
  </si>
  <si>
    <t>Net to Districts</t>
  </si>
  <si>
    <t/>
  </si>
  <si>
    <t>Column1</t>
  </si>
  <si>
    <t>COLUMN 1: BASIC GRANTS*</t>
  </si>
  <si>
    <t>COLUMN 2: CONCENTRATION GRANTS*</t>
  </si>
  <si>
    <t>COLUMN 3: TARGETED GRANTS*</t>
  </si>
  <si>
    <t>COLUMN 4: EDUCATION FINANCE INCENTIVE GRANTS*</t>
  </si>
  <si>
    <t>Renton</t>
  </si>
  <si>
    <t>5307790</t>
  </si>
  <si>
    <t>Impact Renton</t>
  </si>
  <si>
    <t>5307795</t>
  </si>
  <si>
    <t>Rooted</t>
  </si>
  <si>
    <t>39998</t>
  </si>
  <si>
    <t>39999</t>
  </si>
  <si>
    <t>IMPACT RENTON CHARTER SCHOOL</t>
  </si>
  <si>
    <t>ROOTED CHARTER SCHOOL</t>
  </si>
  <si>
    <t>2896</t>
  </si>
  <si>
    <t>15858</t>
  </si>
  <si>
    <t>1st itiration</t>
  </si>
  <si>
    <t>2nd itiration</t>
  </si>
  <si>
    <t>3rd itiration</t>
  </si>
  <si>
    <t>4th itiration</t>
  </si>
  <si>
    <t>LEANAME</t>
  </si>
  <si>
    <t xml:space="preserve">Prior Year Total Allocation After State Reservations </t>
  </si>
  <si>
    <t>Current Year Basic Before State Reservations</t>
  </si>
  <si>
    <t>Current Year Concentration Before State Reservations</t>
  </si>
  <si>
    <t>Current Year Targeted Before State Reservations</t>
  </si>
  <si>
    <t>Current Year EFIG Before State Reservations</t>
  </si>
  <si>
    <t>Current Year Total Before State Reservations</t>
  </si>
  <si>
    <t>School improvement HH Test</t>
  </si>
  <si>
    <t>State Admin</t>
  </si>
  <si>
    <t>Subtotal after admin</t>
  </si>
  <si>
    <t>Holdback for awards and recognition</t>
  </si>
  <si>
    <t>Subtotal after awards</t>
  </si>
  <si>
    <t>MOE Reduction</t>
  </si>
  <si>
    <t>NET TO DISTRICS</t>
  </si>
  <si>
    <t>Second Iteration: Hold Harmless Check</t>
  </si>
  <si>
    <t>EFIG Hold Harmless Amount</t>
  </si>
  <si>
    <t>Current Year EFIG Allocation</t>
  </si>
  <si>
    <t>Percentage of Formula Children</t>
  </si>
  <si>
    <t>Current Year Targeted Allocation</t>
  </si>
  <si>
    <t>Current Year Basic Allocation</t>
  </si>
  <si>
    <t>Basic Hold Harmless Amount</t>
  </si>
  <si>
    <t>60</t>
  </si>
  <si>
    <t>171</t>
  </si>
  <si>
    <t>809</t>
  </si>
  <si>
    <t>385</t>
  </si>
  <si>
    <t>637</t>
  </si>
  <si>
    <t>93</t>
  </si>
  <si>
    <t>322</t>
  </si>
  <si>
    <t>206</t>
  </si>
  <si>
    <t>419</t>
  </si>
  <si>
    <t>1180</t>
  </si>
  <si>
    <t>613</t>
  </si>
  <si>
    <t>578</t>
  </si>
  <si>
    <t>1044</t>
  </si>
  <si>
    <t>184</t>
  </si>
  <si>
    <t>43</t>
  </si>
  <si>
    <t>736</t>
  </si>
  <si>
    <t>8</t>
  </si>
  <si>
    <t>95</t>
  </si>
  <si>
    <t>281</t>
  </si>
  <si>
    <t>7</t>
  </si>
  <si>
    <t>288</t>
  </si>
  <si>
    <t>2866</t>
  </si>
  <si>
    <t>465</t>
  </si>
  <si>
    <t>21</t>
  </si>
  <si>
    <t>486</t>
  </si>
  <si>
    <t>5998</t>
  </si>
  <si>
    <t>64</t>
  </si>
  <si>
    <t>508</t>
  </si>
  <si>
    <t>159</t>
  </si>
  <si>
    <t>160</t>
  </si>
  <si>
    <t>4038</t>
  </si>
  <si>
    <t>1098</t>
  </si>
  <si>
    <t>16174</t>
  </si>
  <si>
    <t>1597</t>
  </si>
  <si>
    <t>17</t>
  </si>
  <si>
    <t>1614</t>
  </si>
  <si>
    <t>22916</t>
  </si>
  <si>
    <t>41</t>
  </si>
  <si>
    <t>16</t>
  </si>
  <si>
    <t>2251</t>
  </si>
  <si>
    <t>90</t>
  </si>
  <si>
    <t>24535</t>
  </si>
  <si>
    <t>27</t>
  </si>
  <si>
    <t>215</t>
  </si>
  <si>
    <t>496</t>
  </si>
  <si>
    <t>14</t>
  </si>
  <si>
    <t>510</t>
  </si>
  <si>
    <t>3771</t>
  </si>
  <si>
    <t>7573</t>
  </si>
  <si>
    <t>19</t>
  </si>
  <si>
    <t>212</t>
  </si>
  <si>
    <t>175</t>
  </si>
  <si>
    <t>176</t>
  </si>
  <si>
    <t>1590</t>
  </si>
  <si>
    <t>193</t>
  </si>
  <si>
    <t>197</t>
  </si>
  <si>
    <t>1530</t>
  </si>
  <si>
    <t>195</t>
  </si>
  <si>
    <t>3</t>
  </si>
  <si>
    <t>198</t>
  </si>
  <si>
    <t>1643</t>
  </si>
  <si>
    <t>13</t>
  </si>
  <si>
    <t>913</t>
  </si>
  <si>
    <t>38</t>
  </si>
  <si>
    <t>11324</t>
  </si>
  <si>
    <t>1571</t>
  </si>
  <si>
    <t>88</t>
  </si>
  <si>
    <t>17283</t>
  </si>
  <si>
    <t>345</t>
  </si>
  <si>
    <t>783</t>
  </si>
  <si>
    <t>26</t>
  </si>
  <si>
    <t>6337</t>
  </si>
  <si>
    <t>128</t>
  </si>
  <si>
    <t>5</t>
  </si>
  <si>
    <t>1041</t>
  </si>
  <si>
    <t>1888</t>
  </si>
  <si>
    <t>13910</t>
  </si>
  <si>
    <t>51</t>
  </si>
  <si>
    <t>52</t>
  </si>
  <si>
    <t>604</t>
  </si>
  <si>
    <t>244</t>
  </si>
  <si>
    <t>9</t>
  </si>
  <si>
    <t>253</t>
  </si>
  <si>
    <t>2104</t>
  </si>
  <si>
    <t>20</t>
  </si>
  <si>
    <t>243</t>
  </si>
  <si>
    <t>781</t>
  </si>
  <si>
    <t>47</t>
  </si>
  <si>
    <t>48</t>
  </si>
  <si>
    <t>550</t>
  </si>
  <si>
    <t>2</t>
  </si>
  <si>
    <t>29</t>
  </si>
  <si>
    <t>320</t>
  </si>
  <si>
    <t>32</t>
  </si>
  <si>
    <t>122</t>
  </si>
  <si>
    <t>125</t>
  </si>
  <si>
    <t>1115</t>
  </si>
  <si>
    <t>45</t>
  </si>
  <si>
    <t>49</t>
  </si>
  <si>
    <t>357</t>
  </si>
  <si>
    <t>109</t>
  </si>
  <si>
    <t>67</t>
  </si>
  <si>
    <t>69</t>
  </si>
  <si>
    <t>570</t>
  </si>
  <si>
    <t>99</t>
  </si>
  <si>
    <t>103</t>
  </si>
  <si>
    <t>2313</t>
  </si>
  <si>
    <t>10</t>
  </si>
  <si>
    <t>77</t>
  </si>
  <si>
    <t>451</t>
  </si>
  <si>
    <t>6</t>
  </si>
  <si>
    <t>457</t>
  </si>
  <si>
    <t>3617</t>
  </si>
  <si>
    <t>668</t>
  </si>
  <si>
    <t>6551</t>
  </si>
  <si>
    <t>12</t>
  </si>
  <si>
    <t>146</t>
  </si>
  <si>
    <t>210</t>
  </si>
  <si>
    <t>2240</t>
  </si>
  <si>
    <t>1911</t>
  </si>
  <si>
    <t>36</t>
  </si>
  <si>
    <t>24590</t>
  </si>
  <si>
    <t>433</t>
  </si>
  <si>
    <t>3474</t>
  </si>
  <si>
    <t>339</t>
  </si>
  <si>
    <t>18</t>
  </si>
  <si>
    <t>4771</t>
  </si>
  <si>
    <t>340</t>
  </si>
  <si>
    <t>2954</t>
  </si>
  <si>
    <t>1895</t>
  </si>
  <si>
    <t>2969</t>
  </si>
  <si>
    <t>27238</t>
  </si>
  <si>
    <t>404</t>
  </si>
  <si>
    <t>408</t>
  </si>
  <si>
    <t>4139</t>
  </si>
  <si>
    <t>1236</t>
  </si>
  <si>
    <t>55</t>
  </si>
  <si>
    <t>9422</t>
  </si>
  <si>
    <t>57</t>
  </si>
  <si>
    <t>58</t>
  </si>
  <si>
    <t>1009</t>
  </si>
  <si>
    <t>686</t>
  </si>
  <si>
    <t>209</t>
  </si>
  <si>
    <t>218</t>
  </si>
  <si>
    <t>2837</t>
  </si>
  <si>
    <t>46</t>
  </si>
  <si>
    <t>341</t>
  </si>
  <si>
    <t>66</t>
  </si>
  <si>
    <t>71</t>
  </si>
  <si>
    <t>141</t>
  </si>
  <si>
    <t>143</t>
  </si>
  <si>
    <t>149</t>
  </si>
  <si>
    <t>2219</t>
  </si>
  <si>
    <t>936</t>
  </si>
  <si>
    <t>23245</t>
  </si>
  <si>
    <t>129</t>
  </si>
  <si>
    <t>1360</t>
  </si>
  <si>
    <t>2558</t>
  </si>
  <si>
    <t>4485</t>
  </si>
  <si>
    <t>30689</t>
  </si>
  <si>
    <t>59</t>
  </si>
  <si>
    <t>722</t>
  </si>
  <si>
    <t>140</t>
  </si>
  <si>
    <t>151</t>
  </si>
  <si>
    <t>1970</t>
  </si>
  <si>
    <t>87</t>
  </si>
  <si>
    <t>170</t>
  </si>
  <si>
    <t>1264</t>
  </si>
  <si>
    <t>521</t>
  </si>
  <si>
    <t>10404</t>
  </si>
  <si>
    <t>1528</t>
  </si>
  <si>
    <t>24</t>
  </si>
  <si>
    <t>36438</t>
  </si>
  <si>
    <t>297</t>
  </si>
  <si>
    <t>2680</t>
  </si>
  <si>
    <t>28</t>
  </si>
  <si>
    <t>839</t>
  </si>
  <si>
    <t>415</t>
  </si>
  <si>
    <t>425</t>
  </si>
  <si>
    <t>4435</t>
  </si>
  <si>
    <t>1226</t>
  </si>
  <si>
    <t>12720</t>
  </si>
  <si>
    <t>65</t>
  </si>
  <si>
    <t>579</t>
  </si>
  <si>
    <t>985</t>
  </si>
  <si>
    <t>12203</t>
  </si>
  <si>
    <t>173</t>
  </si>
  <si>
    <t>1829</t>
  </si>
  <si>
    <t>4992</t>
  </si>
  <si>
    <t>237</t>
  </si>
  <si>
    <t>242</t>
  </si>
  <si>
    <t>1737</t>
  </si>
  <si>
    <t>101</t>
  </si>
  <si>
    <t>104</t>
  </si>
  <si>
    <t>860</t>
  </si>
  <si>
    <t>398</t>
  </si>
  <si>
    <t>410</t>
  </si>
  <si>
    <t>6741</t>
  </si>
  <si>
    <t>164</t>
  </si>
  <si>
    <t>1351</t>
  </si>
  <si>
    <t>1242</t>
  </si>
  <si>
    <t>37</t>
  </si>
  <si>
    <t>1279</t>
  </si>
  <si>
    <t>9920</t>
  </si>
  <si>
    <t>948</t>
  </si>
  <si>
    <t>1881</t>
  </si>
  <si>
    <t>17175</t>
  </si>
  <si>
    <t>202</t>
  </si>
  <si>
    <t>1640</t>
  </si>
  <si>
    <t>78</t>
  </si>
  <si>
    <t>774</t>
  </si>
  <si>
    <t>343</t>
  </si>
  <si>
    <t>152</t>
  </si>
  <si>
    <t>1580</t>
  </si>
  <si>
    <t>294</t>
  </si>
  <si>
    <t>2252</t>
  </si>
  <si>
    <t>312</t>
  </si>
  <si>
    <t>2246</t>
  </si>
  <si>
    <t>601</t>
  </si>
  <si>
    <t>638</t>
  </si>
  <si>
    <t>7279</t>
  </si>
  <si>
    <t>54</t>
  </si>
  <si>
    <t>1789</t>
  </si>
  <si>
    <t>17329</t>
  </si>
  <si>
    <t>1028</t>
  </si>
  <si>
    <t>26739</t>
  </si>
  <si>
    <t>554</t>
  </si>
  <si>
    <t>6127</t>
  </si>
  <si>
    <t>127</t>
  </si>
  <si>
    <t>40</t>
  </si>
  <si>
    <t>304</t>
  </si>
  <si>
    <t>1159</t>
  </si>
  <si>
    <t>39</t>
  </si>
  <si>
    <t>10589</t>
  </si>
  <si>
    <t>85</t>
  </si>
  <si>
    <t>592</t>
  </si>
  <si>
    <t>180</t>
  </si>
  <si>
    <t>3303</t>
  </si>
  <si>
    <t>23</t>
  </si>
  <si>
    <t>240</t>
  </si>
  <si>
    <t>2762</t>
  </si>
  <si>
    <t>20732</t>
  </si>
  <si>
    <t>295</t>
  </si>
  <si>
    <t>621</t>
  </si>
  <si>
    <t>11879</t>
  </si>
  <si>
    <t>358</t>
  </si>
  <si>
    <t>364</t>
  </si>
  <si>
    <t>2907</t>
  </si>
  <si>
    <t>1842</t>
  </si>
  <si>
    <t>1900</t>
  </si>
  <si>
    <t>25979</t>
  </si>
  <si>
    <t>33</t>
  </si>
  <si>
    <t>204</t>
  </si>
  <si>
    <t>426</t>
  </si>
  <si>
    <t>3190</t>
  </si>
  <si>
    <t>115</t>
  </si>
  <si>
    <t>117</t>
  </si>
  <si>
    <t>991</t>
  </si>
  <si>
    <t>2401</t>
  </si>
  <si>
    <t>1486</t>
  </si>
  <si>
    <t>22</t>
  </si>
  <si>
    <t>15521</t>
  </si>
  <si>
    <t>247</t>
  </si>
  <si>
    <t>4226</t>
  </si>
  <si>
    <t>249</t>
  </si>
  <si>
    <t>270</t>
  </si>
  <si>
    <t>2065</t>
  </si>
  <si>
    <t>3896</t>
  </si>
  <si>
    <t>349</t>
  </si>
  <si>
    <t>355</t>
  </si>
  <si>
    <t>2522</t>
  </si>
  <si>
    <t>213</t>
  </si>
  <si>
    <t>1673</t>
  </si>
  <si>
    <t>120</t>
  </si>
  <si>
    <t>121</t>
  </si>
  <si>
    <t>899</t>
  </si>
  <si>
    <t>5216</t>
  </si>
  <si>
    <t>447</t>
  </si>
  <si>
    <t>4248</t>
  </si>
  <si>
    <t>801</t>
  </si>
  <si>
    <t>10556</t>
  </si>
  <si>
    <t>70</t>
  </si>
  <si>
    <t>500</t>
  </si>
  <si>
    <t>10865</t>
  </si>
  <si>
    <t>383</t>
  </si>
  <si>
    <t>7917</t>
  </si>
  <si>
    <t>1033</t>
  </si>
  <si>
    <t>179</t>
  </si>
  <si>
    <t>1792</t>
  </si>
  <si>
    <t>158</t>
  </si>
  <si>
    <t>5502</t>
  </si>
  <si>
    <t>15</t>
  </si>
  <si>
    <t>4019</t>
  </si>
  <si>
    <t>116</t>
  </si>
  <si>
    <t>126</t>
  </si>
  <si>
    <t>921</t>
  </si>
  <si>
    <t>241</t>
  </si>
  <si>
    <t>2532</t>
  </si>
  <si>
    <t>653</t>
  </si>
  <si>
    <t>10792</t>
  </si>
  <si>
    <t>446</t>
  </si>
  <si>
    <t>9264</t>
  </si>
  <si>
    <t>1538</t>
  </si>
  <si>
    <t>96</t>
  </si>
  <si>
    <t>851</t>
  </si>
  <si>
    <t>226</t>
  </si>
  <si>
    <t>86</t>
  </si>
  <si>
    <t>772</t>
  </si>
  <si>
    <t>716</t>
  </si>
  <si>
    <t>458</t>
  </si>
  <si>
    <t>5781</t>
  </si>
  <si>
    <t>1443</t>
  </si>
  <si>
    <t>250</t>
  </si>
  <si>
    <t>2046</t>
  </si>
  <si>
    <t>283</t>
  </si>
  <si>
    <t>825</t>
  </si>
  <si>
    <t>123</t>
  </si>
  <si>
    <t>880</t>
  </si>
  <si>
    <t>305</t>
  </si>
  <si>
    <t>3813</t>
  </si>
  <si>
    <t>331</t>
  </si>
  <si>
    <t>3257</t>
  </si>
  <si>
    <t>732</t>
  </si>
  <si>
    <t>30</t>
  </si>
  <si>
    <t>6395</t>
  </si>
  <si>
    <t>285</t>
  </si>
  <si>
    <t>4774</t>
  </si>
  <si>
    <t>165</t>
  </si>
  <si>
    <t>1234</t>
  </si>
  <si>
    <t>113</t>
  </si>
  <si>
    <t>119</t>
  </si>
  <si>
    <t>148</t>
  </si>
  <si>
    <t>259</t>
  </si>
  <si>
    <t>2666</t>
  </si>
  <si>
    <t>753</t>
  </si>
  <si>
    <t>6649</t>
  </si>
  <si>
    <t>169</t>
  </si>
  <si>
    <t>1223</t>
  </si>
  <si>
    <t>728</t>
  </si>
  <si>
    <t>2786</t>
  </si>
  <si>
    <t>18711</t>
  </si>
  <si>
    <t>79</t>
  </si>
  <si>
    <t>389</t>
  </si>
  <si>
    <t>2520</t>
  </si>
  <si>
    <t>185</t>
  </si>
  <si>
    <t>975</t>
  </si>
  <si>
    <t>207</t>
  </si>
  <si>
    <t>700</t>
  </si>
  <si>
    <t>118</t>
  </si>
  <si>
    <t>569</t>
  </si>
  <si>
    <t>812</t>
  </si>
  <si>
    <t>4272</t>
  </si>
  <si>
    <t>190</t>
  </si>
  <si>
    <t>947</t>
  </si>
  <si>
    <t>2878</t>
  </si>
  <si>
    <t>44</t>
  </si>
  <si>
    <t>2016</t>
  </si>
  <si>
    <t>147</t>
  </si>
  <si>
    <t>726</t>
  </si>
  <si>
    <t>110</t>
  </si>
  <si>
    <t>63</t>
  </si>
  <si>
    <t>303</t>
  </si>
  <si>
    <t>83</t>
  </si>
  <si>
    <t>97</t>
  </si>
  <si>
    <t>525</t>
  </si>
  <si>
    <t>346</t>
  </si>
  <si>
    <t>691</t>
  </si>
  <si>
    <t>4751</t>
  </si>
  <si>
    <t>284</t>
  </si>
  <si>
    <t>1609</t>
  </si>
  <si>
    <t>61</t>
  </si>
  <si>
    <t>416</t>
  </si>
  <si>
    <t>4027</t>
  </si>
  <si>
    <t>4085</t>
  </si>
  <si>
    <t>24624</t>
  </si>
  <si>
    <t>1010</t>
  </si>
  <si>
    <t>6288</t>
  </si>
  <si>
    <t>135</t>
  </si>
  <si>
    <t>142</t>
  </si>
  <si>
    <t>907</t>
  </si>
  <si>
    <t>62</t>
  </si>
  <si>
    <t>1077</t>
  </si>
  <si>
    <t>3793</t>
  </si>
  <si>
    <t>353</t>
  </si>
  <si>
    <t>189</t>
  </si>
  <si>
    <t>225</t>
  </si>
  <si>
    <t>1293</t>
  </si>
  <si>
    <t>137</t>
  </si>
  <si>
    <t>403</t>
  </si>
  <si>
    <t>1840</t>
  </si>
  <si>
    <t>182</t>
  </si>
  <si>
    <t>100</t>
  </si>
  <si>
    <t>855</t>
  </si>
  <si>
    <t>940</t>
  </si>
  <si>
    <t>266</t>
  </si>
  <si>
    <t>272</t>
  </si>
  <si>
    <t>1733</t>
  </si>
  <si>
    <t>82</t>
  </si>
  <si>
    <t>134</t>
  </si>
  <si>
    <t>602</t>
  </si>
  <si>
    <t>310</t>
  </si>
  <si>
    <t>1186</t>
  </si>
  <si>
    <t>31</t>
  </si>
  <si>
    <t>7250</t>
  </si>
  <si>
    <t>257</t>
  </si>
  <si>
    <t>289</t>
  </si>
  <si>
    <t>106</t>
  </si>
  <si>
    <t>623</t>
  </si>
  <si>
    <t>150</t>
  </si>
  <si>
    <t>646</t>
  </si>
  <si>
    <t>74</t>
  </si>
  <si>
    <t>332</t>
  </si>
  <si>
    <t>698</t>
  </si>
  <si>
    <t>1015</t>
  </si>
  <si>
    <t>2481</t>
  </si>
  <si>
    <t>313</t>
  </si>
  <si>
    <t>1342</t>
  </si>
  <si>
    <t>161</t>
  </si>
  <si>
    <t>713</t>
  </si>
  <si>
    <t>394</t>
  </si>
  <si>
    <t>2465</t>
  </si>
  <si>
    <t>227</t>
  </si>
  <si>
    <t>72</t>
  </si>
  <si>
    <t>456</t>
  </si>
  <si>
    <t>1066</t>
  </si>
  <si>
    <t>192</t>
  </si>
  <si>
    <t>669</t>
  </si>
  <si>
    <t>167</t>
  </si>
  <si>
    <t>1933</t>
  </si>
  <si>
    <t>932</t>
  </si>
  <si>
    <t>208</t>
  </si>
  <si>
    <t>712</t>
  </si>
  <si>
    <t>883</t>
  </si>
  <si>
    <t>4661</t>
  </si>
  <si>
    <t>248</t>
  </si>
  <si>
    <t>1504</t>
  </si>
  <si>
    <t>363</t>
  </si>
  <si>
    <t>261</t>
  </si>
  <si>
    <t>1377</t>
  </si>
  <si>
    <t>1213</t>
  </si>
  <si>
    <t>155</t>
  </si>
  <si>
    <t>641</t>
  </si>
  <si>
    <t>347</t>
  </si>
  <si>
    <t>112</t>
  </si>
  <si>
    <t>299</t>
  </si>
  <si>
    <t>3263</t>
  </si>
  <si>
    <t>804</t>
  </si>
  <si>
    <t>619</t>
  </si>
  <si>
    <t>391</t>
  </si>
  <si>
    <t>1283</t>
  </si>
  <si>
    <t>6305</t>
  </si>
  <si>
    <t>351</t>
  </si>
  <si>
    <t>201</t>
  </si>
  <si>
    <t>279</t>
  </si>
  <si>
    <t>1132</t>
  </si>
  <si>
    <t>770</t>
  </si>
  <si>
    <t>3529</t>
  </si>
  <si>
    <t>823</t>
  </si>
  <si>
    <t>291</t>
  </si>
  <si>
    <t>94</t>
  </si>
  <si>
    <t>491</t>
  </si>
  <si>
    <t>844</t>
  </si>
  <si>
    <t>3549</t>
  </si>
  <si>
    <t>318</t>
  </si>
  <si>
    <t>468</t>
  </si>
  <si>
    <t>3522</t>
  </si>
  <si>
    <t>Adj - 5-17 pop</t>
  </si>
  <si>
    <t>Adj poverty</t>
  </si>
  <si>
    <t>Adj Total formula count</t>
  </si>
  <si>
    <t>Adj poverty percentage</t>
  </si>
  <si>
    <t>BASIC eligibility</t>
  </si>
  <si>
    <t>Conc. Eligigibility</t>
  </si>
  <si>
    <t>Targeted Eligibility</t>
  </si>
  <si>
    <t>EFIG eligibility</t>
  </si>
  <si>
    <t>809.1450276</t>
  </si>
  <si>
    <t>6817.620759</t>
  </si>
  <si>
    <t>65.29834254</t>
  </si>
  <si>
    <t>17.55662983</t>
  </si>
  <si>
    <t>33.47584815</t>
  </si>
  <si>
    <t>83.68962038</t>
  </si>
  <si>
    <t>50.21377223</t>
  </si>
  <si>
    <t>FRPL.TotalStudents</t>
  </si>
  <si>
    <t>SendingTotalStudents</t>
  </si>
  <si>
    <t>Sum of charter total students + Sending total students</t>
  </si>
  <si>
    <t>Share of Total Enrollment</t>
  </si>
  <si>
    <t>Sending Share of Total enrollment</t>
  </si>
  <si>
    <t>DistrictName</t>
  </si>
  <si>
    <t>SendingLEAid</t>
  </si>
  <si>
    <t>DistrictType</t>
  </si>
  <si>
    <t>poverty Multiplier</t>
  </si>
  <si>
    <t>Enrollment multiplier</t>
  </si>
  <si>
    <t>Sending</t>
  </si>
  <si>
    <t>4859</t>
  </si>
  <si>
    <t>51720</t>
  </si>
  <si>
    <t>5044.808397</t>
  </si>
  <si>
    <t>510.6458119</t>
  </si>
  <si>
    <t>96.54579132</t>
  </si>
  <si>
    <t>ChartersTotalStudents</t>
  </si>
  <si>
    <t>Share of FRPL</t>
  </si>
  <si>
    <t>Sending Share of FRPL</t>
  </si>
  <si>
    <t>Total Formula Count DOE</t>
  </si>
  <si>
    <t>NEG. adj</t>
  </si>
  <si>
    <t>Adj DEL.</t>
  </si>
  <si>
    <t>Adj Foster</t>
  </si>
  <si>
    <t>Adj TANF</t>
  </si>
  <si>
    <t>11</t>
  </si>
  <si>
    <t>4</t>
  </si>
  <si>
    <t>53</t>
  </si>
  <si>
    <t>BASIC Hold Harmless base (Prior year adjusted alloc)</t>
  </si>
  <si>
    <t>TARGETED Hold Harmless Base (Prior Year adjusted alloc)</t>
  </si>
  <si>
    <t>EFIG Hold Harmless base (Prior Year adjusted alloc)</t>
  </si>
  <si>
    <t>Adj Basic Allocation</t>
  </si>
  <si>
    <t>Adj Conc. Allocation</t>
  </si>
  <si>
    <t>Adj Targeted allocation</t>
  </si>
  <si>
    <t>Adj EFIG Allocation</t>
  </si>
  <si>
    <t>Adj Total Title I Allocation</t>
  </si>
  <si>
    <t>Allocation before School Improvement</t>
  </si>
  <si>
    <t>BASIC Hold Harmless Base</t>
  </si>
  <si>
    <t>Conc Hold Harmless Base</t>
  </si>
  <si>
    <t>Targeted Hold Harmless Base</t>
  </si>
  <si>
    <t>EFIG Hold Harmless Base</t>
  </si>
  <si>
    <t>Total Title I Allocation</t>
  </si>
  <si>
    <t>Initial adjusted formula count.Adj Total formula count</t>
  </si>
  <si>
    <t>Initial adjusted formula count.Adj poverty percentage</t>
  </si>
  <si>
    <t>Total Formula Count increase</t>
  </si>
  <si>
    <t>Initial adjusted allocations.BASIC Hold Harmless base (Prior year adjusted alloc</t>
  </si>
  <si>
    <t>Initial adjusted allocations.TARGETED Hold Harmless Base (Prior Year adjusted al</t>
  </si>
  <si>
    <t>Initial adjusted allocations.EFIG Hold Harmless base (Prior Year adjusted alloc)</t>
  </si>
  <si>
    <t>Initial adjusted allocations.Adj Basic Allocation</t>
  </si>
  <si>
    <t>Initial adjusted allocations.Adj Conc. Allocation</t>
  </si>
  <si>
    <t>Initial adjusted allocations.Adj Targeted allocation</t>
  </si>
  <si>
    <t>Initial adjusted allocations.Adj EFIG Allocation</t>
  </si>
  <si>
    <t>Initial adjusted allocations.Adj Total Title I Allocation</t>
  </si>
  <si>
    <t>New/Expanded Basic HH base</t>
  </si>
  <si>
    <t>New/Expanding Conc HH base</t>
  </si>
  <si>
    <t>New/Expanding Targeted HH Base</t>
  </si>
  <si>
    <t>New Expanding EFIG HH Base</t>
  </si>
  <si>
    <t>New Expanded total HH base</t>
  </si>
  <si>
    <t>Total Hold Harmless Base</t>
  </si>
  <si>
    <t>Retunring funds</t>
  </si>
  <si>
    <t>Eligibility Year</t>
  </si>
  <si>
    <t>2023</t>
  </si>
  <si>
    <t>Conc allocation</t>
  </si>
  <si>
    <t>60254.61938</t>
  </si>
  <si>
    <t>43975.30116</t>
  </si>
  <si>
    <t>43909.31002</t>
  </si>
  <si>
    <t>20734.95195</t>
  </si>
  <si>
    <t>4651.233777</t>
  </si>
  <si>
    <t>4016.974626</t>
  </si>
  <si>
    <t>36862.13681</t>
  </si>
  <si>
    <t>5750.028693</t>
  </si>
  <si>
    <t>83288.29441</t>
  </si>
  <si>
    <t>10359.56614</t>
  </si>
  <si>
    <t>263006.1281</t>
  </si>
  <si>
    <t>12685.18303</t>
  </si>
  <si>
    <t>20212.22207</t>
  </si>
  <si>
    <t>34848.65875</t>
  </si>
  <si>
    <t>11674.30068</t>
  </si>
  <si>
    <t>17336.41681</t>
  </si>
  <si>
    <t>16702.15765</t>
  </si>
  <si>
    <t>54757.70674</t>
  </si>
  <si>
    <t>104652.76</t>
  </si>
  <si>
    <t>3805.554908</t>
  </si>
  <si>
    <t>15645.05907</t>
  </si>
  <si>
    <t>2748.456323</t>
  </si>
  <si>
    <t>225593.4068</t>
  </si>
  <si>
    <t>150319.4189</t>
  </si>
  <si>
    <t>71248.44467</t>
  </si>
  <si>
    <t>19239.19426</t>
  </si>
  <si>
    <t>178947.8627</t>
  </si>
  <si>
    <t>30444.43927</t>
  </si>
  <si>
    <t>72939.80241</t>
  </si>
  <si>
    <t>13319.44218</t>
  </si>
  <si>
    <t>830269.2947</t>
  </si>
  <si>
    <t>Conc Hold Harmless Base ( 4 year lookback)</t>
  </si>
  <si>
    <t>Total Hold Harmless base</t>
  </si>
  <si>
    <t>Initial adjusted allocations.Conc Hold Harmless Base ( 4 year lookback)</t>
  </si>
  <si>
    <t>Initial adjusted allocations.Total Hold Harmless base</t>
  </si>
  <si>
    <t>Basic Hold Harmless base</t>
  </si>
  <si>
    <t>Current Year Total after School Improvment</t>
  </si>
  <si>
    <t>Set aside amount with returning funds added</t>
  </si>
  <si>
    <t>First Iteration: Hold Harmless Check</t>
  </si>
  <si>
    <t>Allocations to LEAs Above Hold harmless</t>
  </si>
  <si>
    <t>Adjusted Allocations to LEAs Above Hold harmless</t>
  </si>
  <si>
    <t>Allocations to All LEAs</t>
  </si>
  <si>
    <t>Third Iteration: Hold Harmless Check</t>
  </si>
  <si>
    <t>Fourth Iteration: Hold Harmless Check</t>
  </si>
  <si>
    <t>Fifth Iteration: Hold Harmless Check</t>
  </si>
  <si>
    <t>Conc. Hold Harmless Amount</t>
  </si>
  <si>
    <t>Prior Year's Targeted Allocation</t>
  </si>
  <si>
    <t>Targeted Hold Harmless Amount</t>
  </si>
  <si>
    <t>Prior Year's EFIG Allocation</t>
  </si>
  <si>
    <t>Current Year Conc Allocation</t>
  </si>
  <si>
    <t>Conc. Hold Harmless Base</t>
  </si>
  <si>
    <t>116646109</t>
  </si>
  <si>
    <t>17301477</t>
  </si>
  <si>
    <t>71617008</t>
  </si>
  <si>
    <t>98479122</t>
  </si>
  <si>
    <t>304043716</t>
  </si>
  <si>
    <t>216941941</t>
  </si>
  <si>
    <t>FINAL FISCAL YEAR 2023 TITLE I ALLOCATIONS FOR SCHOOL YEAR 2023-2024</t>
  </si>
  <si>
    <t>Prior Year Adjusted Formula counts.Adj Total formula count</t>
  </si>
  <si>
    <t>1.518566106</t>
  </si>
  <si>
    <t>1.170441989</t>
  </si>
  <si>
    <t>102.70357</t>
  </si>
  <si>
    <t>1.01686703</t>
  </si>
  <si>
    <t>56.12211757</t>
  </si>
  <si>
    <t>0.951222332</t>
  </si>
  <si>
    <t>9.147524419</t>
  </si>
  <si>
    <t>0.831593129</t>
  </si>
  <si>
    <t>78.72414955</t>
  </si>
  <si>
    <t>0.615032418</t>
  </si>
  <si>
    <t>1.321415059</t>
  </si>
  <si>
    <t>17919</t>
  </si>
  <si>
    <t>29.97347204</t>
  </si>
  <si>
    <t>19.54449339</t>
  </si>
  <si>
    <t>1.028657547</t>
  </si>
  <si>
    <t>4.467312775</t>
  </si>
  <si>
    <t>0.558414097</t>
  </si>
  <si>
    <t>1.115861605</t>
  </si>
  <si>
    <t>1.521629461</t>
  </si>
  <si>
    <t>21.61592716</t>
  </si>
  <si>
    <t>0.800589895</t>
  </si>
  <si>
    <t>06901</t>
  </si>
  <si>
    <t>7.817797357</t>
  </si>
  <si>
    <t>330</t>
  </si>
  <si>
    <t>945</t>
  </si>
  <si>
    <t>1551</t>
  </si>
  <si>
    <t>1045</t>
  </si>
  <si>
    <t>450</t>
  </si>
  <si>
    <t>25</t>
  </si>
  <si>
    <t>3541</t>
  </si>
  <si>
    <t>132</t>
  </si>
  <si>
    <t>831</t>
  </si>
  <si>
    <t>191</t>
  </si>
  <si>
    <t>590</t>
  </si>
  <si>
    <t>360</t>
  </si>
  <si>
    <t>68</t>
  </si>
  <si>
    <t>745</t>
  </si>
  <si>
    <t>292</t>
  </si>
  <si>
    <t>1031</t>
  </si>
  <si>
    <t>145</t>
  </si>
  <si>
    <t>631</t>
  </si>
  <si>
    <t>5497</t>
  </si>
  <si>
    <t>892</t>
  </si>
  <si>
    <t>274</t>
  </si>
  <si>
    <t>1214</t>
  </si>
  <si>
    <t>108</t>
  </si>
  <si>
    <t>424</t>
  </si>
  <si>
    <t>314</t>
  </si>
  <si>
    <t>402</t>
  </si>
  <si>
    <t>196</t>
  </si>
  <si>
    <t>982</t>
  </si>
  <si>
    <t>172</t>
  </si>
  <si>
    <t>418</t>
  </si>
  <si>
    <t>898</t>
  </si>
  <si>
    <t>4440</t>
  </si>
  <si>
    <t>690</t>
  </si>
  <si>
    <t>269</t>
  </si>
  <si>
    <t>499</t>
  </si>
  <si>
    <t>4156</t>
  </si>
  <si>
    <t>837</t>
  </si>
  <si>
    <t>1300</t>
  </si>
  <si>
    <t>785</t>
  </si>
  <si>
    <t>92</t>
  </si>
  <si>
    <t>869</t>
  </si>
  <si>
    <t>81</t>
  </si>
  <si>
    <t>16801</t>
  </si>
  <si>
    <t>3588</t>
  </si>
  <si>
    <t>1128</t>
  </si>
  <si>
    <t>91</t>
  </si>
  <si>
    <t>2342</t>
  </si>
  <si>
    <t>506</t>
  </si>
  <si>
    <t>946</t>
  </si>
  <si>
    <t>1649</t>
  </si>
  <si>
    <t>2861</t>
  </si>
  <si>
    <t>807</t>
  </si>
  <si>
    <t>1924</t>
  </si>
  <si>
    <t>681</t>
  </si>
  <si>
    <t>217</t>
  </si>
  <si>
    <t>1934</t>
  </si>
  <si>
    <t>454</t>
  </si>
  <si>
    <t>354</t>
  </si>
  <si>
    <t>23124</t>
  </si>
  <si>
    <t>1931</t>
  </si>
  <si>
    <t>3027</t>
  </si>
  <si>
    <t>20458</t>
  </si>
  <si>
    <t>2628</t>
  </si>
  <si>
    <t>4537</t>
  </si>
  <si>
    <t>156</t>
  </si>
  <si>
    <t>536</t>
  </si>
  <si>
    <t>309</t>
  </si>
  <si>
    <t>420</t>
  </si>
  <si>
    <t>1252</t>
  </si>
  <si>
    <t>1016</t>
  </si>
  <si>
    <t>238</t>
  </si>
  <si>
    <t>166</t>
  </si>
  <si>
    <t>6931</t>
  </si>
  <si>
    <t>955</t>
  </si>
  <si>
    <t>302</t>
  </si>
  <si>
    <t>630</t>
  </si>
  <si>
    <t>1826</t>
  </si>
  <si>
    <t>560</t>
  </si>
  <si>
    <t>1190</t>
  </si>
  <si>
    <t>42</t>
  </si>
  <si>
    <t>2804</t>
  </si>
  <si>
    <t>369</t>
  </si>
  <si>
    <t>1893</t>
  </si>
  <si>
    <t>442</t>
  </si>
  <si>
    <t>1516</t>
  </si>
  <si>
    <t>265</t>
  </si>
  <si>
    <t>271</t>
  </si>
  <si>
    <t>651</t>
  </si>
  <si>
    <t>810</t>
  </si>
  <si>
    <t>396</t>
  </si>
  <si>
    <t>11857</t>
  </si>
  <si>
    <t>1073</t>
  </si>
  <si>
    <t>263</t>
  </si>
  <si>
    <t>130</t>
  </si>
  <si>
    <t>652</t>
  </si>
  <si>
    <t>6997</t>
  </si>
  <si>
    <t>738</t>
  </si>
  <si>
    <t>251</t>
  </si>
  <si>
    <t>6121</t>
  </si>
  <si>
    <t>847</t>
  </si>
  <si>
    <t>34</t>
  </si>
  <si>
    <t>365</t>
  </si>
  <si>
    <t>760</t>
  </si>
  <si>
    <t>743</t>
  </si>
  <si>
    <t>720</t>
  </si>
  <si>
    <t>834.1450276</t>
  </si>
  <si>
    <t>917</t>
  </si>
  <si>
    <t>35</t>
  </si>
  <si>
    <t>12668.72094</t>
  </si>
  <si>
    <t>1753.153846</t>
  </si>
  <si>
    <t>1788.153846</t>
  </si>
  <si>
    <t>1810</t>
  </si>
  <si>
    <t>19915.90124</t>
  </si>
  <si>
    <t>3358.908737</t>
  </si>
  <si>
    <t>3404.908737</t>
  </si>
  <si>
    <t>3502</t>
  </si>
  <si>
    <t>373.057956</t>
  </si>
  <si>
    <t>3099.440415</t>
  </si>
  <si>
    <t>349.3434442</t>
  </si>
  <si>
    <t>358.3434442</t>
  </si>
  <si>
    <t>370</t>
  </si>
  <si>
    <t>17916.01429</t>
  </si>
  <si>
    <t>2371.026528</t>
  </si>
  <si>
    <t>2420.026528</t>
  </si>
  <si>
    <t>2450</t>
  </si>
  <si>
    <t>215.9857058</t>
  </si>
  <si>
    <t>69797.73163</t>
  </si>
  <si>
    <t>6921.620759</t>
  </si>
  <si>
    <t>7089</t>
  </si>
  <si>
    <t>329.2993039</t>
  </si>
  <si>
    <t>636.645321</t>
  </si>
  <si>
    <t>200.3237432</t>
  </si>
  <si>
    <t>34073.85099</t>
  </si>
  <si>
    <t>4743.684406</t>
  </si>
  <si>
    <t>4907.684406</t>
  </si>
  <si>
    <t>5102</t>
  </si>
  <si>
    <t>42.0794702</t>
  </si>
  <si>
    <t>598.4635762</t>
  </si>
  <si>
    <t>33051.5191</t>
  </si>
  <si>
    <t>4078.204924</t>
  </si>
  <si>
    <t>4191.204924</t>
  </si>
  <si>
    <t>4275</t>
  </si>
  <si>
    <t>187.4332129</t>
  </si>
  <si>
    <t>2202.701037</t>
  </si>
  <si>
    <t>528.2294424</t>
  </si>
  <si>
    <t>534.2294424</t>
  </si>
  <si>
    <t>511.0675259</t>
  </si>
  <si>
    <t>25106.41449</t>
  </si>
  <si>
    <t>3137.170396</t>
  </si>
  <si>
    <t>3243.170396</t>
  </si>
  <si>
    <t>3275</t>
  </si>
  <si>
    <t>40.273363</t>
  </si>
  <si>
    <t>66.73871583</t>
  </si>
  <si>
    <t>126.5734266</t>
  </si>
  <si>
    <t>8123.482322</t>
  </si>
  <si>
    <t>1064.241609</t>
  </si>
  <si>
    <t>1106.241609</t>
  </si>
  <si>
    <t>1139</t>
  </si>
  <si>
    <t>3900</t>
  </si>
  <si>
    <t>11693</t>
  </si>
  <si>
    <t>12316</t>
  </si>
  <si>
    <t>18307</t>
  </si>
  <si>
    <t>1022</t>
  </si>
  <si>
    <t>2895</t>
  </si>
  <si>
    <t>7690</t>
  </si>
  <si>
    <t>15111</t>
  </si>
  <si>
    <t>2493</t>
  </si>
  <si>
    <t>3569</t>
  </si>
  <si>
    <t>17814</t>
  </si>
  <si>
    <t>30502</t>
  </si>
  <si>
    <t>15596</t>
  </si>
  <si>
    <t>28224</t>
  </si>
  <si>
    <t>11350</t>
  </si>
  <si>
    <t>22022</t>
  </si>
  <si>
    <t>4052</t>
  </si>
  <si>
    <t>7495</t>
  </si>
  <si>
    <t>159341.9458</t>
  </si>
  <si>
    <t>176513.0036</t>
  </si>
  <si>
    <t>3715.14948</t>
  </si>
  <si>
    <t>600336.1223</t>
  </si>
  <si>
    <t>3174.142346</t>
  </si>
  <si>
    <t>82316.0915</t>
  </si>
  <si>
    <t>6771.503671</t>
  </si>
  <si>
    <t>27932.45264</t>
  </si>
  <si>
    <t>175847.486</t>
  </si>
  <si>
    <t>44226.38335</t>
  </si>
  <si>
    <t>124849.5989</t>
  </si>
  <si>
    <t>9099.208058</t>
  </si>
  <si>
    <t>76179.4163</t>
  </si>
  <si>
    <t>31106.59499</t>
  </si>
  <si>
    <t>4020.580305</t>
  </si>
  <si>
    <t>11848.54397</t>
  </si>
  <si>
    <t>17563.58765</t>
  </si>
  <si>
    <t>21372.55846</t>
  </si>
  <si>
    <t>157649.0698</t>
  </si>
  <si>
    <t>61789.971</t>
  </si>
  <si>
    <t>14177.83581</t>
  </si>
  <si>
    <t>864424.7655</t>
  </si>
  <si>
    <t>218169.3839</t>
  </si>
  <si>
    <t>3385.751836</t>
  </si>
  <si>
    <t>52902.37243</t>
  </si>
  <si>
    <t>133525.588</t>
  </si>
  <si>
    <t>9310.817548</t>
  </si>
  <si>
    <t>48035.35417</t>
  </si>
  <si>
    <t>720511.0003</t>
  </si>
  <si>
    <t>11875.97266</t>
  </si>
  <si>
    <t>29625.32856</t>
  </si>
  <si>
    <t>87817.93823</t>
  </si>
  <si>
    <t>21733.05004</t>
  </si>
  <si>
    <t>2962.532856</t>
  </si>
  <si>
    <t>6559.894181</t>
  </si>
  <si>
    <t>188755.6648</t>
  </si>
  <si>
    <t>35762.00376</t>
  </si>
  <si>
    <t>57981.00018</t>
  </si>
  <si>
    <t>28990.50009</t>
  </si>
  <si>
    <t>8675.989079</t>
  </si>
  <si>
    <t>12061.74091</t>
  </si>
  <si>
    <t>5713.456222</t>
  </si>
  <si>
    <t>22853.82489</t>
  </si>
  <si>
    <t>33434.29938</t>
  </si>
  <si>
    <t>2539.313877</t>
  </si>
  <si>
    <t>13966.22632</t>
  </si>
  <si>
    <t>55230.07682</t>
  </si>
  <si>
    <t>89722.42364</t>
  </si>
  <si>
    <t>66445.37977</t>
  </si>
  <si>
    <t>35973.61325</t>
  </si>
  <si>
    <t>85067.01487</t>
  </si>
  <si>
    <t>13331.39785</t>
  </si>
  <si>
    <t>44861.21182</t>
  </si>
  <si>
    <t>41475.45999</t>
  </si>
  <si>
    <t>30894.9855</t>
  </si>
  <si>
    <t>64048.42875</t>
  </si>
  <si>
    <t>190025.3218</t>
  </si>
  <si>
    <t>52690.76294</t>
  </si>
  <si>
    <t>12484.95989</t>
  </si>
  <si>
    <t>56922.95274</t>
  </si>
  <si>
    <t>34069.12785</t>
  </si>
  <si>
    <t>23277.04387</t>
  </si>
  <si>
    <t>10625.71072</t>
  </si>
  <si>
    <t>2116.094897</t>
  </si>
  <si>
    <t>8041.160609</t>
  </si>
  <si>
    <t>4655.408774</t>
  </si>
  <si>
    <t>1464680.637</t>
  </si>
  <si>
    <t>16505.5402</t>
  </si>
  <si>
    <t>105593.1354</t>
  </si>
  <si>
    <t>2168.34932</t>
  </si>
  <si>
    <t>17351.97816</t>
  </si>
  <si>
    <t>4867.018264</t>
  </si>
  <si>
    <t>275092.3366</t>
  </si>
  <si>
    <t>15659.10224</t>
  </si>
  <si>
    <t>166113.4494</t>
  </si>
  <si>
    <t>10157.25551</t>
  </si>
  <si>
    <t>113048.0197</t>
  </si>
  <si>
    <t>15235.88326</t>
  </si>
  <si>
    <t>19468.07305</t>
  </si>
  <si>
    <t>183888.6466</t>
  </si>
  <si>
    <t>11003.69347</t>
  </si>
  <si>
    <t>17140.36867</t>
  </si>
  <si>
    <t>23700.26285</t>
  </si>
  <si>
    <t>109.2790558</t>
  </si>
  <si>
    <t>21.84615385</t>
  </si>
  <si>
    <t>282.0408041</t>
  </si>
  <si>
    <t>40.96914583</t>
  </si>
  <si>
    <t>170.5595855</t>
  </si>
  <si>
    <t>11.65655577</t>
  </si>
  <si>
    <t>938.6059603</t>
  </si>
  <si>
    <t>106.4439205</t>
  </si>
  <si>
    <t>456.0476899</t>
  </si>
  <si>
    <t>62.1791485</t>
  </si>
  <si>
    <t>326.2314374</t>
  </si>
  <si>
    <t>61.06698757</t>
  </si>
  <si>
    <t>274.5176785</t>
  </si>
  <si>
    <t>32.75839092</t>
  </si>
  <si>
    <t>2.184615385</t>
  </si>
  <si>
    <t>1.221339751</t>
  </si>
  <si>
    <t>1.680517527</t>
  </si>
  <si>
    <t>2.560571614</t>
  </si>
  <si>
    <t>3.275839092</t>
  </si>
  <si>
    <t>1.942759295</t>
  </si>
  <si>
    <t>0.925599309</t>
  </si>
  <si>
    <t>12922.35408</t>
  </si>
  <si>
    <t>DISTRICT NAME</t>
  </si>
  <si>
    <t>5-17 population</t>
  </si>
  <si>
    <t xml:space="preserve">Total Formula Count </t>
  </si>
  <si>
    <t>Poverty percentage</t>
  </si>
  <si>
    <t>Basic Before State reservations</t>
  </si>
  <si>
    <t>Conc. Before State Reservation</t>
  </si>
  <si>
    <t>Targeted Before State Reservations</t>
  </si>
  <si>
    <t>Total before State Reservations</t>
  </si>
  <si>
    <t>EFIG Before State Reservations</t>
  </si>
  <si>
    <t xml:space="preserve">School improvement </t>
  </si>
  <si>
    <t>&lt;&lt;- Select District from drop down</t>
  </si>
  <si>
    <t xml:space="preserve">LEAID </t>
  </si>
  <si>
    <t>LEAId</t>
  </si>
  <si>
    <t>2023-24 FINAL</t>
  </si>
  <si>
    <t>Net to District</t>
  </si>
  <si>
    <t>Total After School Improvement reallocation</t>
  </si>
  <si>
    <t>Net School Improvement taken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</si>
</sst>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"/>
    <numFmt numFmtId="167" formatCode="_(&quot;$&quot;* #,##0.0000_);_(&quot;$&quot;* \(#,##0.0000\);_(&quot;$&quot;* &quot;-&quot;??_);_(@_)"/>
    <numFmt numFmtId="168" formatCode="_(&quot;$&quot;* #,##0.00000_);_(&quot;$&quot;* \(#,##0.00000\);_(&quot;$&quot;* &quot;-&quot;??_);_(@_)"/>
    <numFmt numFmtId="169" formatCode="0.00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i/>
      <sz val="10"/>
      <name val="Arial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sz val="2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79">
    <xf numFmtId="0" fontId="0" fillId="0" borderId="0" xfId="0"/>
    <xf numFmtId="2" fontId="4" fillId="0" borderId="0" xfId="2" applyNumberFormat="1"/>
    <xf numFmtId="0" fontId="4" fillId="0" borderId="0" xfId="2"/>
    <xf numFmtId="0" fontId="6" fillId="0" borderId="0" xfId="2" applyFont="1" applyAlignment="1">
      <alignment horizontal="center"/>
    </xf>
    <xf numFmtId="0" fontId="4" fillId="0" borderId="0" xfId="2" applyAlignment="1">
      <alignment horizontal="center"/>
    </xf>
    <xf numFmtId="49" fontId="4" fillId="0" borderId="0" xfId="2" applyNumberFormat="1" applyAlignment="1">
      <alignment horizontal="center"/>
    </xf>
    <xf numFmtId="0" fontId="4" fillId="0" borderId="0" xfId="2" applyAlignment="1">
      <alignment horizontal="left"/>
    </xf>
    <xf numFmtId="0" fontId="4" fillId="0" borderId="0" xfId="2" quotePrefix="1" applyAlignment="1">
      <alignment horizontal="left"/>
    </xf>
    <xf numFmtId="0" fontId="4" fillId="0" borderId="0" xfId="2" quotePrefix="1" applyAlignment="1">
      <alignment horizontal="center"/>
    </xf>
    <xf numFmtId="0" fontId="8" fillId="0" borderId="0" xfId="2" applyFont="1"/>
    <xf numFmtId="0" fontId="5" fillId="0" borderId="5" xfId="2" applyFont="1" applyBorder="1"/>
    <xf numFmtId="0" fontId="5" fillId="0" borderId="7" xfId="2" applyFont="1" applyBorder="1" applyAlignment="1">
      <alignment horizontal="left"/>
    </xf>
    <xf numFmtId="44" fontId="0" fillId="0" borderId="8" xfId="0" applyNumberFormat="1" applyBorder="1" applyAlignment="1">
      <alignment horizontal="right" vertical="top"/>
    </xf>
    <xf numFmtId="0" fontId="5" fillId="0" borderId="7" xfId="2" applyFont="1" applyBorder="1"/>
    <xf numFmtId="0" fontId="4" fillId="0" borderId="7" xfId="2" applyBorder="1"/>
    <xf numFmtId="44" fontId="0" fillId="0" borderId="8" xfId="1" applyNumberFormat="1" applyFont="1" applyBorder="1" applyAlignment="1">
      <alignment horizontal="right" vertical="top"/>
    </xf>
    <xf numFmtId="0" fontId="9" fillId="0" borderId="7" xfId="2" applyFont="1" applyBorder="1"/>
    <xf numFmtId="0" fontId="4" fillId="0" borderId="7" xfId="2" quotePrefix="1" applyBorder="1" applyAlignment="1">
      <alignment horizontal="left"/>
    </xf>
    <xf numFmtId="0" fontId="7" fillId="0" borderId="7" xfId="2" applyFont="1" applyBorder="1" applyAlignment="1">
      <alignment horizontal="left"/>
    </xf>
    <xf numFmtId="0" fontId="5" fillId="2" borderId="9" xfId="2" applyFont="1" applyFill="1" applyBorder="1" applyAlignment="1">
      <alignment horizontal="left"/>
    </xf>
    <xf numFmtId="44" fontId="3" fillId="2" borderId="10" xfId="0" applyNumberFormat="1" applyFont="1" applyFill="1" applyBorder="1" applyAlignment="1">
      <alignment horizontal="right" vertical="top"/>
    </xf>
    <xf numFmtId="0" fontId="0" fillId="3" borderId="0" xfId="0" applyFill="1"/>
    <xf numFmtId="4" fontId="0" fillId="4" borderId="0" xfId="0" applyNumberFormat="1" applyFill="1"/>
    <xf numFmtId="43" fontId="0" fillId="4" borderId="0" xfId="8" applyFont="1" applyFill="1"/>
    <xf numFmtId="2" fontId="4" fillId="0" borderId="0" xfId="2" applyNumberFormat="1" applyAlignment="1">
      <alignment horizontal="left" vertical="top"/>
    </xf>
    <xf numFmtId="49" fontId="4" fillId="0" borderId="0" xfId="2" applyNumberFormat="1" applyAlignment="1">
      <alignment horizontal="left" vertical="top"/>
    </xf>
    <xf numFmtId="0" fontId="6" fillId="0" borderId="0" xfId="2" applyFont="1" applyAlignment="1">
      <alignment horizontal="left" vertical="top"/>
    </xf>
    <xf numFmtId="0" fontId="5" fillId="6" borderId="1" xfId="0" applyFont="1" applyFill="1" applyBorder="1" applyAlignment="1">
      <alignment horizontal="left" vertical="top" wrapText="1"/>
    </xf>
    <xf numFmtId="0" fontId="5" fillId="6" borderId="0" xfId="0" applyFont="1" applyFill="1" applyAlignment="1">
      <alignment horizontal="left" vertical="top" wrapText="1"/>
    </xf>
    <xf numFmtId="3" fontId="5" fillId="2" borderId="0" xfId="0" applyNumberFormat="1" applyFont="1" applyFill="1" applyAlignment="1">
      <alignment horizontal="left" vertical="top" wrapText="1"/>
    </xf>
    <xf numFmtId="0" fontId="6" fillId="0" borderId="2" xfId="2" applyFont="1" applyBorder="1" applyAlignment="1">
      <alignment horizontal="left" vertical="top" wrapText="1"/>
    </xf>
    <xf numFmtId="0" fontId="6" fillId="0" borderId="3" xfId="2" applyFont="1" applyBorder="1" applyAlignment="1">
      <alignment horizontal="left" vertical="top"/>
    </xf>
    <xf numFmtId="0" fontId="6" fillId="0" borderId="4" xfId="2" applyFont="1" applyBorder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3" fillId="7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/>
    </xf>
    <xf numFmtId="0" fontId="3" fillId="0" borderId="0" xfId="0" applyFont="1"/>
    <xf numFmtId="43" fontId="3" fillId="0" borderId="0" xfId="8" applyFont="1"/>
    <xf numFmtId="43" fontId="0" fillId="0" borderId="0" xfId="0" applyNumberFormat="1"/>
    <xf numFmtId="10" fontId="0" fillId="0" borderId="0" xfId="0" applyNumberFormat="1"/>
    <xf numFmtId="3" fontId="0" fillId="0" borderId="0" xfId="0" applyNumberFormat="1"/>
    <xf numFmtId="2" fontId="0" fillId="0" borderId="0" xfId="0" applyNumberFormat="1"/>
    <xf numFmtId="10" fontId="0" fillId="0" borderId="0" xfId="1" applyNumberFormat="1" applyFont="1"/>
    <xf numFmtId="0" fontId="5" fillId="0" borderId="0" xfId="0" applyFont="1" applyAlignment="1">
      <alignment horizontal="left" vertical="top" wrapText="1"/>
    </xf>
    <xf numFmtId="164" fontId="5" fillId="0" borderId="0" xfId="8" applyNumberFormat="1" applyFont="1" applyAlignment="1">
      <alignment horizontal="left" vertical="top" wrapText="1"/>
    </xf>
    <xf numFmtId="3" fontId="5" fillId="0" borderId="0" xfId="0" applyNumberFormat="1" applyFont="1" applyAlignment="1">
      <alignment horizontal="left" vertical="top" wrapText="1"/>
    </xf>
    <xf numFmtId="165" fontId="5" fillId="0" borderId="0" xfId="0" applyNumberFormat="1" applyFont="1" applyAlignment="1">
      <alignment horizontal="left" vertical="top" wrapText="1"/>
    </xf>
    <xf numFmtId="165" fontId="5" fillId="0" borderId="0" xfId="1" applyNumberFormat="1" applyFont="1" applyAlignment="1">
      <alignment horizontal="left" vertical="top" wrapText="1"/>
    </xf>
    <xf numFmtId="164" fontId="4" fillId="0" borderId="0" xfId="8" applyNumberFormat="1" applyFont="1"/>
    <xf numFmtId="164" fontId="4" fillId="0" borderId="0" xfId="8" applyNumberFormat="1" applyFont="1" applyAlignment="1">
      <alignment horizontal="center"/>
    </xf>
    <xf numFmtId="44" fontId="0" fillId="4" borderId="0" xfId="0" applyNumberFormat="1" applyFill="1"/>
    <xf numFmtId="166" fontId="3" fillId="0" borderId="0" xfId="0" applyNumberFormat="1" applyFont="1"/>
    <xf numFmtId="4" fontId="0" fillId="0" borderId="0" xfId="0" applyNumberFormat="1"/>
    <xf numFmtId="167" fontId="0" fillId="0" borderId="8" xfId="1" applyNumberFormat="1" applyFont="1" applyBorder="1" applyAlignment="1">
      <alignment horizontal="right" vertical="top"/>
    </xf>
    <xf numFmtId="167" fontId="0" fillId="4" borderId="0" xfId="0" applyNumberFormat="1" applyFill="1"/>
    <xf numFmtId="44" fontId="0" fillId="0" borderId="0" xfId="0" applyNumberFormat="1"/>
    <xf numFmtId="166" fontId="0" fillId="0" borderId="0" xfId="0" applyNumberFormat="1"/>
    <xf numFmtId="168" fontId="0" fillId="0" borderId="6" xfId="0" applyNumberFormat="1" applyBorder="1" applyAlignment="1">
      <alignment horizontal="right" vertical="top"/>
    </xf>
    <xf numFmtId="44" fontId="0" fillId="0" borderId="0" xfId="0" applyNumberFormat="1" applyAlignment="1">
      <alignment horizontal="left" vertical="top"/>
    </xf>
    <xf numFmtId="164" fontId="0" fillId="0" borderId="0" xfId="0" applyNumberFormat="1"/>
    <xf numFmtId="0" fontId="0" fillId="0" borderId="11" xfId="0" applyBorder="1"/>
    <xf numFmtId="44" fontId="0" fillId="0" borderId="8" xfId="0" quotePrefix="1" applyNumberFormat="1" applyBorder="1" applyAlignment="1">
      <alignment horizontal="right" vertical="top"/>
    </xf>
    <xf numFmtId="1" fontId="0" fillId="0" borderId="0" xfId="0" applyNumberFormat="1"/>
    <xf numFmtId="43" fontId="0" fillId="0" borderId="0" xfId="8" applyFont="1" applyFill="1"/>
    <xf numFmtId="43" fontId="3" fillId="0" borderId="0" xfId="0" applyNumberFormat="1" applyFont="1" applyAlignment="1">
      <alignment horizontal="left"/>
    </xf>
    <xf numFmtId="49" fontId="0" fillId="0" borderId="0" xfId="0" applyNumberFormat="1"/>
    <xf numFmtId="0" fontId="3" fillId="5" borderId="0" xfId="0" applyFont="1" applyFill="1" applyAlignment="1">
      <alignment horizontal="center"/>
    </xf>
    <xf numFmtId="44" fontId="0" fillId="0" borderId="0" xfId="9" applyFont="1"/>
    <xf numFmtId="0" fontId="11" fillId="0" borderId="12" xfId="0" applyFont="1" applyBorder="1"/>
    <xf numFmtId="0" fontId="0" fillId="0" borderId="13" xfId="0" applyBorder="1"/>
    <xf numFmtId="169" fontId="0" fillId="0" borderId="0" xfId="0" applyNumberFormat="1" applyAlignment="1">
      <alignment horizontal="right"/>
    </xf>
    <xf numFmtId="44" fontId="11" fillId="0" borderId="14" xfId="0" applyNumberFormat="1" applyFont="1" applyBorder="1"/>
    <xf numFmtId="0" fontId="12" fillId="0" borderId="0" xfId="0" applyFont="1"/>
    <xf numFmtId="0" fontId="0" fillId="0" borderId="0" xfId="8" applyNumberFormat="1" applyFont="1" applyAlignment="1">
      <alignment horizontal="right"/>
    </xf>
    <xf numFmtId="0" fontId="10" fillId="8" borderId="12" xfId="0" applyFont="1" applyFill="1" applyBorder="1" applyAlignment="1">
      <alignment horizontal="center"/>
    </xf>
    <xf numFmtId="0" fontId="10" fillId="8" borderId="13" xfId="0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</cellXfs>
  <cellStyles count="10">
    <cellStyle name="Comma" xfId="8" builtinId="3"/>
    <cellStyle name="Comma 2" xfId="3" xr:uid="{58667097-F9FC-467E-A96D-246981B5FC30}"/>
    <cellStyle name="Comma 3" xfId="6" xr:uid="{DF7BBE39-D694-4DB0-9074-AB80CF4D9198}"/>
    <cellStyle name="Currency" xfId="9" builtinId="4"/>
    <cellStyle name="Currency 2" xfId="5" xr:uid="{74D298F3-93FB-4E59-9406-E8A6E2C548E2}"/>
    <cellStyle name="Normal" xfId="0" builtinId="0"/>
    <cellStyle name="Normal 2" xfId="2" xr:uid="{C7484222-43CD-4219-884F-C54E354A094A}"/>
    <cellStyle name="Normal 2 3" xfId="7" xr:uid="{6F744759-43BF-474B-8995-B842CA4C44C9}"/>
    <cellStyle name="Percent" xfId="1" builtinId="5"/>
    <cellStyle name="Percent 2" xfId="4" xr:uid="{6C9C1323-1BA1-4700-83F1-FCAE340F09FB}"/>
  </cellStyles>
  <dxfs count="6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14" formatCode="0.00%"/>
    </dxf>
    <dxf>
      <numFmt numFmtId="14" formatCode="0.00%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26" Type="http://schemas.openxmlformats.org/officeDocument/2006/relationships/customXml" Target="../customXml/item4.xml"/><Relationship Id="rId39" Type="http://schemas.openxmlformats.org/officeDocument/2006/relationships/customXml" Target="../customXml/item17.xml"/><Relationship Id="rId21" Type="http://schemas.openxmlformats.org/officeDocument/2006/relationships/powerPivotData" Target="model/item.data"/><Relationship Id="rId34" Type="http://schemas.openxmlformats.org/officeDocument/2006/relationships/customXml" Target="../customXml/item1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5" Type="http://schemas.openxmlformats.org/officeDocument/2006/relationships/customXml" Target="../customXml/item3.xml"/><Relationship Id="rId33" Type="http://schemas.openxmlformats.org/officeDocument/2006/relationships/customXml" Target="../customXml/item11.xml"/><Relationship Id="rId38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sheetMetadata" Target="metadata.xml"/><Relationship Id="rId29" Type="http://schemas.openxmlformats.org/officeDocument/2006/relationships/customXml" Target="../customXml/item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32" Type="http://schemas.openxmlformats.org/officeDocument/2006/relationships/customXml" Target="../customXml/item10.xml"/><Relationship Id="rId37" Type="http://schemas.openxmlformats.org/officeDocument/2006/relationships/customXml" Target="../customXml/item15.xml"/><Relationship Id="rId40" Type="http://schemas.openxmlformats.org/officeDocument/2006/relationships/customXml" Target="../customXml/item1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28" Type="http://schemas.openxmlformats.org/officeDocument/2006/relationships/customXml" Target="../customXml/item6.xml"/><Relationship Id="rId36" Type="http://schemas.openxmlformats.org/officeDocument/2006/relationships/customXml" Target="../customXml/item1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31" Type="http://schemas.openxmlformats.org/officeDocument/2006/relationships/customXml" Target="../customXml/item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Relationship Id="rId30" Type="http://schemas.openxmlformats.org/officeDocument/2006/relationships/customXml" Target="../customXml/item8.xml"/><Relationship Id="rId35" Type="http://schemas.openxmlformats.org/officeDocument/2006/relationships/customXml" Target="../customXml/item1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3" xr16:uid="{77E29913-A648-42BE-A77B-0E8F85DF31DF}" autoFormatId="16" applyNumberFormats="0" applyBorderFormats="0" applyFontFormats="0" applyPatternFormats="0" applyAlignmentFormats="0" applyWidthHeightFormats="0">
  <queryTableRefresh nextId="21">
    <queryTableFields count="7">
      <queryTableField id="10" name="Column1" tableColumnId="1"/>
      <queryTableField id="11" name="COLUMN 1: BASIC GRANTS*" tableColumnId="2"/>
      <queryTableField id="12" name="COLUMN 2: CONCENTRATION GRANTS*" tableColumnId="3"/>
      <queryTableField id="13" name="COLUMN 3: TARGETED GRANTS*" tableColumnId="4"/>
      <queryTableField id="14" name="COLUMN 4: EDUCATION FINANCE INCENTIVE GRANTS*" tableColumnId="5"/>
      <queryTableField id="6" name="TOTAL LEA GRANTS" tableColumnId="6"/>
      <queryTableField id="20" name="Rev Fin  T-I State Adm  1004(b).TITLE I, PART A TOTAL LEA GRANTS" tableColumnId="7"/>
    </queryTableFields>
  </queryTableRefresh>
  <extLst>
    <ext xmlns:x15="http://schemas.microsoft.com/office/spreadsheetml/2010/11/main" uri="{883FBD77-0823-4a55-B5E3-86C4891E6966}">
      <x15:queryTable sourceDataName="Query - Assumptions"/>
    </ext>
  </extLst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4" backgroundRefresh="0" connectionId="10" xr16:uid="{5CB1711B-989C-481E-AF6B-B76D25F53936}" autoFormatId="16" applyNumberFormats="0" applyBorderFormats="0" applyFontFormats="0" applyPatternFormats="0" applyAlignmentFormats="0" applyWidthHeightFormats="0">
  <queryTableRefresh nextId="11">
    <queryTableFields count="5">
      <queryTableField id="1" name="LEAID" tableColumnId="1"/>
      <queryTableField id="2" name="LEANAME" tableColumnId="2"/>
      <queryTableField id="3" name="Conc. Eligigibility" tableColumnId="3"/>
      <queryTableField id="4" name="Eligibility Year" tableColumnId="4"/>
      <queryTableField id="6" name="Conc allocation" tableColumnId="6"/>
    </queryTableFields>
  </queryTableRefresh>
  <extLst>
    <ext xmlns:x15="http://schemas.microsoft.com/office/spreadsheetml/2010/11/main" uri="{883FBD77-0823-4a55-B5E3-86C4891E6966}">
      <x15:queryTable sourceDataName="Query - Conc eligibility year"/>
    </ext>
  </extLst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3" backgroundRefresh="0" connectionId="9" xr16:uid="{DACDF6D1-3187-4684-9C1B-F2EF9D1DF51C}" autoFormatId="16" applyNumberFormats="0" applyBorderFormats="0" applyFontFormats="0" applyPatternFormats="0" applyAlignmentFormats="0" applyWidthHeightFormats="0">
  <queryTableRefresh nextId="2">
    <queryTableFields count="1">
      <queryTableField id="1" name="Column1" tableColumnId="1"/>
    </queryTableFields>
  </queryTableRefresh>
  <extLst>
    <ext xmlns:x15="http://schemas.microsoft.com/office/spreadsheetml/2010/11/main" uri="{883FBD77-0823-4a55-B5E3-86C4891E6966}">
      <x15:queryTable sourceDataName="Query - Title"/>
    </ext>
  </extLst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8" xr16:uid="{C26CC77E-7AAF-4FF5-83EA-7F9D6E358B11}" autoFormatId="16" applyNumberFormats="0" applyBorderFormats="0" applyFontFormats="0" applyPatternFormats="0" applyAlignmentFormats="0" applyWidthHeightFormats="0">
  <queryTableRefresh nextId="17">
    <queryTableFields count="12">
      <queryTableField id="1" name="LEAID" tableColumnId="1"/>
      <queryTableField id="2" name="LEANAME" tableColumnId="2"/>
      <queryTableField id="3" name="BASIC Hold Harmless Base" tableColumnId="3"/>
      <queryTableField id="4" name="Conc Hold Harmless Base" tableColumnId="4"/>
      <queryTableField id="5" name="Targeted Hold Harmless Base" tableColumnId="5"/>
      <queryTableField id="6" name="EFIG Hold Harmless Base" tableColumnId="6"/>
      <queryTableField id="13" name="Total Hold Harmless Base" tableColumnId="12"/>
      <queryTableField id="15" name="Basic Allocation" tableColumnId="7"/>
      <queryTableField id="8" name="Conc. Allocation" tableColumnId="8"/>
      <queryTableField id="9" name="Targeted Allocation" tableColumnId="9"/>
      <queryTableField id="10" name="EFIG Allocation" tableColumnId="10"/>
      <queryTableField id="11" name="Total Title I Allocation" tableColumnId="11"/>
    </queryTableFields>
  </queryTableRefresh>
  <extLst>
    <ext xmlns:x15="http://schemas.microsoft.com/office/spreadsheetml/2010/11/main" uri="{883FBD77-0823-4a55-B5E3-86C4891E6966}">
      <x15:queryTable sourceDataName="Query - Model allocations"/>
    </ext>
  </extLst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7" xr16:uid="{F562F35B-A02E-4AA2-A36F-7D5DEFCDDA15}" autoFormatId="16" applyNumberFormats="0" applyBorderFormats="0" applyFontFormats="0" applyPatternFormats="0" applyAlignmentFormats="0" applyWidthHeightFormats="0">
  <queryTableRefresh nextId="16">
    <queryTableFields count="12">
      <queryTableField id="1" name="LEAID" tableColumnId="1"/>
      <queryTableField id="2" name="LEANAME" tableColumnId="2"/>
      <queryTableField id="3" name="BASIC Hold Harmless base (Prior year adjusted alloc)" tableColumnId="3"/>
      <queryTableField id="13" name="Conc Hold Harmless Base ( 4 year lookback)" tableColumnId="4"/>
      <queryTableField id="5" name="TARGETED Hold Harmless Base (Prior Year adjusted alloc)" tableColumnId="5"/>
      <queryTableField id="6" name="EFIG Hold Harmless base (Prior Year adjusted alloc)" tableColumnId="6"/>
      <queryTableField id="7" name="Total Hold harmless base" tableColumnId="7"/>
      <queryTableField id="8" name="Adj Basic Allocation" tableColumnId="8"/>
      <queryTableField id="9" name="Adj Conc. Allocation" tableColumnId="9"/>
      <queryTableField id="10" name="Adj Targeted allocation" tableColumnId="10"/>
      <queryTableField id="11" name="Adj EFIG Allocation" tableColumnId="11"/>
      <queryTableField id="12" name="Adj Total Title I Allocation" tableColumnId="12"/>
    </queryTableFields>
  </queryTableRefresh>
  <extLst>
    <ext xmlns:x15="http://schemas.microsoft.com/office/spreadsheetml/2010/11/main" uri="{883FBD77-0823-4a55-B5E3-86C4891E6966}">
      <x15:queryTable sourceDataName="Query - Initial adjusted allocations"/>
    </ext>
  </extLst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5" xr16:uid="{AA3A86F7-173F-472C-A015-A89063E9AA53}" autoFormatId="16" applyNumberFormats="0" applyBorderFormats="0" applyFontFormats="0" applyPatternFormats="0" applyAlignmentFormats="0" applyWidthHeightFormats="0">
  <queryTableRefresh nextId="49">
    <queryTableFields count="16">
      <queryTableField id="1" name="LEAid" tableColumnId="1"/>
      <queryTableField id="30" name="LEANAME" tableColumnId="2"/>
      <queryTableField id="36" name="SendingLEAid" tableColumnId="5"/>
      <queryTableField id="41" name="NEG. adj" tableColumnId="3"/>
      <queryTableField id="42" name="Adj DEL." tableColumnId="4"/>
      <queryTableField id="43" name="Adj Foster" tableColumnId="7"/>
      <queryTableField id="44" name="Adj TANF" tableColumnId="8"/>
      <queryTableField id="21" name="Adj - 5-17 pop" tableColumnId="21"/>
      <queryTableField id="22" name="Adj poverty" tableColumnId="22"/>
      <queryTableField id="23" name="Adj Total formula count" tableColumnId="23"/>
      <queryTableField id="37" name="Total Formula Count DOE" tableColumnId="6"/>
      <queryTableField id="24" name="Adj poverty percentage" tableColumnId="24"/>
      <queryTableField id="25" name="BASIC eligibility" tableColumnId="25"/>
      <queryTableField id="26" name="Conc. Eligigibility" tableColumnId="26"/>
      <queryTableField id="27" name="Targeted Eligibility" tableColumnId="27"/>
      <queryTableField id="28" name="EFIG eligibility" tableColumnId="28"/>
    </queryTableFields>
  </queryTableRefresh>
  <extLst>
    <ext xmlns:x15="http://schemas.microsoft.com/office/spreadsheetml/2010/11/main" uri="{883FBD77-0823-4a55-B5E3-86C4891E6966}">
      <x15:queryTable sourceDataName="Query - Initial adjusted formula count"/>
    </ext>
  </extLst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4" xr16:uid="{F3E6E355-E8AF-4050-983B-95B550ED6E3B}" autoFormatId="16" applyNumberFormats="0" applyBorderFormats="0" applyFontFormats="0" applyPatternFormats="0" applyAlignmentFormats="0" applyWidthHeightFormats="0">
  <queryTableRefresh nextId="42">
    <queryTableFields count="25">
      <queryTableField id="1" name="CCDDD" tableColumnId="1"/>
      <queryTableField id="2" name="DistrictName" tableColumnId="2"/>
      <queryTableField id="3" name="SendingLEAid" tableColumnId="3"/>
      <queryTableField id="4" name="LEAid" tableColumnId="4"/>
      <queryTableField id="6" name="IsNew" tableColumnId="6"/>
      <queryTableField id="5" name="IsExpanded" tableColumnId="5"/>
      <queryTableField id="7" name="Initial adjusted formula count.Adj Total formula count" tableColumnId="7"/>
      <queryTableField id="8" name="Initial adjusted formula count.Adj poverty percentage" tableColumnId="8"/>
      <queryTableField id="39" name="Prior Year Adjusted Formula counts.Adj Total formula count" tableColumnId="9"/>
      <queryTableField id="10" name="Total Formula Count increase" tableColumnId="10"/>
      <queryTableField id="11" name="Initial adjusted allocations.BASIC Hold Harmless base (Prior year adjusted alloc" tableColumnId="11"/>
      <queryTableField id="13" name="Initial adjusted allocations.TARGETED Hold Harmless Base (Prior Year adjusted al" tableColumnId="13"/>
      <queryTableField id="37" name="Initial adjusted allocations.Conc Hold Harmless Base ( 4 year lookback)" tableColumnId="12"/>
      <queryTableField id="14" name="Initial adjusted allocations.EFIG Hold Harmless base (Prior Year adjusted alloc)" tableColumnId="14"/>
      <queryTableField id="15" name="Initial adjusted allocations.Total Hold harmless base" tableColumnId="15"/>
      <queryTableField id="16" name="Initial adjusted allocations.Adj Basic Allocation" tableColumnId="16"/>
      <queryTableField id="17" name="Initial adjusted allocations.Adj Conc. Allocation" tableColumnId="17"/>
      <queryTableField id="18" name="Initial adjusted allocations.Adj Targeted allocation" tableColumnId="18"/>
      <queryTableField id="19" name="Initial adjusted allocations.Adj EFIG Allocation" tableColumnId="19"/>
      <queryTableField id="20" name="Initial adjusted allocations.Adj Total Title I Allocation" tableColumnId="20"/>
      <queryTableField id="21" name="New/Expanded Basic HH base" tableColumnId="21"/>
      <queryTableField id="22" name="New/Expanding Conc HH base" tableColumnId="22"/>
      <queryTableField id="23" name="New/Expanding Targeted HH Base" tableColumnId="23"/>
      <queryTableField id="24" name="New Expanding EFIG HH Base" tableColumnId="24"/>
      <queryTableField id="25" name="New Expanded total HH base" tableColumnId="25"/>
    </queryTableFields>
  </queryTableRefresh>
  <extLst>
    <ext xmlns:x15="http://schemas.microsoft.com/office/spreadsheetml/2010/11/main" uri="{883FBD77-0823-4a55-B5E3-86C4891E6966}">
      <x15:queryTable sourceDataName="Query - New or Expanded HH check"/>
    </ext>
  </extLst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1" xr16:uid="{2F5B8B09-CED2-4B28-B5CC-1DB4F66706A7}" autoFormatId="16" applyNumberFormats="0" applyBorderFormats="0" applyFontFormats="0" applyPatternFormats="0" applyAlignmentFormats="0" applyWidthHeightFormats="0">
  <queryTableRefresh nextId="41">
    <queryTableFields count="19">
      <queryTableField id="1" name="CCDDD" tableColumnId="1"/>
      <queryTableField id="2" name="Charter/Tribal" tableColumnId="2"/>
      <queryTableField id="3" name="Sending District" tableColumnId="3"/>
      <queryTableField id="4" name="Sending District CCDDD" tableColumnId="4"/>
      <queryTableField id="5" name="LEAID" tableColumnId="5"/>
      <queryTableField id="6" name="IsNew" tableColumnId="6"/>
      <queryTableField id="17" name="IsExpanded" tableColumnId="7"/>
      <queryTableField id="24" name="FRPL.TotalStudents" tableColumnId="9"/>
      <queryTableField id="8" name="TotalStudentsInPoverty" tableColumnId="8"/>
      <queryTableField id="25" name="SendingTotalStudents" tableColumnId="10"/>
      <queryTableField id="11" name="SendingTotalStudentsInPoverty" tableColumnId="11"/>
      <queryTableField id="16" name="SendingLEAId" tableColumnId="17"/>
      <queryTableField id="33" name="ChartersTotalStudents" tableColumnId="20"/>
      <queryTableField id="21" name="Sum of Charters RFPL+Sending RFPL" tableColumnId="12"/>
      <queryTableField id="34" name="Share of FRPL" tableColumnId="21"/>
      <queryTableField id="35" name="Sending Share of FRPL" tableColumnId="22"/>
      <queryTableField id="27" name="Sum of charter total students + Sending total students" tableColumnId="15"/>
      <queryTableField id="28" name="Share of Total Enrollment" tableColumnId="16"/>
      <queryTableField id="29" name="Sending Share of Total enrollment" tableColumnId="19"/>
    </queryTableFields>
  </queryTableRefresh>
  <extLst>
    <ext xmlns:x15="http://schemas.microsoft.com/office/spreadsheetml/2010/11/main" uri="{883FBD77-0823-4a55-B5E3-86C4891E6966}">
      <x15:queryTable sourceDataName="Query - Split Calc"/>
    </ext>
  </extLst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2" backgroundRefresh="0" connectionId="6" xr16:uid="{09C07932-8235-4A40-B9C4-4EA9B21234FB}" autoFormatId="16" applyNumberFormats="0" applyBorderFormats="0" applyFontFormats="0" applyPatternFormats="0" applyAlignmentFormats="0" applyWidthHeightFormats="0">
  <queryTableRefresh nextId="11">
    <queryTableFields count="9">
      <queryTableField id="1" name="CCDDD" tableColumnId="1"/>
      <queryTableField id="2" name="DistrictName" tableColumnId="2"/>
      <queryTableField id="3" name="SendingLEAid" tableColumnId="3"/>
      <queryTableField id="4" name="DistrictType" tableColumnId="4"/>
      <queryTableField id="5" name="LEAid" tableColumnId="5"/>
      <queryTableField id="7" name="IsNew" tableColumnId="7"/>
      <queryTableField id="6" name="IsExpanded" tableColumnId="6"/>
      <queryTableField id="8" name="poverty Multiplier" tableColumnId="8"/>
      <queryTableField id="9" name="Enrollment multiplier" tableColumnId="9"/>
    </queryTableFields>
  </queryTableRefresh>
  <extLst>
    <ext xmlns:x15="http://schemas.microsoft.com/office/spreadsheetml/2010/11/main" uri="{883FBD77-0823-4a55-B5E3-86C4891E6966}">
      <x15:queryTable sourceDataName="Query - Multipliers"/>
    </ext>
  </extLst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backgroundRefresh="0" connectionId="2" xr16:uid="{714762AA-6969-417F-AE38-B3B316E8E3A3}" autoFormatId="16" applyNumberFormats="0" applyBorderFormats="0" applyFontFormats="0" applyPatternFormats="0" applyAlignmentFormats="0" applyWidthHeightFormats="0">
  <queryTableRefresh nextId="8">
    <queryTableFields count="4">
      <queryTableField id="4" name="CCDDD" tableColumnId="2"/>
      <queryTableField id="1" name="LEAID" tableColumnId="1"/>
      <queryTableField id="5" name="LEANAME" tableColumnId="3"/>
      <queryTableField id="6" name="NET TO DISTRICS" tableColumnId="4"/>
    </queryTableFields>
  </queryTableRefresh>
  <extLst>
    <ext xmlns:x15="http://schemas.microsoft.com/office/spreadsheetml/2010/11/main" uri="{883FBD77-0823-4a55-B5E3-86C4891E6966}">
      <x15:queryTable sourceDataName="Query - Prior Year Net to district"/>
    </ext>
  </extLst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5960C2BC-5429-410B-9BF6-DDB23B30E161}" name="Assumptions" displayName="Assumptions" ref="C1:I2" tableType="queryTable" totalsRowShown="0">
  <autoFilter ref="C1:I2" xr:uid="{5960C2BC-5429-410B-9BF6-DDB23B30E161}"/>
  <tableColumns count="7">
    <tableColumn id="1" xr3:uid="{4C43D153-7362-442D-965F-93F57B5EB338}" uniqueName="1" name="Column1" queryTableFieldId="10"/>
    <tableColumn id="2" xr3:uid="{24C2A376-D943-4D58-80D3-134242402848}" uniqueName="2" name="COLUMN 1: BASIC GRANTS*" queryTableFieldId="11"/>
    <tableColumn id="3" xr3:uid="{EAC5528F-C781-4128-BB74-F5CE5719C971}" uniqueName="3" name="COLUMN 2: CONCENTRATION GRANTS*" queryTableFieldId="12"/>
    <tableColumn id="4" xr3:uid="{9E7D465D-40E8-4E29-BAB6-CC26A8575823}" uniqueName="4" name="COLUMN 3: TARGETED GRANTS*" queryTableFieldId="13"/>
    <tableColumn id="5" xr3:uid="{5A4B0A3C-1A27-4749-9F06-81D5B3C750A2}" uniqueName="5" name="COLUMN 4: EDUCATION FINANCE INCENTIVE GRANTS*" queryTableFieldId="14"/>
    <tableColumn id="6" xr3:uid="{08AAC95D-7CD9-4DF0-A277-893F8C9C11B1}" uniqueName="6" name="TOTAL LEA GRANTS" queryTableFieldId="6"/>
    <tableColumn id="7" xr3:uid="{8C8C46E0-0363-4B47-8A5E-8CC3F11260DE}" uniqueName="7" name="Rev Fin  T-I State Adm  1004(b).TITLE I, PART A TOTAL LEA GRANTS" queryTableFieldId="20" dataDxfId="64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B337D1D-C8DF-4CAF-87FD-F8C9B228595A}" name="Table_Conc_eligibility_year" displayName="Table_Conc_eligibility_year" ref="A1:E319" tableType="queryTable" totalsRowShown="0">
  <autoFilter ref="A1:E319" xr:uid="{2B337D1D-C8DF-4CAF-87FD-F8C9B228595A}">
    <filterColumn colId="2">
      <filters>
        <filter val="1"/>
      </filters>
    </filterColumn>
  </autoFilter>
  <tableColumns count="5">
    <tableColumn id="1" xr3:uid="{6CF86675-12D2-4E94-9CC5-AB88A974E08A}" uniqueName="1" name="LEAID" queryTableFieldId="1"/>
    <tableColumn id="2" xr3:uid="{417E763F-84DC-4723-B21F-94132676A0BB}" uniqueName="2" name="LEANAME" queryTableFieldId="2"/>
    <tableColumn id="3" xr3:uid="{70146315-0094-43C2-80DB-34E73068048A}" uniqueName="3" name="Conc. Eligigibility" queryTableFieldId="3"/>
    <tableColumn id="4" xr3:uid="{8A58C6BF-D0A5-43F3-859C-0755FA06DCAE}" uniqueName="4" name="Eligibility Year" queryTableFieldId="4"/>
    <tableColumn id="6" xr3:uid="{2EA2D433-255C-447D-8B64-28387F2FFF7D}" uniqueName="6" name="Conc allocation" queryTableFieldId="6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6C2E26F9-E31D-4B7A-96F9-9F6076E14753}" name="Title" displayName="Title" ref="B1:B2" tableType="queryTable" totalsRowShown="0">
  <autoFilter ref="B1:B2" xr:uid="{6C2E26F9-E31D-4B7A-96F9-9F6076E14753}"/>
  <tableColumns count="1">
    <tableColumn id="1" xr3:uid="{40C2327B-CA9E-4168-B88E-69974FCCC647}" uniqueName="1" name="Column1" queryTableFieldId="1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FD285AD-9F01-4D8A-BCD2-8854BAE871D8}" name="Model_allocations" displayName="Model_allocations" ref="A1:L318" tableType="queryTable" totalsRowShown="0">
  <autoFilter ref="A1:L318" xr:uid="{CFD285AD-9F01-4D8A-BCD2-8854BAE871D8}"/>
  <sortState xmlns:xlrd2="http://schemas.microsoft.com/office/spreadsheetml/2017/richdata2" ref="A2:L318">
    <sortCondition ref="B1:B318"/>
  </sortState>
  <tableColumns count="12">
    <tableColumn id="1" xr3:uid="{611B6677-F2BD-4D9B-89FD-C3C60B4033F5}" uniqueName="1" name="LEAID" queryTableFieldId="1" dataDxfId="63"/>
    <tableColumn id="2" xr3:uid="{6788495D-F0A7-49F8-8054-A54649BD3378}" uniqueName="2" name="LEANAME" queryTableFieldId="2" dataDxfId="62"/>
    <tableColumn id="3" xr3:uid="{7505CC4A-EF50-4982-9C21-FFEA45C075A0}" uniqueName="3" name="BASIC Hold Harmless Base" queryTableFieldId="3" dataDxfId="61"/>
    <tableColumn id="4" xr3:uid="{FD266F2C-12C2-46CA-B4DA-0044BF30CCE8}" uniqueName="4" name="Conc Hold Harmless Base" queryTableFieldId="4" dataDxfId="60"/>
    <tableColumn id="5" xr3:uid="{1A7C4DAA-23A9-48C0-AC40-1DB58FCA39B1}" uniqueName="5" name="Targeted Hold Harmless Base" queryTableFieldId="5" dataDxfId="59"/>
    <tableColumn id="6" xr3:uid="{209E7CB3-66F1-4B6D-A71D-700AA1F3164D}" uniqueName="6" name="EFIG Hold Harmless Base" queryTableFieldId="6" dataDxfId="58"/>
    <tableColumn id="12" xr3:uid="{662121D9-6418-4ADE-9FE1-B711736E963C}" uniqueName="12" name="Total Hold Harmless Base" queryTableFieldId="13" dataDxfId="57"/>
    <tableColumn id="7" xr3:uid="{71B5EE69-600C-4933-9901-610FB7C85727}" uniqueName="7" name="Basic Allocation" queryTableFieldId="15"/>
    <tableColumn id="8" xr3:uid="{3319A4ED-43F5-4158-8136-F59BD1DEBA2E}" uniqueName="8" name="Conc. Allocation" queryTableFieldId="8" dataDxfId="56"/>
    <tableColumn id="9" xr3:uid="{F91E0153-FD90-4DFE-9321-BFAB19AB6AF0}" uniqueName="9" name="Targeted Allocation" queryTableFieldId="9" dataDxfId="55"/>
    <tableColumn id="10" xr3:uid="{DEAFA6E0-AC9F-4ED9-BFE5-21F80B208ECD}" uniqueName="10" name="EFIG Allocation" queryTableFieldId="10" dataDxfId="54"/>
    <tableColumn id="11" xr3:uid="{4ED7FCD7-2EBF-4103-9C8D-702DB30D89D1}" uniqueName="11" name="Total Title I Allocation" queryTableFieldId="11" dataDxfId="53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F32EF4C-1258-4E2D-B0B9-BE4D2282A993}" name="Initial_adjusted_allocations" displayName="Initial_adjusted_allocations" ref="A1:L318" tableType="queryTable" totalsRowShown="0">
  <autoFilter ref="A1:L318" xr:uid="{6F32EF4C-1258-4E2D-B0B9-BE4D2282A993}"/>
  <sortState xmlns:xlrd2="http://schemas.microsoft.com/office/spreadsheetml/2017/richdata2" ref="A2:L318">
    <sortCondition ref="B1:B318"/>
  </sortState>
  <tableColumns count="12">
    <tableColumn id="1" xr3:uid="{BB592B86-CBB1-4B7C-9D64-5D339665B4A8}" uniqueName="1" name="LEAID" queryTableFieldId="1" dataDxfId="52"/>
    <tableColumn id="2" xr3:uid="{AF4A4BC3-D921-4DCF-9937-78D414B81BE2}" uniqueName="2" name="LEANAME" queryTableFieldId="2" dataDxfId="51"/>
    <tableColumn id="3" xr3:uid="{11229CAA-8F87-4ABD-B2CB-66865C362217}" uniqueName="3" name="BASIC Hold Harmless base (Prior year adjusted alloc)" queryTableFieldId="3" dataDxfId="50"/>
    <tableColumn id="4" xr3:uid="{877EAC2C-B599-4614-9F9E-6FC007BB07C4}" uniqueName="4" name="Conc Hold Harmless Base ( 4 year lookback)" queryTableFieldId="13" dataDxfId="49"/>
    <tableColumn id="5" xr3:uid="{3927C376-8129-4830-A597-A29B7BDB1B1B}" uniqueName="5" name="TARGETED Hold Harmless Base (Prior Year adjusted alloc)" queryTableFieldId="5" dataDxfId="48"/>
    <tableColumn id="6" xr3:uid="{B6E7B67B-B6D2-4A9D-AADA-A3FDAEDC8F2B}" uniqueName="6" name="EFIG Hold Harmless base (Prior Year adjusted alloc)" queryTableFieldId="6" dataDxfId="47"/>
    <tableColumn id="7" xr3:uid="{248C4D64-741B-4814-97AF-7C42F159548B}" uniqueName="7" name="Total Hold Harmless base" queryTableFieldId="7" dataDxfId="46"/>
    <tableColumn id="8" xr3:uid="{2283AABA-6403-4214-8A67-3EECAF8E5318}" uniqueName="8" name="Adj Basic Allocation" queryTableFieldId="8" dataDxfId="45"/>
    <tableColumn id="9" xr3:uid="{F211104A-967A-4973-A33D-410EF5757E45}" uniqueName="9" name="Adj Conc. Allocation" queryTableFieldId="9" dataDxfId="44"/>
    <tableColumn id="10" xr3:uid="{76DF5FA6-3C22-49A9-89CA-C19B88D75E68}" uniqueName="10" name="Adj Targeted allocation" queryTableFieldId="10" dataDxfId="43"/>
    <tableColumn id="11" xr3:uid="{E116C028-FADA-46D1-A46A-C491918364E2}" uniqueName="11" name="Adj EFIG Allocation" queryTableFieldId="11" dataDxfId="42"/>
    <tableColumn id="12" xr3:uid="{340F5974-2F89-4558-B5A2-F258176198FC}" uniqueName="12" name="Adj Total Title I Allocation" queryTableFieldId="12" dataDxfId="41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85B8CB27-6799-4997-8EA6-06DF76B21895}" name="Initial_adjusted_formula_count" displayName="Initial_adjusted_formula_count" ref="A1:P318" tableType="queryTable" totalsRowShown="0">
  <autoFilter ref="A1:P318" xr:uid="{85B8CB27-6799-4997-8EA6-06DF76B21895}"/>
  <sortState xmlns:xlrd2="http://schemas.microsoft.com/office/spreadsheetml/2017/richdata2" ref="A2:P318">
    <sortCondition ref="B1:B318"/>
  </sortState>
  <tableColumns count="16">
    <tableColumn id="1" xr3:uid="{D4450982-D1E4-47D0-B829-97602D6DD2D7}" uniqueName="1" name="LEAID" queryTableFieldId="1" dataDxfId="40"/>
    <tableColumn id="2" xr3:uid="{A08BBAC3-99DF-47AA-9666-D57A7C658A9B}" uniqueName="2" name="LEANAME" queryTableFieldId="30"/>
    <tableColumn id="5" xr3:uid="{C3276C96-6825-4339-A7ED-0E3FC010F422}" uniqueName="5" name="SendingLEAid" queryTableFieldId="36" dataDxfId="39"/>
    <tableColumn id="3" xr3:uid="{C187E937-45FF-4B15-A3D5-099CF49E5EA2}" uniqueName="3" name="NEG. adj" queryTableFieldId="41"/>
    <tableColumn id="4" xr3:uid="{38996AC4-6D97-4D6D-9C61-06C5D36C8838}" uniqueName="4" name="Adj DEL." queryTableFieldId="42"/>
    <tableColumn id="7" xr3:uid="{4B33D5B5-F8BE-4B15-9324-7D10EB241113}" uniqueName="7" name="Adj Foster" queryTableFieldId="43"/>
    <tableColumn id="8" xr3:uid="{C9B7EDC5-ED7B-4DF8-846D-249EE4653327}" uniqueName="8" name="Adj TANF" queryTableFieldId="44"/>
    <tableColumn id="21" xr3:uid="{811D0937-E776-4C41-8989-1A7D496C7CBB}" uniqueName="21" name="Adj - 5-17 pop" queryTableFieldId="21"/>
    <tableColumn id="22" xr3:uid="{15D21245-8488-405A-9D4C-079EA84B1718}" uniqueName="22" name="Adj poverty" queryTableFieldId="22"/>
    <tableColumn id="23" xr3:uid="{65940B37-A5FA-45C2-9969-DFA8622DB07E}" uniqueName="23" name="Adj Total formula count" queryTableFieldId="23"/>
    <tableColumn id="6" xr3:uid="{14835AAA-20BA-457D-8CAE-AF7D912FFBBC}" uniqueName="6" name="Total Formula Count DOE" queryTableFieldId="37"/>
    <tableColumn id="24" xr3:uid="{2130EE01-004F-4566-A60A-D3B8CE1A3362}" uniqueName="24" name="Adj poverty percentage" queryTableFieldId="24"/>
    <tableColumn id="25" xr3:uid="{3F74F5D5-2990-4002-92CF-4625DA740D40}" uniqueName="25" name="BASIC eligibility" queryTableFieldId="25"/>
    <tableColumn id="26" xr3:uid="{2A6BAE65-83C9-40C1-809D-5BB78521E846}" uniqueName="26" name="Conc. Eligigibility" queryTableFieldId="26"/>
    <tableColumn id="27" xr3:uid="{6D7FC1DA-5A46-46F1-92F5-1B19A1197F98}" uniqueName="27" name="Targeted Eligibility" queryTableFieldId="27"/>
    <tableColumn id="28" xr3:uid="{886B5EA4-C474-40F7-8FE4-726B686EC411}" uniqueName="28" name="EFIG eligibility" queryTableFieldId="28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BF6E1E93-B710-4806-80CA-97D04C2CA9C5}" name="New_or_Expanded_HH_check" displayName="New_or_Expanded_HH_check" ref="A1:Y22" tableType="queryTable" totalsRowShown="0">
  <autoFilter ref="A1:Y22" xr:uid="{BF6E1E93-B710-4806-80CA-97D04C2CA9C5}"/>
  <tableColumns count="25">
    <tableColumn id="1" xr3:uid="{05678A1B-8182-4A93-A935-7FFC88362CE1}" uniqueName="1" name="CCDDD" queryTableFieldId="1" dataDxfId="38"/>
    <tableColumn id="2" xr3:uid="{9129C4CB-F5B3-46A1-857F-364562E11239}" uniqueName="2" name="DistrictName" queryTableFieldId="2" dataDxfId="37"/>
    <tableColumn id="3" xr3:uid="{8BF1D670-3D30-4FCC-AA04-6FFB836BFE38}" uniqueName="3" name="SendingLEAid" queryTableFieldId="3" dataDxfId="36"/>
    <tableColumn id="4" xr3:uid="{42229B68-7610-4EAE-AC8A-4B35A7D29E4C}" uniqueName="4" name="LEAid" queryTableFieldId="4" dataDxfId="35"/>
    <tableColumn id="6" xr3:uid="{E53BD975-D551-456F-88F9-337E0969ABEB}" uniqueName="6" name="IsNew" queryTableFieldId="6" dataDxfId="34"/>
    <tableColumn id="5" xr3:uid="{53914E26-3AFF-49CD-AF44-AF067D18C5F1}" uniqueName="5" name="IsExpanded" queryTableFieldId="5"/>
    <tableColumn id="7" xr3:uid="{EB6AA613-17CE-433E-97F5-8B51332CFE71}" uniqueName="7" name="Initial adjusted formula count.Adj Total formula count" queryTableFieldId="7"/>
    <tableColumn id="8" xr3:uid="{3115BD99-CD6F-4DE4-AC86-C52B0A17D5C6}" uniqueName="8" name="Initial adjusted formula count.Adj poverty percentage" queryTableFieldId="8"/>
    <tableColumn id="9" xr3:uid="{60E71B6A-2AFB-4487-9007-ECE305622211}" uniqueName="9" name="Prior Year Adjusted Formula counts.Adj Total formula count" queryTableFieldId="39"/>
    <tableColumn id="10" xr3:uid="{46F9479A-A837-4BCA-84F6-0364141169D0}" uniqueName="10" name="Total Formula Count increase" queryTableFieldId="10"/>
    <tableColumn id="11" xr3:uid="{D355C088-70CA-40E8-9EC5-7D5CA4691E4D}" uniqueName="11" name="Initial adjusted allocations.BASIC Hold Harmless base (Prior year adjusted alloc" queryTableFieldId="11"/>
    <tableColumn id="13" xr3:uid="{FF2D5A8E-5A5D-49E1-B5AE-B1A48B8B26F1}" uniqueName="13" name="Initial adjusted allocations.TARGETED Hold Harmless Base (Prior Year adjusted al" queryTableFieldId="13"/>
    <tableColumn id="12" xr3:uid="{31CCE0EA-10F3-42B4-B4E7-8F194A9E9252}" uniqueName="12" name="Initial adjusted allocations.Conc Hold Harmless Base ( 4 year lookback)" queryTableFieldId="37"/>
    <tableColumn id="14" xr3:uid="{9F1EFE74-42D5-49CA-86ED-FE074890E432}" uniqueName="14" name="Initial adjusted allocations.EFIG Hold Harmless base (Prior Year adjusted alloc)" queryTableFieldId="14"/>
    <tableColumn id="15" xr3:uid="{E3CCB486-4678-45DC-A6CA-1CD9FA45AFFF}" uniqueName="15" name="Initial adjusted allocations.Total Hold Harmless base" queryTableFieldId="15" dataDxfId="33"/>
    <tableColumn id="16" xr3:uid="{253BF4D9-5866-4C9B-8D54-E3FD927D13D5}" uniqueName="16" name="Initial adjusted allocations.Adj Basic Allocation" queryTableFieldId="16"/>
    <tableColumn id="17" xr3:uid="{17E528B7-08C5-43E3-8B96-DA0C845D634D}" uniqueName="17" name="Initial adjusted allocations.Adj Conc. Allocation" queryTableFieldId="17"/>
    <tableColumn id="18" xr3:uid="{B5942ED9-C596-4334-8257-8332DAAB9E12}" uniqueName="18" name="Initial adjusted allocations.Adj Targeted allocation" queryTableFieldId="18"/>
    <tableColumn id="19" xr3:uid="{B4F8C7B7-2909-4E7C-8902-1079B1C03B25}" uniqueName="19" name="Initial adjusted allocations.Adj EFIG Allocation" queryTableFieldId="19"/>
    <tableColumn id="20" xr3:uid="{20BCA529-F64F-4DA9-9196-0E1FB7FA7865}" uniqueName="20" name="Initial adjusted allocations.Adj Total Title I Allocation" queryTableFieldId="20"/>
    <tableColumn id="21" xr3:uid="{8A82F529-A755-4079-A67C-10B541FB2947}" uniqueName="21" name="New/Expanded Basic HH base" queryTableFieldId="21" dataDxfId="32"/>
    <tableColumn id="22" xr3:uid="{88FAA249-272C-4B55-8BA8-9E9C3E81FFE8}" uniqueName="22" name="New/Expanding Conc HH base" queryTableFieldId="22" dataDxfId="31"/>
    <tableColumn id="23" xr3:uid="{1117A25E-487A-4931-A0AB-7D76CF57B9CB}" uniqueName="23" name="New/Expanding Targeted HH Base" queryTableFieldId="23" dataDxfId="30"/>
    <tableColumn id="24" xr3:uid="{C99510BF-DAA2-4F85-9F7E-83D3284E240B}" uniqueName="24" name="New Expanding EFIG HH Base" queryTableFieldId="24" dataDxfId="29"/>
    <tableColumn id="25" xr3:uid="{F2921C0B-6A9E-48A9-81E7-AECB85D4BE69}" uniqueName="25" name="New Expanded total HH base" queryTableFieldId="25" dataDxfId="28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78EB4D-0B02-4958-A2CD-9C0465C6D110}" name="Split_Calc" displayName="Split_Calc" ref="A1:S22" tableType="queryTable" totalsRowShown="0">
  <autoFilter ref="A1:S22" xr:uid="{1F78EB4D-0B02-4958-A2CD-9C0465C6D110}"/>
  <tableColumns count="19">
    <tableColumn id="1" xr3:uid="{B5F7AECA-D304-4AA0-9256-EAF1EAAF3FB8}" uniqueName="1" name="CCDDD" queryTableFieldId="1" dataDxfId="27"/>
    <tableColumn id="2" xr3:uid="{F0F095AC-9FA8-4E0D-BA30-3344380C1A81}" uniqueName="2" name="Charter/Tribal" queryTableFieldId="2" dataDxfId="26"/>
    <tableColumn id="3" xr3:uid="{906E6615-D133-405E-BD4E-3F984256E693}" uniqueName="3" name="Sending District" queryTableFieldId="3" dataDxfId="25"/>
    <tableColumn id="4" xr3:uid="{6325567C-4292-4020-BCF1-FC929A17822A}" uniqueName="4" name="Sending District CCDDD" queryTableFieldId="4" dataDxfId="24"/>
    <tableColumn id="5" xr3:uid="{D50ED8F1-8953-43F7-9674-641552F905C3}" uniqueName="5" name="LEAID" queryTableFieldId="5" dataDxfId="23"/>
    <tableColumn id="6" xr3:uid="{EBC749D4-F587-4AC8-B50B-A19B79F97D81}" uniqueName="6" name="IsNew" queryTableFieldId="6" dataDxfId="22"/>
    <tableColumn id="7" xr3:uid="{3E36513F-9F0A-4B23-856E-2253CF24C489}" uniqueName="7" name="IsExpanded" queryTableFieldId="17"/>
    <tableColumn id="9" xr3:uid="{C6CFCFC5-6F6F-4E12-AAFA-1B59C2D2A5A2}" uniqueName="9" name="FRPL.TotalStudents" queryTableFieldId="24" dataDxfId="21"/>
    <tableColumn id="8" xr3:uid="{C6AEB83E-26F3-4A05-A748-DAF1F81B7EA3}" uniqueName="8" name="TotalStudentsInPoverty" queryTableFieldId="8"/>
    <tableColumn id="10" xr3:uid="{38589DCF-2BF0-465E-BA38-60719BF8C7F4}" uniqueName="10" name="SendingTotalStudents" queryTableFieldId="25" dataDxfId="20"/>
    <tableColumn id="11" xr3:uid="{2CD90EC8-1F91-4BAA-B3E5-9026141E4B1A}" uniqueName="11" name="SendingTotalStudentsInPoverty" queryTableFieldId="11"/>
    <tableColumn id="17" xr3:uid="{B646AC6A-1FBA-4D71-89E6-163042FDA3BF}" uniqueName="17" name="SendingLEAId" queryTableFieldId="16" dataDxfId="19"/>
    <tableColumn id="20" xr3:uid="{CEA2D6AD-8CCD-4A5E-97C6-3407F224D29D}" uniqueName="20" name="ChartersTotalStudents" queryTableFieldId="33"/>
    <tableColumn id="12" xr3:uid="{CCD2667B-D8AF-4FF0-A498-14B073BDFBA5}" uniqueName="12" name="Sum of Charters RFPL+Sending RFPL" queryTableFieldId="21"/>
    <tableColumn id="21" xr3:uid="{89EF60DC-7943-452D-8BCB-AFD3DD8D81A9}" uniqueName="21" name="Share of FRPL" queryTableFieldId="34"/>
    <tableColumn id="22" xr3:uid="{21596939-9B54-4755-AE20-2F8C5FA95FE1}" uniqueName="22" name="Sending Share of FRPL" queryTableFieldId="35"/>
    <tableColumn id="15" xr3:uid="{6D59F98D-E68E-4199-811D-FB83FFF7E405}" uniqueName="15" name="Sum of charter total students + Sending total students" queryTableFieldId="27" dataDxfId="18"/>
    <tableColumn id="16" xr3:uid="{777BCDC3-7ECB-48FB-A60F-78FCCD5ABA36}" uniqueName="16" name="Share of Total Enrollment" queryTableFieldId="28" dataDxfId="17"/>
    <tableColumn id="19" xr3:uid="{A2435003-4B7A-48D3-8533-2EF415147154}" uniqueName="19" name="Sending Share of Total enrollment" queryTableFieldId="29" dataDxfId="16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484827DA-6F09-4A06-92A3-4B5F97C50D43}" name="Multipliers" displayName="Multipliers" ref="A1:I33" tableType="queryTable" totalsRowShown="0">
  <autoFilter ref="A1:I33" xr:uid="{484827DA-6F09-4A06-92A3-4B5F97C50D43}"/>
  <sortState xmlns:xlrd2="http://schemas.microsoft.com/office/spreadsheetml/2017/richdata2" ref="A2:I33">
    <sortCondition ref="C1:C33"/>
  </sortState>
  <tableColumns count="9">
    <tableColumn id="1" xr3:uid="{84928E93-7480-4F08-91A6-5E0CD8893E38}" uniqueName="1" name="CCDDD" queryTableFieldId="1" dataDxfId="15"/>
    <tableColumn id="2" xr3:uid="{AC59F4DA-A1E7-4F4D-8B6B-BA5DB41B703E}" uniqueName="2" name="DistrictName" queryTableFieldId="2" dataDxfId="14"/>
    <tableColumn id="3" xr3:uid="{1C4A60BD-575B-4FE4-BA11-4CEEC045530D}" uniqueName="3" name="SendingLEAid" queryTableFieldId="3" dataDxfId="13"/>
    <tableColumn id="4" xr3:uid="{A5E8685C-666D-47D7-AB04-53248EBB2F17}" uniqueName="4" name="DistrictType" queryTableFieldId="4"/>
    <tableColumn id="5" xr3:uid="{AE31F690-E25C-4A52-82D0-B4F77192A8A1}" uniqueName="5" name="LEAid" queryTableFieldId="5" dataDxfId="12"/>
    <tableColumn id="7" xr3:uid="{FBC64837-6A24-40FC-B610-73D4EA702102}" uniqueName="7" name="IsNew" queryTableFieldId="7" dataDxfId="11"/>
    <tableColumn id="6" xr3:uid="{FE3213F8-C272-4CCB-BEF4-ED26B0444655}" uniqueName="6" name="IsExpanded" queryTableFieldId="6"/>
    <tableColumn id="8" xr3:uid="{35439A1B-AA2B-465B-BA50-AB0D3848EBB3}" uniqueName="8" name="poverty Multiplier" queryTableFieldId="8" dataDxfId="10" dataCellStyle="Percent"/>
    <tableColumn id="9" xr3:uid="{A2652D78-643D-4DD7-AC11-951305F2A8F8}" uniqueName="9" name="Enrollment multiplier" queryTableFieldId="9" dataDxfId="9" dataCellStyle="Percent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2274DD2-59B1-4CB3-9B41-A78345DA1C37}" name="Table_Prior_Year_Net_to_district" displayName="Table_Prior_Year_Net_to_district" ref="A1:D316" tableType="queryTable" totalsRowShown="0">
  <autoFilter ref="A1:D316" xr:uid="{82274DD2-59B1-4CB3-9B41-A78345DA1C37}"/>
  <tableColumns count="4">
    <tableColumn id="2" xr3:uid="{481DDAFF-B643-46FA-927A-E5EBEEC8E16A}" uniqueName="2" name="CCDDD" queryTableFieldId="4" dataDxfId="8"/>
    <tableColumn id="1" xr3:uid="{DCE06B1D-A5CE-48E6-9A85-26D61791F6A6}" uniqueName="1" name="LEAID" queryTableFieldId="1" dataDxfId="7"/>
    <tableColumn id="3" xr3:uid="{21D4F4B7-9D6D-4693-A4DD-DD7E266A192B}" uniqueName="3" name="LEANAME" queryTableFieldId="5" dataDxfId="6"/>
    <tableColumn id="4" xr3:uid="{7498612F-5FA9-491C-84AD-8736EFF8C43B}" uniqueName="4" name="NET TO DISTRICS" queryTableFieldId="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3E619-BA74-47E9-A585-D3B62E565D3F}">
  <dimension ref="B1:E24"/>
  <sheetViews>
    <sheetView tabSelected="1" workbookViewId="0">
      <selection activeCell="C2" sqref="C2:D2"/>
    </sheetView>
  </sheetViews>
  <sheetFormatPr defaultRowHeight="15" x14ac:dyDescent="0.25"/>
  <cols>
    <col min="1" max="1" width="7.7109375" customWidth="1"/>
    <col min="2" max="2" width="39.140625" customWidth="1"/>
    <col min="3" max="3" width="43.5703125" customWidth="1"/>
    <col min="4" max="4" width="44.28515625" customWidth="1"/>
    <col min="5" max="5" width="35.85546875" customWidth="1"/>
  </cols>
  <sheetData>
    <row r="1" spans="2:5" ht="15.75" thickBot="1" x14ac:dyDescent="0.3"/>
    <row r="2" spans="2:5" ht="27" thickBot="1" x14ac:dyDescent="0.45">
      <c r="B2" s="72" t="s">
        <v>2242</v>
      </c>
      <c r="C2" s="74" t="s">
        <v>682</v>
      </c>
      <c r="D2" s="75"/>
      <c r="E2" t="s">
        <v>2252</v>
      </c>
    </row>
    <row r="3" spans="2:5" ht="23.25" x14ac:dyDescent="0.35">
      <c r="B3" s="72" t="s">
        <v>0</v>
      </c>
      <c r="C3" s="76" t="str">
        <f>VLOOKUP(District!$C$2,'State Reservations'!$B$4:$C$320,2,FALSE)</f>
        <v>14005</v>
      </c>
      <c r="D3" s="76"/>
    </row>
    <row r="4" spans="2:5" x14ac:dyDescent="0.25">
      <c r="B4" t="s">
        <v>2254</v>
      </c>
      <c r="C4" s="77" t="str">
        <f>VLOOKUP($C$2,'State Reservations'!$B$4:$AG$320,32,FALSE)</f>
        <v>5300030</v>
      </c>
      <c r="D4" s="77"/>
    </row>
    <row r="6" spans="2:5" x14ac:dyDescent="0.25">
      <c r="C6" s="66" t="s">
        <v>2255</v>
      </c>
    </row>
    <row r="7" spans="2:5" ht="15.75" x14ac:dyDescent="0.25">
      <c r="B7" s="72" t="s">
        <v>2243</v>
      </c>
      <c r="C7" s="73" t="str">
        <f>VLOOKUP($C$4,'Initial adjusted formula count'!$A$1:$J$319,8,FALSE)</f>
        <v>3541</v>
      </c>
    </row>
    <row r="8" spans="2:5" ht="15.75" x14ac:dyDescent="0.25">
      <c r="B8" s="72" t="s">
        <v>2244</v>
      </c>
      <c r="C8" s="70" t="str">
        <f>VLOOKUP($C$4,'Initial adjusted formula count'!$A$1:$J$319,10,FALSE)</f>
        <v>753</v>
      </c>
    </row>
    <row r="9" spans="2:5" ht="15.75" x14ac:dyDescent="0.25">
      <c r="B9" s="72" t="s">
        <v>2245</v>
      </c>
      <c r="C9" s="42">
        <f>C8/C7</f>
        <v>0.21265179327873482</v>
      </c>
    </row>
    <row r="10" spans="2:5" ht="15.75" x14ac:dyDescent="0.25">
      <c r="B10" s="72"/>
    </row>
    <row r="11" spans="2:5" ht="15.75" x14ac:dyDescent="0.25">
      <c r="B11" s="72" t="s">
        <v>2246</v>
      </c>
      <c r="C11" s="67">
        <f>VLOOKUP($C$3,'State Reservations'!$C$4:$AE$321,3,FALSE)</f>
        <v>608094.82633380126</v>
      </c>
    </row>
    <row r="12" spans="2:5" ht="15.75" x14ac:dyDescent="0.25">
      <c r="B12" s="72" t="s">
        <v>2247</v>
      </c>
      <c r="C12" s="67">
        <f>VLOOKUP($C$3,'State Reservations'!$C$4:$AE$321,4,FALSE)</f>
        <v>158953.8921225419</v>
      </c>
    </row>
    <row r="13" spans="2:5" ht="15.75" x14ac:dyDescent="0.25">
      <c r="B13" s="72" t="s">
        <v>2248</v>
      </c>
      <c r="C13" s="67">
        <f>VLOOKUP($C$3,'State Reservations'!$C$4:$AE$321,5,FALSE)</f>
        <v>354915.00074344134</v>
      </c>
    </row>
    <row r="14" spans="2:5" ht="15.75" x14ac:dyDescent="0.25">
      <c r="B14" s="72" t="s">
        <v>2250</v>
      </c>
      <c r="C14" s="67">
        <f>VLOOKUP($C$3,'State Reservations'!$C$4:$AE$321,6,FALSE)</f>
        <v>489495.2131964179</v>
      </c>
    </row>
    <row r="15" spans="2:5" ht="15.75" x14ac:dyDescent="0.25">
      <c r="B15" s="72"/>
      <c r="C15" s="67"/>
    </row>
    <row r="16" spans="2:5" ht="15.75" x14ac:dyDescent="0.25">
      <c r="B16" s="72" t="s">
        <v>2249</v>
      </c>
      <c r="C16" s="67">
        <f>VLOOKUP($C$3,'State Reservations'!$C$4:$AE$321,7,FALSE)</f>
        <v>1611458.9323962023</v>
      </c>
    </row>
    <row r="17" spans="2:4" ht="15.75" x14ac:dyDescent="0.25">
      <c r="B17" s="72"/>
    </row>
    <row r="18" spans="2:4" ht="15.75" x14ac:dyDescent="0.25">
      <c r="B18" s="72" t="s">
        <v>2251</v>
      </c>
      <c r="C18" s="55">
        <f>$C$16-$C$19</f>
        <v>111647.10632096557</v>
      </c>
      <c r="D18" s="55"/>
    </row>
    <row r="19" spans="2:4" ht="15.75" x14ac:dyDescent="0.25">
      <c r="B19" s="72" t="s">
        <v>2257</v>
      </c>
      <c r="C19" s="55">
        <f>VLOOKUP($C$3,'State Reservations'!$C$4:$AE$321,21,FALSE)</f>
        <v>1499811.8260752368</v>
      </c>
      <c r="D19" s="55"/>
    </row>
    <row r="20" spans="2:4" ht="15.75" x14ac:dyDescent="0.25">
      <c r="B20" s="72"/>
      <c r="C20" s="55"/>
      <c r="D20" s="55"/>
    </row>
    <row r="21" spans="2:4" ht="15.75" x14ac:dyDescent="0.25">
      <c r="B21" s="72" t="s">
        <v>1323</v>
      </c>
      <c r="C21" s="67">
        <f>VLOOKUP($C$3,'State Reservations'!$C$4:$AE$321,23,FALSE)</f>
        <v>11506.976675330496</v>
      </c>
      <c r="D21" s="55"/>
    </row>
    <row r="22" spans="2:4" ht="15.75" x14ac:dyDescent="0.25">
      <c r="B22" s="72" t="s">
        <v>1292</v>
      </c>
      <c r="C22" s="67">
        <f>VLOOKUP($C$3,'State Reservations'!$C$4:$AE$321,28,FALSE)</f>
        <v>0</v>
      </c>
    </row>
    <row r="23" spans="2:4" ht="15.75" thickBot="1" x14ac:dyDescent="0.3"/>
    <row r="24" spans="2:4" ht="24" thickBot="1" x14ac:dyDescent="0.4">
      <c r="B24" s="68" t="s">
        <v>2256</v>
      </c>
      <c r="C24" s="71">
        <f>C16-C18-C21-C22</f>
        <v>1488304.8493999064</v>
      </c>
      <c r="D24" s="69"/>
    </row>
  </sheetData>
  <mergeCells count="3">
    <mergeCell ref="C2:D2"/>
    <mergeCell ref="C3:D3"/>
    <mergeCell ref="C4:D4"/>
  </mergeCells>
  <pageMargins left="0.7" right="0.7" top="0.75" bottom="0.75" header="0.3" footer="0.3"/>
  <pageSetup orientation="portrait" horizontalDpi="1200" verticalDpi="12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BD58E69-C687-4A93-8692-BD122B8B1E9E}">
          <x14:formula1>
            <xm:f>'State Reservations'!$B$4:$B$320</xm:f>
          </x14:formula1>
          <xm:sqref>C2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EFF0D-1EFE-4C9C-9C20-84011A9B7705}">
  <sheetPr>
    <tabColor theme="4" tint="0.79998168889431442"/>
  </sheetPr>
  <dimension ref="A1:P318"/>
  <sheetViews>
    <sheetView workbookViewId="0">
      <selection activeCell="C2" sqref="C2:D2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15.42578125" bestFit="1" customWidth="1"/>
    <col min="4" max="4" width="10.85546875" bestFit="1" customWidth="1"/>
    <col min="5" max="5" width="10.42578125" bestFit="1" customWidth="1"/>
    <col min="6" max="6" width="12.28515625" bestFit="1" customWidth="1"/>
    <col min="7" max="7" width="11.42578125" bestFit="1" customWidth="1"/>
    <col min="8" max="8" width="15.5703125" bestFit="1" customWidth="1"/>
    <col min="9" max="9" width="13.5703125" bestFit="1" customWidth="1"/>
    <col min="10" max="10" width="24.42578125" bestFit="1" customWidth="1"/>
    <col min="11" max="11" width="25.7109375" bestFit="1" customWidth="1"/>
    <col min="12" max="12" width="24.42578125" bestFit="1" customWidth="1"/>
    <col min="13" max="13" width="17.42578125" bestFit="1" customWidth="1"/>
    <col min="14" max="14" width="18.5703125" bestFit="1" customWidth="1"/>
    <col min="15" max="15" width="20.140625" bestFit="1" customWidth="1"/>
    <col min="16" max="16" width="16.28515625" bestFit="1" customWidth="1"/>
    <col min="17" max="17" width="20.140625" bestFit="1" customWidth="1"/>
    <col min="18" max="18" width="16.28515625" bestFit="1" customWidth="1"/>
    <col min="19" max="19" width="20.85546875" bestFit="1" customWidth="1"/>
    <col min="20" max="20" width="17.42578125" bestFit="1" customWidth="1"/>
    <col min="21" max="21" width="18" bestFit="1" customWidth="1"/>
    <col min="22" max="22" width="28.28515625" bestFit="1" customWidth="1"/>
    <col min="23" max="23" width="20.5703125" bestFit="1" customWidth="1"/>
    <col min="24" max="24" width="15.140625" bestFit="1" customWidth="1"/>
    <col min="25" max="25" width="47.5703125" bestFit="1" customWidth="1"/>
    <col min="26" max="26" width="16.85546875" bestFit="1" customWidth="1"/>
    <col min="27" max="27" width="21.140625" bestFit="1" customWidth="1"/>
    <col min="28" max="28" width="38" bestFit="1" customWidth="1"/>
    <col min="29" max="29" width="24.28515625" bestFit="1" customWidth="1"/>
    <col min="30" max="30" width="15.5703125" bestFit="1" customWidth="1"/>
    <col min="31" max="31" width="13.5703125" bestFit="1" customWidth="1"/>
    <col min="32" max="33" width="24.42578125" bestFit="1" customWidth="1"/>
    <col min="34" max="34" width="17.42578125" bestFit="1" customWidth="1"/>
    <col min="35" max="35" width="18.5703125" bestFit="1" customWidth="1"/>
    <col min="36" max="36" width="20.140625" bestFit="1" customWidth="1"/>
    <col min="37" max="37" width="16.28515625" bestFit="1" customWidth="1"/>
    <col min="38" max="38" width="22.7109375" bestFit="1" customWidth="1"/>
  </cols>
  <sheetData>
    <row r="1" spans="1:16" x14ac:dyDescent="0.25">
      <c r="A1" t="s">
        <v>4</v>
      </c>
      <c r="B1" t="s">
        <v>1315</v>
      </c>
      <c r="C1" t="s">
        <v>1823</v>
      </c>
      <c r="D1" t="s">
        <v>1837</v>
      </c>
      <c r="E1" t="s">
        <v>1838</v>
      </c>
      <c r="F1" t="s">
        <v>1839</v>
      </c>
      <c r="G1" t="s">
        <v>1840</v>
      </c>
      <c r="H1" t="s">
        <v>1802</v>
      </c>
      <c r="I1" t="s">
        <v>1803</v>
      </c>
      <c r="J1" t="s">
        <v>1804</v>
      </c>
      <c r="K1" t="s">
        <v>1836</v>
      </c>
      <c r="L1" t="s">
        <v>1805</v>
      </c>
      <c r="M1" t="s">
        <v>1806</v>
      </c>
      <c r="N1" t="s">
        <v>1807</v>
      </c>
      <c r="O1" t="s">
        <v>1808</v>
      </c>
      <c r="P1" t="s">
        <v>1809</v>
      </c>
    </row>
    <row r="2" spans="1:16" x14ac:dyDescent="0.25">
      <c r="A2" t="s">
        <v>324</v>
      </c>
      <c r="B2" t="s">
        <v>325</v>
      </c>
      <c r="D2" t="s">
        <v>101</v>
      </c>
      <c r="F2" t="s">
        <v>1966</v>
      </c>
      <c r="G2" t="s">
        <v>101</v>
      </c>
      <c r="H2" t="s">
        <v>1967</v>
      </c>
      <c r="I2" t="s">
        <v>1674</v>
      </c>
      <c r="J2" t="s">
        <v>1670</v>
      </c>
      <c r="K2" t="s">
        <v>1670</v>
      </c>
      <c r="L2">
        <v>0.21265179327873501</v>
      </c>
      <c r="M2" t="s">
        <v>673</v>
      </c>
      <c r="N2" t="s">
        <v>673</v>
      </c>
      <c r="O2" t="s">
        <v>673</v>
      </c>
      <c r="P2" t="s">
        <v>673</v>
      </c>
    </row>
    <row r="3" spans="1:16" x14ac:dyDescent="0.25">
      <c r="A3" t="s">
        <v>274</v>
      </c>
      <c r="B3" t="s">
        <v>275</v>
      </c>
      <c r="D3" t="s">
        <v>101</v>
      </c>
      <c r="F3" t="s">
        <v>673</v>
      </c>
      <c r="G3" t="s">
        <v>101</v>
      </c>
      <c r="H3" t="s">
        <v>1351</v>
      </c>
      <c r="I3" t="s">
        <v>1350</v>
      </c>
      <c r="J3" t="s">
        <v>1691</v>
      </c>
      <c r="K3" t="s">
        <v>1691</v>
      </c>
      <c r="L3">
        <v>5.9782608695652197E-2</v>
      </c>
      <c r="M3" t="s">
        <v>673</v>
      </c>
      <c r="N3" t="s">
        <v>101</v>
      </c>
      <c r="O3" t="s">
        <v>673</v>
      </c>
      <c r="P3" t="s">
        <v>673</v>
      </c>
    </row>
    <row r="4" spans="1:16" x14ac:dyDescent="0.25">
      <c r="A4" t="s">
        <v>276</v>
      </c>
      <c r="B4" t="s">
        <v>277</v>
      </c>
      <c r="D4" t="s">
        <v>101</v>
      </c>
      <c r="F4" t="s">
        <v>101</v>
      </c>
      <c r="G4" t="s">
        <v>101</v>
      </c>
      <c r="H4" t="s">
        <v>1353</v>
      </c>
      <c r="I4" t="s">
        <v>1352</v>
      </c>
      <c r="J4" t="s">
        <v>1352</v>
      </c>
      <c r="K4" t="s">
        <v>1352</v>
      </c>
      <c r="L4">
        <v>8.42105263157895E-2</v>
      </c>
      <c r="M4" t="s">
        <v>101</v>
      </c>
      <c r="N4" t="s">
        <v>101</v>
      </c>
      <c r="O4" t="s">
        <v>101</v>
      </c>
      <c r="P4" t="s">
        <v>101</v>
      </c>
    </row>
    <row r="5" spans="1:16" x14ac:dyDescent="0.25">
      <c r="A5" t="s">
        <v>102</v>
      </c>
      <c r="B5" t="s">
        <v>103</v>
      </c>
      <c r="D5" t="s">
        <v>101</v>
      </c>
      <c r="F5" t="s">
        <v>1355</v>
      </c>
      <c r="G5" t="s">
        <v>101</v>
      </c>
      <c r="H5" t="s">
        <v>1357</v>
      </c>
      <c r="I5" t="s">
        <v>1354</v>
      </c>
      <c r="J5" t="s">
        <v>1356</v>
      </c>
      <c r="K5" t="s">
        <v>1356</v>
      </c>
      <c r="L5">
        <v>0.100488485694348</v>
      </c>
      <c r="M5" t="s">
        <v>673</v>
      </c>
      <c r="N5" t="s">
        <v>101</v>
      </c>
      <c r="O5" t="s">
        <v>673</v>
      </c>
      <c r="P5" t="s">
        <v>673</v>
      </c>
    </row>
    <row r="6" spans="1:16" x14ac:dyDescent="0.25">
      <c r="A6" t="s">
        <v>104</v>
      </c>
      <c r="B6" t="s">
        <v>105</v>
      </c>
      <c r="D6" t="s">
        <v>101</v>
      </c>
      <c r="F6" t="s">
        <v>1359</v>
      </c>
      <c r="G6" t="s">
        <v>101</v>
      </c>
      <c r="H6" t="s">
        <v>1361</v>
      </c>
      <c r="I6" t="s">
        <v>1358</v>
      </c>
      <c r="J6" t="s">
        <v>1360</v>
      </c>
      <c r="K6" t="s">
        <v>1360</v>
      </c>
      <c r="L6">
        <v>8.1027009003000999E-2</v>
      </c>
      <c r="M6" t="s">
        <v>673</v>
      </c>
      <c r="N6" t="s">
        <v>101</v>
      </c>
      <c r="O6" t="s">
        <v>673</v>
      </c>
      <c r="P6" t="s">
        <v>673</v>
      </c>
    </row>
    <row r="7" spans="1:16" x14ac:dyDescent="0.25">
      <c r="A7" t="s">
        <v>326</v>
      </c>
      <c r="B7" t="s">
        <v>327</v>
      </c>
      <c r="D7" t="s">
        <v>101</v>
      </c>
      <c r="F7" t="s">
        <v>101</v>
      </c>
      <c r="G7" t="s">
        <v>101</v>
      </c>
      <c r="H7" t="s">
        <v>1363</v>
      </c>
      <c r="I7" t="s">
        <v>1362</v>
      </c>
      <c r="J7" t="s">
        <v>1362</v>
      </c>
      <c r="K7" t="s">
        <v>1362</v>
      </c>
      <c r="L7">
        <v>0.12598425196850399</v>
      </c>
      <c r="M7" t="s">
        <v>673</v>
      </c>
      <c r="N7" t="s">
        <v>101</v>
      </c>
      <c r="O7" t="s">
        <v>673</v>
      </c>
      <c r="P7" t="s">
        <v>673</v>
      </c>
    </row>
    <row r="8" spans="1:16" x14ac:dyDescent="0.25">
      <c r="A8" t="s">
        <v>328</v>
      </c>
      <c r="B8" t="s">
        <v>329</v>
      </c>
      <c r="D8" t="s">
        <v>101</v>
      </c>
      <c r="F8" t="s">
        <v>1413</v>
      </c>
      <c r="G8" t="s">
        <v>101</v>
      </c>
      <c r="H8" t="s">
        <v>1676</v>
      </c>
      <c r="I8" t="s">
        <v>1675</v>
      </c>
      <c r="J8" t="s">
        <v>1480</v>
      </c>
      <c r="K8" t="s">
        <v>1480</v>
      </c>
      <c r="L8">
        <v>0.15162204051092901</v>
      </c>
      <c r="M8" t="s">
        <v>673</v>
      </c>
      <c r="N8" t="s">
        <v>673</v>
      </c>
      <c r="O8" t="s">
        <v>673</v>
      </c>
      <c r="P8" t="s">
        <v>673</v>
      </c>
    </row>
    <row r="9" spans="1:16" x14ac:dyDescent="0.25">
      <c r="A9" t="s">
        <v>106</v>
      </c>
      <c r="B9" t="s">
        <v>107</v>
      </c>
      <c r="D9" t="s">
        <v>101</v>
      </c>
      <c r="F9" t="s">
        <v>673</v>
      </c>
      <c r="G9" t="s">
        <v>101</v>
      </c>
      <c r="H9" t="s">
        <v>1366</v>
      </c>
      <c r="I9" t="s">
        <v>1364</v>
      </c>
      <c r="J9" t="s">
        <v>1365</v>
      </c>
      <c r="K9" t="s">
        <v>1365</v>
      </c>
      <c r="L9">
        <v>3.9623576027736501E-2</v>
      </c>
      <c r="M9" t="s">
        <v>673</v>
      </c>
      <c r="N9" t="s">
        <v>101</v>
      </c>
      <c r="O9" t="s">
        <v>101</v>
      </c>
      <c r="P9" t="s">
        <v>101</v>
      </c>
    </row>
    <row r="10" spans="1:16" x14ac:dyDescent="0.25">
      <c r="A10" t="s">
        <v>108</v>
      </c>
      <c r="B10" t="s">
        <v>109</v>
      </c>
      <c r="D10" t="s">
        <v>101</v>
      </c>
      <c r="F10" t="s">
        <v>1659</v>
      </c>
      <c r="G10" t="s">
        <v>101</v>
      </c>
      <c r="H10" t="s">
        <v>1368</v>
      </c>
      <c r="I10" t="s">
        <v>1367</v>
      </c>
      <c r="J10" t="s">
        <v>2005</v>
      </c>
      <c r="K10" t="s">
        <v>2005</v>
      </c>
      <c r="L10">
        <v>6.9741560529244503E-2</v>
      </c>
      <c r="M10" t="s">
        <v>673</v>
      </c>
      <c r="N10" t="s">
        <v>101</v>
      </c>
      <c r="O10" t="s">
        <v>673</v>
      </c>
      <c r="P10" t="s">
        <v>673</v>
      </c>
    </row>
    <row r="11" spans="1:16" x14ac:dyDescent="0.25">
      <c r="A11" t="s">
        <v>110</v>
      </c>
      <c r="B11" t="s">
        <v>111</v>
      </c>
      <c r="D11" t="s">
        <v>101</v>
      </c>
      <c r="F11" t="s">
        <v>1451</v>
      </c>
      <c r="G11" t="s">
        <v>101</v>
      </c>
      <c r="H11" t="s">
        <v>1372</v>
      </c>
      <c r="I11" t="s">
        <v>1369</v>
      </c>
      <c r="J11" t="s">
        <v>1705</v>
      </c>
      <c r="K11" t="s">
        <v>1705</v>
      </c>
      <c r="L11">
        <v>7.0212951649502503E-2</v>
      </c>
      <c r="M11" t="s">
        <v>673</v>
      </c>
      <c r="N11" t="s">
        <v>101</v>
      </c>
      <c r="O11" t="s">
        <v>673</v>
      </c>
      <c r="P11" t="s">
        <v>673</v>
      </c>
    </row>
    <row r="12" spans="1:16" x14ac:dyDescent="0.25">
      <c r="A12" t="s">
        <v>68</v>
      </c>
      <c r="B12" t="s">
        <v>16</v>
      </c>
      <c r="C12" t="s">
        <v>68</v>
      </c>
      <c r="D12" t="s">
        <v>101</v>
      </c>
      <c r="F12" t="s">
        <v>2068</v>
      </c>
      <c r="G12" t="s">
        <v>101</v>
      </c>
      <c r="H12" t="s">
        <v>2069</v>
      </c>
      <c r="I12" t="s">
        <v>2070</v>
      </c>
      <c r="J12" t="s">
        <v>2071</v>
      </c>
      <c r="K12" t="s">
        <v>2072</v>
      </c>
      <c r="L12">
        <v>0.141147149269154</v>
      </c>
      <c r="M12" t="s">
        <v>673</v>
      </c>
      <c r="N12" t="s">
        <v>101</v>
      </c>
      <c r="O12" t="s">
        <v>673</v>
      </c>
      <c r="P12" t="s">
        <v>673</v>
      </c>
    </row>
    <row r="13" spans="1:16" x14ac:dyDescent="0.25">
      <c r="A13" t="s">
        <v>112</v>
      </c>
      <c r="B13" t="s">
        <v>113</v>
      </c>
      <c r="D13" t="s">
        <v>101</v>
      </c>
      <c r="F13" t="s">
        <v>101</v>
      </c>
      <c r="G13" t="s">
        <v>101</v>
      </c>
      <c r="H13" t="s">
        <v>1374</v>
      </c>
      <c r="I13" t="s">
        <v>673</v>
      </c>
      <c r="J13" t="s">
        <v>673</v>
      </c>
      <c r="K13" t="s">
        <v>673</v>
      </c>
      <c r="L13">
        <v>6.25E-2</v>
      </c>
      <c r="M13" t="s">
        <v>101</v>
      </c>
      <c r="N13" t="s">
        <v>101</v>
      </c>
      <c r="O13" t="s">
        <v>101</v>
      </c>
      <c r="P13" t="s">
        <v>101</v>
      </c>
    </row>
    <row r="14" spans="1:16" x14ac:dyDescent="0.25">
      <c r="A14" t="s">
        <v>278</v>
      </c>
      <c r="B14" t="s">
        <v>279</v>
      </c>
      <c r="D14" t="s">
        <v>101</v>
      </c>
      <c r="F14" t="s">
        <v>2006</v>
      </c>
      <c r="G14" t="s">
        <v>101</v>
      </c>
      <c r="H14" t="s">
        <v>1377</v>
      </c>
      <c r="I14" t="s">
        <v>1375</v>
      </c>
      <c r="J14" t="s">
        <v>2007</v>
      </c>
      <c r="K14" t="s">
        <v>2007</v>
      </c>
      <c r="L14">
        <v>9.5455471775015302E-2</v>
      </c>
      <c r="M14" t="s">
        <v>673</v>
      </c>
      <c r="N14" t="s">
        <v>101</v>
      </c>
      <c r="O14" t="s">
        <v>673</v>
      </c>
      <c r="P14" t="s">
        <v>673</v>
      </c>
    </row>
    <row r="15" spans="1:16" x14ac:dyDescent="0.25">
      <c r="A15" t="s">
        <v>330</v>
      </c>
      <c r="B15" t="s">
        <v>331</v>
      </c>
      <c r="D15" t="s">
        <v>101</v>
      </c>
      <c r="F15" t="s">
        <v>101</v>
      </c>
      <c r="G15" t="s">
        <v>101</v>
      </c>
      <c r="H15" t="s">
        <v>1677</v>
      </c>
      <c r="I15" t="s">
        <v>1627</v>
      </c>
      <c r="J15" t="s">
        <v>1627</v>
      </c>
      <c r="K15" t="s">
        <v>1627</v>
      </c>
      <c r="L15">
        <v>0.189873417721519</v>
      </c>
      <c r="M15" t="s">
        <v>673</v>
      </c>
      <c r="N15" t="s">
        <v>673</v>
      </c>
      <c r="O15" t="s">
        <v>673</v>
      </c>
      <c r="P15" t="s">
        <v>673</v>
      </c>
    </row>
    <row r="16" spans="1:16" x14ac:dyDescent="0.25">
      <c r="A16" t="s">
        <v>332</v>
      </c>
      <c r="B16" t="s">
        <v>333</v>
      </c>
      <c r="D16" t="s">
        <v>101</v>
      </c>
      <c r="F16" t="s">
        <v>1842</v>
      </c>
      <c r="G16" t="s">
        <v>101</v>
      </c>
      <c r="H16" t="s">
        <v>1679</v>
      </c>
      <c r="I16" t="s">
        <v>1339</v>
      </c>
      <c r="J16" t="s">
        <v>1678</v>
      </c>
      <c r="K16" t="s">
        <v>1678</v>
      </c>
      <c r="L16">
        <v>0.15436507936507901</v>
      </c>
      <c r="M16" t="s">
        <v>673</v>
      </c>
      <c r="N16" t="s">
        <v>673</v>
      </c>
      <c r="O16" t="s">
        <v>673</v>
      </c>
      <c r="P16" t="s">
        <v>673</v>
      </c>
    </row>
    <row r="17" spans="1:16" x14ac:dyDescent="0.25">
      <c r="A17" t="s">
        <v>334</v>
      </c>
      <c r="B17" t="s">
        <v>335</v>
      </c>
      <c r="D17" t="s">
        <v>101</v>
      </c>
      <c r="F17" t="s">
        <v>1426</v>
      </c>
      <c r="G17" t="s">
        <v>101</v>
      </c>
      <c r="H17" t="s">
        <v>1379</v>
      </c>
      <c r="I17" t="s">
        <v>1378</v>
      </c>
      <c r="J17" t="s">
        <v>1427</v>
      </c>
      <c r="K17" t="s">
        <v>1427</v>
      </c>
      <c r="L17">
        <v>0.13488372093023299</v>
      </c>
      <c r="M17" t="s">
        <v>673</v>
      </c>
      <c r="N17" t="s">
        <v>101</v>
      </c>
      <c r="O17" t="s">
        <v>673</v>
      </c>
      <c r="P17" t="s">
        <v>673</v>
      </c>
    </row>
    <row r="18" spans="1:16" x14ac:dyDescent="0.25">
      <c r="A18" t="s">
        <v>67</v>
      </c>
      <c r="B18" t="s">
        <v>10</v>
      </c>
      <c r="C18" t="s">
        <v>67</v>
      </c>
      <c r="D18" t="s">
        <v>101</v>
      </c>
      <c r="F18" t="s">
        <v>1966</v>
      </c>
      <c r="G18" t="s">
        <v>101</v>
      </c>
      <c r="H18" t="s">
        <v>1830</v>
      </c>
      <c r="I18" t="s">
        <v>1810</v>
      </c>
      <c r="J18" t="s">
        <v>2066</v>
      </c>
      <c r="K18" t="s">
        <v>2067</v>
      </c>
      <c r="L18">
        <v>0.165347216785312</v>
      </c>
      <c r="M18" t="s">
        <v>673</v>
      </c>
      <c r="N18" t="s">
        <v>673</v>
      </c>
      <c r="O18" t="s">
        <v>673</v>
      </c>
      <c r="P18" t="s">
        <v>673</v>
      </c>
    </row>
    <row r="19" spans="1:16" x14ac:dyDescent="0.25">
      <c r="A19" t="s">
        <v>336</v>
      </c>
      <c r="B19" t="s">
        <v>337</v>
      </c>
      <c r="D19" t="s">
        <v>101</v>
      </c>
      <c r="F19" t="s">
        <v>1451</v>
      </c>
      <c r="G19" t="s">
        <v>101</v>
      </c>
      <c r="H19" t="s">
        <v>1681</v>
      </c>
      <c r="I19" t="s">
        <v>1680</v>
      </c>
      <c r="J19" t="s">
        <v>1391</v>
      </c>
      <c r="K19" t="s">
        <v>1391</v>
      </c>
      <c r="L19">
        <v>0.20205128205128201</v>
      </c>
      <c r="M19" t="s">
        <v>673</v>
      </c>
      <c r="N19" t="s">
        <v>673</v>
      </c>
      <c r="O19" t="s">
        <v>673</v>
      </c>
      <c r="P19" t="s">
        <v>673</v>
      </c>
    </row>
    <row r="20" spans="1:16" x14ac:dyDescent="0.25">
      <c r="A20" t="s">
        <v>338</v>
      </c>
      <c r="B20" t="s">
        <v>339</v>
      </c>
      <c r="D20" t="s">
        <v>101</v>
      </c>
      <c r="F20" t="s">
        <v>101</v>
      </c>
      <c r="G20" t="s">
        <v>101</v>
      </c>
      <c r="H20" t="s">
        <v>1683</v>
      </c>
      <c r="I20" t="s">
        <v>1588</v>
      </c>
      <c r="J20" t="s">
        <v>1588</v>
      </c>
      <c r="K20" t="s">
        <v>1588</v>
      </c>
      <c r="L20">
        <v>0.29142857142857098</v>
      </c>
      <c r="M20" t="s">
        <v>673</v>
      </c>
      <c r="N20" t="s">
        <v>673</v>
      </c>
      <c r="O20" t="s">
        <v>673</v>
      </c>
      <c r="P20" t="s">
        <v>673</v>
      </c>
    </row>
    <row r="21" spans="1:16" x14ac:dyDescent="0.25">
      <c r="A21" t="s">
        <v>340</v>
      </c>
      <c r="B21" t="s">
        <v>341</v>
      </c>
      <c r="D21" t="s">
        <v>101</v>
      </c>
      <c r="F21" t="s">
        <v>101</v>
      </c>
      <c r="G21" t="s">
        <v>101</v>
      </c>
      <c r="H21" t="s">
        <v>1684</v>
      </c>
      <c r="I21" t="s">
        <v>1429</v>
      </c>
      <c r="J21" t="s">
        <v>1429</v>
      </c>
      <c r="K21" t="s">
        <v>1429</v>
      </c>
      <c r="L21">
        <v>0.27118644067796599</v>
      </c>
      <c r="M21" t="s">
        <v>673</v>
      </c>
      <c r="N21" t="s">
        <v>673</v>
      </c>
      <c r="O21" t="s">
        <v>673</v>
      </c>
      <c r="P21" t="s">
        <v>673</v>
      </c>
    </row>
    <row r="22" spans="1:16" x14ac:dyDescent="0.25">
      <c r="A22" t="s">
        <v>342</v>
      </c>
      <c r="B22" t="s">
        <v>343</v>
      </c>
      <c r="D22" t="s">
        <v>101</v>
      </c>
      <c r="F22" t="s">
        <v>1443</v>
      </c>
      <c r="G22" t="s">
        <v>101</v>
      </c>
      <c r="H22" t="s">
        <v>1383</v>
      </c>
      <c r="I22" t="s">
        <v>1380</v>
      </c>
      <c r="J22" t="s">
        <v>2008</v>
      </c>
      <c r="K22" t="s">
        <v>2008</v>
      </c>
      <c r="L22">
        <v>0.134181914611509</v>
      </c>
      <c r="M22" t="s">
        <v>673</v>
      </c>
      <c r="N22" t="s">
        <v>101</v>
      </c>
      <c r="O22" t="s">
        <v>673</v>
      </c>
      <c r="P22" t="s">
        <v>673</v>
      </c>
    </row>
    <row r="23" spans="1:16" x14ac:dyDescent="0.25">
      <c r="A23" t="s">
        <v>114</v>
      </c>
      <c r="B23" t="s">
        <v>115</v>
      </c>
      <c r="D23" t="s">
        <v>101</v>
      </c>
      <c r="F23" t="s">
        <v>1352</v>
      </c>
      <c r="G23" t="s">
        <v>101</v>
      </c>
      <c r="H23" t="s">
        <v>1384</v>
      </c>
      <c r="I23" t="s">
        <v>1342</v>
      </c>
      <c r="J23" t="s">
        <v>1961</v>
      </c>
      <c r="K23" t="s">
        <v>1961</v>
      </c>
      <c r="L23">
        <v>4.3575861613627399E-2</v>
      </c>
      <c r="M23" t="s">
        <v>673</v>
      </c>
      <c r="N23" t="s">
        <v>101</v>
      </c>
      <c r="O23" t="s">
        <v>101</v>
      </c>
      <c r="P23" t="s">
        <v>101</v>
      </c>
    </row>
    <row r="24" spans="1:16" x14ac:dyDescent="0.25">
      <c r="A24" t="s">
        <v>344</v>
      </c>
      <c r="B24" t="s">
        <v>345</v>
      </c>
      <c r="D24" t="s">
        <v>101</v>
      </c>
      <c r="F24" t="s">
        <v>1394</v>
      </c>
      <c r="G24" t="s">
        <v>101</v>
      </c>
      <c r="H24" t="s">
        <v>1685</v>
      </c>
      <c r="I24" t="s">
        <v>1491</v>
      </c>
      <c r="J24" t="s">
        <v>1968</v>
      </c>
      <c r="K24" t="s">
        <v>1968</v>
      </c>
      <c r="L24">
        <v>0.23198594024604599</v>
      </c>
      <c r="M24" t="s">
        <v>673</v>
      </c>
      <c r="N24" t="s">
        <v>673</v>
      </c>
      <c r="O24" t="s">
        <v>673</v>
      </c>
      <c r="P24" t="s">
        <v>673</v>
      </c>
    </row>
    <row r="25" spans="1:16" x14ac:dyDescent="0.25">
      <c r="A25" t="s">
        <v>116</v>
      </c>
      <c r="B25" t="s">
        <v>117</v>
      </c>
      <c r="D25" t="s">
        <v>101</v>
      </c>
      <c r="F25" t="s">
        <v>101</v>
      </c>
      <c r="G25" t="s">
        <v>101</v>
      </c>
      <c r="H25" t="s">
        <v>1386</v>
      </c>
      <c r="I25" t="s">
        <v>1385</v>
      </c>
      <c r="J25" t="s">
        <v>1385</v>
      </c>
      <c r="K25" t="s">
        <v>1385</v>
      </c>
      <c r="L25">
        <v>8.9622641509433998E-2</v>
      </c>
      <c r="M25" t="s">
        <v>673</v>
      </c>
      <c r="N25" t="s">
        <v>101</v>
      </c>
      <c r="O25" t="s">
        <v>673</v>
      </c>
      <c r="P25" t="s">
        <v>673</v>
      </c>
    </row>
    <row r="26" spans="1:16" x14ac:dyDescent="0.25">
      <c r="A26" t="s">
        <v>346</v>
      </c>
      <c r="B26" t="s">
        <v>347</v>
      </c>
      <c r="D26" t="s">
        <v>101</v>
      </c>
      <c r="F26" t="s">
        <v>673</v>
      </c>
      <c r="G26" t="s">
        <v>101</v>
      </c>
      <c r="H26" t="s">
        <v>1389</v>
      </c>
      <c r="I26" t="s">
        <v>1387</v>
      </c>
      <c r="J26" t="s">
        <v>1388</v>
      </c>
      <c r="K26" t="s">
        <v>1388</v>
      </c>
      <c r="L26">
        <v>0.110691823899371</v>
      </c>
      <c r="M26" t="s">
        <v>673</v>
      </c>
      <c r="N26" t="s">
        <v>101</v>
      </c>
      <c r="O26" t="s">
        <v>673</v>
      </c>
      <c r="P26" t="s">
        <v>673</v>
      </c>
    </row>
    <row r="27" spans="1:16" x14ac:dyDescent="0.25">
      <c r="A27" t="s">
        <v>348</v>
      </c>
      <c r="B27" t="s">
        <v>349</v>
      </c>
      <c r="D27" t="s">
        <v>101</v>
      </c>
      <c r="F27" t="s">
        <v>1352</v>
      </c>
      <c r="G27" t="s">
        <v>101</v>
      </c>
      <c r="H27" t="s">
        <v>1392</v>
      </c>
      <c r="I27" t="s">
        <v>1390</v>
      </c>
      <c r="J27" t="s">
        <v>1788</v>
      </c>
      <c r="K27" t="s">
        <v>1788</v>
      </c>
      <c r="L27">
        <v>0.13137254901960799</v>
      </c>
      <c r="M27" t="s">
        <v>673</v>
      </c>
      <c r="N27" t="s">
        <v>101</v>
      </c>
      <c r="O27" t="s">
        <v>673</v>
      </c>
      <c r="P27" t="s">
        <v>673</v>
      </c>
    </row>
    <row r="28" spans="1:16" x14ac:dyDescent="0.25">
      <c r="A28" t="s">
        <v>118</v>
      </c>
      <c r="B28" t="s">
        <v>119</v>
      </c>
      <c r="D28" t="s">
        <v>101</v>
      </c>
      <c r="F28" t="s">
        <v>1426</v>
      </c>
      <c r="G28" t="s">
        <v>101</v>
      </c>
      <c r="H28" t="s">
        <v>1396</v>
      </c>
      <c r="I28" t="s">
        <v>1393</v>
      </c>
      <c r="J28" t="s">
        <v>1391</v>
      </c>
      <c r="K28" t="s">
        <v>1391</v>
      </c>
      <c r="L28">
        <v>0.11990261716372499</v>
      </c>
      <c r="M28" t="s">
        <v>673</v>
      </c>
      <c r="N28" t="s">
        <v>101</v>
      </c>
      <c r="O28" t="s">
        <v>673</v>
      </c>
      <c r="P28" t="s">
        <v>673</v>
      </c>
    </row>
    <row r="29" spans="1:16" x14ac:dyDescent="0.25">
      <c r="A29" t="s">
        <v>78</v>
      </c>
      <c r="B29" t="s">
        <v>9</v>
      </c>
      <c r="C29" t="s">
        <v>67</v>
      </c>
      <c r="D29" t="s">
        <v>101</v>
      </c>
      <c r="E29" t="s">
        <v>101</v>
      </c>
      <c r="F29" t="s">
        <v>101</v>
      </c>
      <c r="G29" t="s">
        <v>101</v>
      </c>
      <c r="H29" t="s">
        <v>1831</v>
      </c>
      <c r="I29" t="s">
        <v>1812</v>
      </c>
      <c r="J29" t="s">
        <v>1812</v>
      </c>
      <c r="K29" t="s">
        <v>101</v>
      </c>
      <c r="L29">
        <v>0.12787403914869599</v>
      </c>
      <c r="M29" t="s">
        <v>673</v>
      </c>
      <c r="N29" t="s">
        <v>101</v>
      </c>
      <c r="O29" t="s">
        <v>673</v>
      </c>
      <c r="P29" t="s">
        <v>673</v>
      </c>
    </row>
    <row r="30" spans="1:16" x14ac:dyDescent="0.25">
      <c r="A30" t="s">
        <v>350</v>
      </c>
      <c r="B30" t="s">
        <v>351</v>
      </c>
      <c r="D30" t="s">
        <v>101</v>
      </c>
      <c r="F30" t="s">
        <v>101</v>
      </c>
      <c r="G30" t="s">
        <v>101</v>
      </c>
      <c r="H30" t="s">
        <v>1353</v>
      </c>
      <c r="I30" t="s">
        <v>1397</v>
      </c>
      <c r="J30" t="s">
        <v>1397</v>
      </c>
      <c r="K30" t="s">
        <v>1397</v>
      </c>
      <c r="L30">
        <v>0.13684210526315799</v>
      </c>
      <c r="M30" t="s">
        <v>673</v>
      </c>
      <c r="N30" t="s">
        <v>101</v>
      </c>
      <c r="O30" t="s">
        <v>673</v>
      </c>
      <c r="P30" t="s">
        <v>673</v>
      </c>
    </row>
    <row r="31" spans="1:16" x14ac:dyDescent="0.25">
      <c r="A31" t="s">
        <v>120</v>
      </c>
      <c r="B31" t="s">
        <v>121</v>
      </c>
      <c r="D31" t="s">
        <v>101</v>
      </c>
      <c r="F31" t="s">
        <v>1587</v>
      </c>
      <c r="G31" t="s">
        <v>101</v>
      </c>
      <c r="H31" t="s">
        <v>1400</v>
      </c>
      <c r="I31" t="s">
        <v>1398</v>
      </c>
      <c r="J31" t="s">
        <v>2009</v>
      </c>
      <c r="K31" t="s">
        <v>2009</v>
      </c>
      <c r="L31">
        <v>8.3539385376192196E-2</v>
      </c>
      <c r="M31" t="s">
        <v>673</v>
      </c>
      <c r="N31" t="s">
        <v>101</v>
      </c>
      <c r="O31" t="s">
        <v>673</v>
      </c>
      <c r="P31" t="s">
        <v>673</v>
      </c>
    </row>
    <row r="32" spans="1:16" x14ac:dyDescent="0.25">
      <c r="A32" t="s">
        <v>280</v>
      </c>
      <c r="B32" t="s">
        <v>281</v>
      </c>
      <c r="D32" t="s">
        <v>101</v>
      </c>
      <c r="F32" t="s">
        <v>1545</v>
      </c>
      <c r="G32" t="s">
        <v>101</v>
      </c>
      <c r="H32" t="s">
        <v>1403</v>
      </c>
      <c r="I32" t="s">
        <v>1401</v>
      </c>
      <c r="J32" t="s">
        <v>2010</v>
      </c>
      <c r="K32" t="s">
        <v>2010</v>
      </c>
      <c r="L32">
        <v>9.5411676213620303E-2</v>
      </c>
      <c r="M32" t="s">
        <v>673</v>
      </c>
      <c r="N32" t="s">
        <v>101</v>
      </c>
      <c r="O32" t="s">
        <v>673</v>
      </c>
      <c r="P32" t="s">
        <v>673</v>
      </c>
    </row>
    <row r="33" spans="1:16" x14ac:dyDescent="0.25">
      <c r="A33" t="s">
        <v>352</v>
      </c>
      <c r="B33" t="s">
        <v>353</v>
      </c>
      <c r="D33" t="s">
        <v>101</v>
      </c>
      <c r="F33" t="s">
        <v>1385</v>
      </c>
      <c r="G33" t="s">
        <v>101</v>
      </c>
      <c r="H33" t="s">
        <v>1687</v>
      </c>
      <c r="I33" t="s">
        <v>1686</v>
      </c>
      <c r="J33" t="s">
        <v>1969</v>
      </c>
      <c r="K33" t="s">
        <v>1969</v>
      </c>
      <c r="L33">
        <v>0.19452247191011199</v>
      </c>
      <c r="M33" t="s">
        <v>673</v>
      </c>
      <c r="N33" t="s">
        <v>673</v>
      </c>
      <c r="O33" t="s">
        <v>673</v>
      </c>
      <c r="P33" t="s">
        <v>673</v>
      </c>
    </row>
    <row r="34" spans="1:16" x14ac:dyDescent="0.25">
      <c r="A34" t="s">
        <v>354</v>
      </c>
      <c r="B34" t="s">
        <v>355</v>
      </c>
      <c r="D34" t="s">
        <v>101</v>
      </c>
      <c r="F34" t="s">
        <v>1627</v>
      </c>
      <c r="G34" t="s">
        <v>101</v>
      </c>
      <c r="H34" t="s">
        <v>2011</v>
      </c>
      <c r="I34" t="s">
        <v>1404</v>
      </c>
      <c r="J34" t="s">
        <v>1972</v>
      </c>
      <c r="K34" t="s">
        <v>1972</v>
      </c>
      <c r="L34">
        <v>0.12583012932541099</v>
      </c>
      <c r="M34" t="s">
        <v>673</v>
      </c>
      <c r="N34" t="s">
        <v>101</v>
      </c>
      <c r="O34" t="s">
        <v>673</v>
      </c>
      <c r="P34" t="s">
        <v>673</v>
      </c>
    </row>
    <row r="35" spans="1:16" x14ac:dyDescent="0.25">
      <c r="A35" t="s">
        <v>282</v>
      </c>
      <c r="B35" t="s">
        <v>283</v>
      </c>
      <c r="D35" t="s">
        <v>101</v>
      </c>
      <c r="F35" t="s">
        <v>1507</v>
      </c>
      <c r="G35" t="s">
        <v>101</v>
      </c>
      <c r="H35" t="s">
        <v>1407</v>
      </c>
      <c r="I35" t="s">
        <v>1405</v>
      </c>
      <c r="J35" t="s">
        <v>2012</v>
      </c>
      <c r="K35" t="s">
        <v>2012</v>
      </c>
      <c r="L35">
        <v>0.12734732523275999</v>
      </c>
      <c r="M35" t="s">
        <v>673</v>
      </c>
      <c r="N35" t="s">
        <v>101</v>
      </c>
      <c r="O35" t="s">
        <v>673</v>
      </c>
      <c r="P35" t="s">
        <v>673</v>
      </c>
    </row>
    <row r="36" spans="1:16" x14ac:dyDescent="0.25">
      <c r="A36" t="s">
        <v>356</v>
      </c>
      <c r="B36" t="s">
        <v>357</v>
      </c>
      <c r="D36" t="s">
        <v>101</v>
      </c>
      <c r="F36" t="s">
        <v>673</v>
      </c>
      <c r="G36" t="s">
        <v>101</v>
      </c>
      <c r="H36" t="s">
        <v>1689</v>
      </c>
      <c r="I36" t="s">
        <v>1688</v>
      </c>
      <c r="J36" t="s">
        <v>1970</v>
      </c>
      <c r="K36" t="s">
        <v>1970</v>
      </c>
      <c r="L36">
        <v>0.20168954593453001</v>
      </c>
      <c r="M36" t="s">
        <v>673</v>
      </c>
      <c r="N36" t="s">
        <v>673</v>
      </c>
      <c r="O36" t="s">
        <v>673</v>
      </c>
      <c r="P36" t="s">
        <v>673</v>
      </c>
    </row>
    <row r="37" spans="1:16" x14ac:dyDescent="0.25">
      <c r="A37" t="s">
        <v>122</v>
      </c>
      <c r="B37" t="s">
        <v>123</v>
      </c>
      <c r="D37" t="s">
        <v>101</v>
      </c>
      <c r="F37" t="s">
        <v>1409</v>
      </c>
      <c r="G37" t="s">
        <v>101</v>
      </c>
      <c r="H37" t="s">
        <v>1345</v>
      </c>
      <c r="I37" t="s">
        <v>1588</v>
      </c>
      <c r="J37" t="s">
        <v>1478</v>
      </c>
      <c r="K37" t="s">
        <v>1478</v>
      </c>
      <c r="L37">
        <v>0.17711864406779701</v>
      </c>
      <c r="M37" t="s">
        <v>673</v>
      </c>
      <c r="N37" t="s">
        <v>673</v>
      </c>
      <c r="O37" t="s">
        <v>673</v>
      </c>
      <c r="P37" t="s">
        <v>673</v>
      </c>
    </row>
    <row r="38" spans="1:16" x14ac:dyDescent="0.25">
      <c r="A38" t="s">
        <v>358</v>
      </c>
      <c r="B38" t="s">
        <v>359</v>
      </c>
      <c r="D38" t="s">
        <v>101</v>
      </c>
      <c r="F38" t="s">
        <v>1451</v>
      </c>
      <c r="G38" t="s">
        <v>101</v>
      </c>
      <c r="H38" t="s">
        <v>1690</v>
      </c>
      <c r="I38" t="s">
        <v>1347</v>
      </c>
      <c r="J38" t="s">
        <v>1971</v>
      </c>
      <c r="K38" t="s">
        <v>1971</v>
      </c>
      <c r="L38">
        <v>0.205003474635163</v>
      </c>
      <c r="M38" t="s">
        <v>673</v>
      </c>
      <c r="N38" t="s">
        <v>673</v>
      </c>
      <c r="O38" t="s">
        <v>673</v>
      </c>
      <c r="P38" t="s">
        <v>673</v>
      </c>
    </row>
    <row r="39" spans="1:16" x14ac:dyDescent="0.25">
      <c r="A39" t="s">
        <v>360</v>
      </c>
      <c r="B39" t="s">
        <v>361</v>
      </c>
      <c r="D39" t="s">
        <v>101</v>
      </c>
      <c r="F39" t="s">
        <v>1355</v>
      </c>
      <c r="G39" t="s">
        <v>101</v>
      </c>
      <c r="H39" t="s">
        <v>1410</v>
      </c>
      <c r="I39" t="s">
        <v>1408</v>
      </c>
      <c r="J39" t="s">
        <v>1713</v>
      </c>
      <c r="K39" t="s">
        <v>1713</v>
      </c>
      <c r="L39">
        <v>0.12968299711815601</v>
      </c>
      <c r="M39" t="s">
        <v>673</v>
      </c>
      <c r="N39" t="s">
        <v>101</v>
      </c>
      <c r="O39" t="s">
        <v>673</v>
      </c>
      <c r="P39" t="s">
        <v>673</v>
      </c>
    </row>
    <row r="40" spans="1:16" x14ac:dyDescent="0.25">
      <c r="A40" t="s">
        <v>362</v>
      </c>
      <c r="B40" t="s">
        <v>363</v>
      </c>
      <c r="D40" t="s">
        <v>101</v>
      </c>
      <c r="F40" t="s">
        <v>1456</v>
      </c>
      <c r="G40" t="s">
        <v>101</v>
      </c>
      <c r="H40" t="s">
        <v>1412</v>
      </c>
      <c r="I40" t="s">
        <v>1411</v>
      </c>
      <c r="J40" t="s">
        <v>2013</v>
      </c>
      <c r="K40" t="s">
        <v>2013</v>
      </c>
      <c r="L40">
        <v>0.13831775700934601</v>
      </c>
      <c r="M40" t="s">
        <v>673</v>
      </c>
      <c r="N40" t="s">
        <v>101</v>
      </c>
      <c r="O40" t="s">
        <v>673</v>
      </c>
      <c r="P40" t="s">
        <v>673</v>
      </c>
    </row>
    <row r="41" spans="1:16" x14ac:dyDescent="0.25">
      <c r="A41" t="s">
        <v>284</v>
      </c>
      <c r="B41" t="s">
        <v>285</v>
      </c>
      <c r="D41" t="s">
        <v>101</v>
      </c>
      <c r="F41" t="s">
        <v>101</v>
      </c>
      <c r="G41" t="s">
        <v>101</v>
      </c>
      <c r="H41" t="s">
        <v>1415</v>
      </c>
      <c r="I41" t="s">
        <v>1413</v>
      </c>
      <c r="J41" t="s">
        <v>1413</v>
      </c>
      <c r="K41" t="s">
        <v>1413</v>
      </c>
      <c r="L41">
        <v>8.4437086092715205E-2</v>
      </c>
      <c r="M41" t="s">
        <v>673</v>
      </c>
      <c r="N41" t="s">
        <v>101</v>
      </c>
      <c r="O41" t="s">
        <v>673</v>
      </c>
      <c r="P41" t="s">
        <v>673</v>
      </c>
    </row>
    <row r="42" spans="1:16" x14ac:dyDescent="0.25">
      <c r="A42" t="s">
        <v>364</v>
      </c>
      <c r="B42" t="s">
        <v>365</v>
      </c>
      <c r="D42" t="s">
        <v>101</v>
      </c>
      <c r="F42" t="s">
        <v>1446</v>
      </c>
      <c r="G42" t="s">
        <v>101</v>
      </c>
      <c r="H42" t="s">
        <v>1419</v>
      </c>
      <c r="I42" t="s">
        <v>1416</v>
      </c>
      <c r="J42" t="s">
        <v>1648</v>
      </c>
      <c r="K42" t="s">
        <v>1648</v>
      </c>
      <c r="L42">
        <v>0.118821292775665</v>
      </c>
      <c r="M42" t="s">
        <v>673</v>
      </c>
      <c r="N42" t="s">
        <v>101</v>
      </c>
      <c r="O42" t="s">
        <v>673</v>
      </c>
      <c r="P42" t="s">
        <v>673</v>
      </c>
    </row>
    <row r="43" spans="1:16" x14ac:dyDescent="0.25">
      <c r="A43" t="s">
        <v>366</v>
      </c>
      <c r="B43" t="s">
        <v>367</v>
      </c>
      <c r="D43" t="s">
        <v>101</v>
      </c>
      <c r="F43" t="s">
        <v>101</v>
      </c>
      <c r="G43" t="s">
        <v>101</v>
      </c>
      <c r="H43" t="s">
        <v>1421</v>
      </c>
      <c r="I43" t="s">
        <v>1420</v>
      </c>
      <c r="J43" t="s">
        <v>1420</v>
      </c>
      <c r="K43" t="s">
        <v>1420</v>
      </c>
      <c r="L43">
        <v>8.2304526748971193E-2</v>
      </c>
      <c r="M43" t="s">
        <v>673</v>
      </c>
      <c r="N43" t="s">
        <v>101</v>
      </c>
      <c r="O43" t="s">
        <v>673</v>
      </c>
      <c r="P43" t="s">
        <v>673</v>
      </c>
    </row>
    <row r="44" spans="1:16" x14ac:dyDescent="0.25">
      <c r="A44" t="s">
        <v>368</v>
      </c>
      <c r="B44" t="s">
        <v>369</v>
      </c>
      <c r="D44" t="s">
        <v>101</v>
      </c>
      <c r="F44" t="s">
        <v>101</v>
      </c>
      <c r="G44" t="s">
        <v>101</v>
      </c>
      <c r="H44" t="s">
        <v>1682</v>
      </c>
      <c r="I44" t="s">
        <v>1350</v>
      </c>
      <c r="J44" t="s">
        <v>1350</v>
      </c>
      <c r="K44" t="s">
        <v>1350</v>
      </c>
      <c r="L44">
        <v>0.20772946859903399</v>
      </c>
      <c r="M44" t="s">
        <v>673</v>
      </c>
      <c r="N44" t="s">
        <v>673</v>
      </c>
      <c r="O44" t="s">
        <v>673</v>
      </c>
      <c r="P44" t="s">
        <v>673</v>
      </c>
    </row>
    <row r="45" spans="1:16" x14ac:dyDescent="0.25">
      <c r="A45" t="s">
        <v>370</v>
      </c>
      <c r="B45" t="s">
        <v>371</v>
      </c>
      <c r="D45" t="s">
        <v>101</v>
      </c>
      <c r="F45" t="s">
        <v>1842</v>
      </c>
      <c r="G45" t="s">
        <v>101</v>
      </c>
      <c r="H45" t="s">
        <v>1422</v>
      </c>
      <c r="I45" t="s">
        <v>1376</v>
      </c>
      <c r="J45" t="s">
        <v>1795</v>
      </c>
      <c r="K45" t="s">
        <v>1795</v>
      </c>
      <c r="L45">
        <v>0.120358514724712</v>
      </c>
      <c r="M45" t="s">
        <v>673</v>
      </c>
      <c r="N45" t="s">
        <v>101</v>
      </c>
      <c r="O45" t="s">
        <v>673</v>
      </c>
      <c r="P45" t="s">
        <v>673</v>
      </c>
    </row>
    <row r="46" spans="1:16" x14ac:dyDescent="0.25">
      <c r="A46" t="s">
        <v>372</v>
      </c>
      <c r="B46" t="s">
        <v>373</v>
      </c>
      <c r="D46" t="s">
        <v>101</v>
      </c>
      <c r="F46" t="s">
        <v>1409</v>
      </c>
      <c r="G46" t="s">
        <v>101</v>
      </c>
      <c r="H46" t="s">
        <v>1692</v>
      </c>
      <c r="I46" t="s">
        <v>1605</v>
      </c>
      <c r="J46" t="s">
        <v>1972</v>
      </c>
      <c r="K46" t="s">
        <v>1972</v>
      </c>
      <c r="L46">
        <v>0.17857142857142899</v>
      </c>
      <c r="M46" t="s">
        <v>673</v>
      </c>
      <c r="N46" t="s">
        <v>673</v>
      </c>
      <c r="O46" t="s">
        <v>673</v>
      </c>
      <c r="P46" t="s">
        <v>673</v>
      </c>
    </row>
    <row r="47" spans="1:16" x14ac:dyDescent="0.25">
      <c r="A47" t="s">
        <v>374</v>
      </c>
      <c r="B47" t="s">
        <v>375</v>
      </c>
      <c r="D47" t="s">
        <v>101</v>
      </c>
      <c r="F47" t="s">
        <v>101</v>
      </c>
      <c r="G47" t="s">
        <v>101</v>
      </c>
      <c r="H47" t="s">
        <v>1694</v>
      </c>
      <c r="I47" t="s">
        <v>1693</v>
      </c>
      <c r="J47" t="s">
        <v>1693</v>
      </c>
      <c r="K47" t="s">
        <v>1693</v>
      </c>
      <c r="L47">
        <v>0.202479338842975</v>
      </c>
      <c r="M47" t="s">
        <v>673</v>
      </c>
      <c r="N47" t="s">
        <v>673</v>
      </c>
      <c r="O47" t="s">
        <v>673</v>
      </c>
      <c r="P47" t="s">
        <v>673</v>
      </c>
    </row>
    <row r="48" spans="1:16" x14ac:dyDescent="0.25">
      <c r="A48" t="s">
        <v>124</v>
      </c>
      <c r="B48" t="s">
        <v>125</v>
      </c>
      <c r="D48" t="s">
        <v>101</v>
      </c>
      <c r="F48" t="s">
        <v>673</v>
      </c>
      <c r="G48" t="s">
        <v>101</v>
      </c>
      <c r="H48" t="s">
        <v>1425</v>
      </c>
      <c r="I48" t="s">
        <v>1423</v>
      </c>
      <c r="J48" t="s">
        <v>1424</v>
      </c>
      <c r="K48" t="s">
        <v>1424</v>
      </c>
      <c r="L48">
        <v>8.7272727272727293E-2</v>
      </c>
      <c r="M48" t="s">
        <v>673</v>
      </c>
      <c r="N48" t="s">
        <v>101</v>
      </c>
      <c r="O48" t="s">
        <v>673</v>
      </c>
      <c r="P48" t="s">
        <v>673</v>
      </c>
    </row>
    <row r="49" spans="1:16" x14ac:dyDescent="0.25">
      <c r="A49" t="s">
        <v>126</v>
      </c>
      <c r="B49" t="s">
        <v>127</v>
      </c>
      <c r="D49" t="s">
        <v>101</v>
      </c>
      <c r="F49" t="s">
        <v>1426</v>
      </c>
      <c r="G49" t="s">
        <v>101</v>
      </c>
      <c r="H49" t="s">
        <v>1428</v>
      </c>
      <c r="I49" t="s">
        <v>1378</v>
      </c>
      <c r="J49" t="s">
        <v>1427</v>
      </c>
      <c r="K49" t="s">
        <v>1427</v>
      </c>
      <c r="L49">
        <v>9.0624999999999997E-2</v>
      </c>
      <c r="M49" t="s">
        <v>673</v>
      </c>
      <c r="N49" t="s">
        <v>101</v>
      </c>
      <c r="O49" t="s">
        <v>673</v>
      </c>
      <c r="P49" t="s">
        <v>673</v>
      </c>
    </row>
    <row r="50" spans="1:16" x14ac:dyDescent="0.25">
      <c r="A50" t="s">
        <v>376</v>
      </c>
      <c r="B50" t="s">
        <v>377</v>
      </c>
      <c r="D50" t="s">
        <v>101</v>
      </c>
      <c r="F50" t="s">
        <v>101</v>
      </c>
      <c r="G50" t="s">
        <v>101</v>
      </c>
      <c r="H50" t="s">
        <v>1418</v>
      </c>
      <c r="I50" t="s">
        <v>1429</v>
      </c>
      <c r="J50" t="s">
        <v>1429</v>
      </c>
      <c r="K50" t="s">
        <v>1429</v>
      </c>
      <c r="L50">
        <v>0.126482213438735</v>
      </c>
      <c r="M50" t="s">
        <v>673</v>
      </c>
      <c r="N50" t="s">
        <v>101</v>
      </c>
      <c r="O50" t="s">
        <v>673</v>
      </c>
      <c r="P50" t="s">
        <v>673</v>
      </c>
    </row>
    <row r="51" spans="1:16" x14ac:dyDescent="0.25">
      <c r="A51" t="s">
        <v>378</v>
      </c>
      <c r="B51" t="s">
        <v>379</v>
      </c>
      <c r="D51" t="s">
        <v>101</v>
      </c>
      <c r="F51" t="s">
        <v>673</v>
      </c>
      <c r="G51" t="s">
        <v>101</v>
      </c>
      <c r="H51" t="s">
        <v>1432</v>
      </c>
      <c r="I51" t="s">
        <v>1430</v>
      </c>
      <c r="J51" t="s">
        <v>1652</v>
      </c>
      <c r="K51" t="s">
        <v>1652</v>
      </c>
      <c r="L51">
        <v>0.110313901345291</v>
      </c>
      <c r="M51" t="s">
        <v>673</v>
      </c>
      <c r="N51" t="s">
        <v>101</v>
      </c>
      <c r="O51" t="s">
        <v>673</v>
      </c>
      <c r="P51" t="s">
        <v>673</v>
      </c>
    </row>
    <row r="52" spans="1:16" x14ac:dyDescent="0.25">
      <c r="A52" t="s">
        <v>380</v>
      </c>
      <c r="B52" t="s">
        <v>381</v>
      </c>
      <c r="D52" t="s">
        <v>101</v>
      </c>
      <c r="F52" t="s">
        <v>1417</v>
      </c>
      <c r="G52" t="s">
        <v>101</v>
      </c>
      <c r="H52" t="s">
        <v>1435</v>
      </c>
      <c r="I52" t="s">
        <v>1433</v>
      </c>
      <c r="J52" t="s">
        <v>1557</v>
      </c>
      <c r="K52" t="s">
        <v>1557</v>
      </c>
      <c r="L52">
        <v>0.151260504201681</v>
      </c>
      <c r="M52" t="s">
        <v>673</v>
      </c>
      <c r="N52" t="s">
        <v>673</v>
      </c>
      <c r="O52" t="s">
        <v>673</v>
      </c>
      <c r="P52" t="s">
        <v>673</v>
      </c>
    </row>
    <row r="53" spans="1:16" x14ac:dyDescent="0.25">
      <c r="A53" t="s">
        <v>382</v>
      </c>
      <c r="B53" t="s">
        <v>383</v>
      </c>
      <c r="D53" t="s">
        <v>101</v>
      </c>
      <c r="F53" t="s">
        <v>101</v>
      </c>
      <c r="G53" t="s">
        <v>101</v>
      </c>
      <c r="H53" t="s">
        <v>1695</v>
      </c>
      <c r="I53" t="s">
        <v>1385</v>
      </c>
      <c r="J53" t="s">
        <v>1385</v>
      </c>
      <c r="K53" t="s">
        <v>1385</v>
      </c>
      <c r="L53">
        <v>0.17272727272727301</v>
      </c>
      <c r="M53" t="s">
        <v>673</v>
      </c>
      <c r="N53" t="s">
        <v>673</v>
      </c>
      <c r="O53" t="s">
        <v>673</v>
      </c>
      <c r="P53" t="s">
        <v>673</v>
      </c>
    </row>
    <row r="54" spans="1:16" x14ac:dyDescent="0.25">
      <c r="A54" t="s">
        <v>384</v>
      </c>
      <c r="B54" t="s">
        <v>385</v>
      </c>
      <c r="D54" t="s">
        <v>101</v>
      </c>
      <c r="F54" t="s">
        <v>101</v>
      </c>
      <c r="G54" t="s">
        <v>101</v>
      </c>
      <c r="H54" t="s">
        <v>1548</v>
      </c>
      <c r="I54" t="s">
        <v>1433</v>
      </c>
      <c r="J54" t="s">
        <v>1433</v>
      </c>
      <c r="K54" t="s">
        <v>1433</v>
      </c>
      <c r="L54">
        <v>0.29605263157894701</v>
      </c>
      <c r="M54" t="s">
        <v>673</v>
      </c>
      <c r="N54" t="s">
        <v>673</v>
      </c>
      <c r="O54" t="s">
        <v>673</v>
      </c>
      <c r="P54" t="s">
        <v>673</v>
      </c>
    </row>
    <row r="55" spans="1:16" x14ac:dyDescent="0.25">
      <c r="A55" t="s">
        <v>386</v>
      </c>
      <c r="B55" t="s">
        <v>387</v>
      </c>
      <c r="D55" t="s">
        <v>101</v>
      </c>
      <c r="F55" t="s">
        <v>1409</v>
      </c>
      <c r="G55" t="s">
        <v>101</v>
      </c>
      <c r="H55" t="s">
        <v>1697</v>
      </c>
      <c r="I55" t="s">
        <v>1696</v>
      </c>
      <c r="J55" t="s">
        <v>1973</v>
      </c>
      <c r="K55" t="s">
        <v>1973</v>
      </c>
      <c r="L55">
        <v>0.224422442244224</v>
      </c>
      <c r="M55" t="s">
        <v>673</v>
      </c>
      <c r="N55" t="s">
        <v>673</v>
      </c>
      <c r="O55" t="s">
        <v>673</v>
      </c>
      <c r="P55" t="s">
        <v>673</v>
      </c>
    </row>
    <row r="56" spans="1:16" x14ac:dyDescent="0.25">
      <c r="A56" t="s">
        <v>128</v>
      </c>
      <c r="B56" t="s">
        <v>129</v>
      </c>
      <c r="D56" t="s">
        <v>101</v>
      </c>
      <c r="F56" t="s">
        <v>101</v>
      </c>
      <c r="G56" t="s">
        <v>101</v>
      </c>
      <c r="H56" t="s">
        <v>1436</v>
      </c>
      <c r="I56" t="s">
        <v>1426</v>
      </c>
      <c r="J56" t="s">
        <v>1426</v>
      </c>
      <c r="K56" t="s">
        <v>1426</v>
      </c>
      <c r="L56">
        <v>1.8348623853211E-2</v>
      </c>
      <c r="M56" t="s">
        <v>101</v>
      </c>
      <c r="N56" t="s">
        <v>101</v>
      </c>
      <c r="O56" t="s">
        <v>101</v>
      </c>
      <c r="P56" t="s">
        <v>101</v>
      </c>
    </row>
    <row r="57" spans="1:16" x14ac:dyDescent="0.25">
      <c r="A57" t="s">
        <v>286</v>
      </c>
      <c r="B57" t="s">
        <v>287</v>
      </c>
      <c r="D57" t="s">
        <v>101</v>
      </c>
      <c r="F57" t="s">
        <v>1842</v>
      </c>
      <c r="G57" t="s">
        <v>101</v>
      </c>
      <c r="H57" t="s">
        <v>1382</v>
      </c>
      <c r="I57" t="s">
        <v>1677</v>
      </c>
      <c r="J57" t="s">
        <v>1698</v>
      </c>
      <c r="K57" t="s">
        <v>1698</v>
      </c>
      <c r="L57">
        <v>0.162745098039216</v>
      </c>
      <c r="M57" t="s">
        <v>673</v>
      </c>
      <c r="N57" t="s">
        <v>673</v>
      </c>
      <c r="O57" t="s">
        <v>673</v>
      </c>
      <c r="P57" t="s">
        <v>673</v>
      </c>
    </row>
    <row r="58" spans="1:16" x14ac:dyDescent="0.25">
      <c r="A58" t="s">
        <v>388</v>
      </c>
      <c r="B58" t="s">
        <v>389</v>
      </c>
      <c r="D58" t="s">
        <v>101</v>
      </c>
      <c r="F58" t="s">
        <v>673</v>
      </c>
      <c r="G58" t="s">
        <v>101</v>
      </c>
      <c r="H58" t="s">
        <v>1439</v>
      </c>
      <c r="I58" t="s">
        <v>1437</v>
      </c>
      <c r="J58" t="s">
        <v>1973</v>
      </c>
      <c r="K58" t="s">
        <v>1973</v>
      </c>
      <c r="L58">
        <v>0.119298245614035</v>
      </c>
      <c r="M58" t="s">
        <v>673</v>
      </c>
      <c r="N58" t="s">
        <v>101</v>
      </c>
      <c r="O58" t="s">
        <v>673</v>
      </c>
      <c r="P58" t="s">
        <v>673</v>
      </c>
    </row>
    <row r="59" spans="1:16" x14ac:dyDescent="0.25">
      <c r="A59" t="s">
        <v>390</v>
      </c>
      <c r="B59" t="s">
        <v>391</v>
      </c>
      <c r="D59" t="s">
        <v>101</v>
      </c>
      <c r="F59" t="s">
        <v>1842</v>
      </c>
      <c r="G59" t="s">
        <v>101</v>
      </c>
      <c r="H59" t="s">
        <v>1700</v>
      </c>
      <c r="I59" t="s">
        <v>1699</v>
      </c>
      <c r="J59" t="s">
        <v>1528</v>
      </c>
      <c r="K59" t="s">
        <v>1528</v>
      </c>
      <c r="L59">
        <v>0.19238095238095199</v>
      </c>
      <c r="M59" t="s">
        <v>673</v>
      </c>
      <c r="N59" t="s">
        <v>673</v>
      </c>
      <c r="O59" t="s">
        <v>673</v>
      </c>
      <c r="P59" t="s">
        <v>673</v>
      </c>
    </row>
    <row r="60" spans="1:16" x14ac:dyDescent="0.25">
      <c r="A60" t="s">
        <v>392</v>
      </c>
      <c r="B60" t="s">
        <v>393</v>
      </c>
      <c r="D60" t="s">
        <v>101</v>
      </c>
      <c r="F60" t="s">
        <v>1451</v>
      </c>
      <c r="G60" t="s">
        <v>101</v>
      </c>
      <c r="H60" t="s">
        <v>1594</v>
      </c>
      <c r="I60" t="s">
        <v>1701</v>
      </c>
      <c r="J60" t="s">
        <v>1581</v>
      </c>
      <c r="K60" t="s">
        <v>1581</v>
      </c>
      <c r="L60">
        <v>0.149104539775094</v>
      </c>
      <c r="M60" t="s">
        <v>673</v>
      </c>
      <c r="N60" t="s">
        <v>101</v>
      </c>
      <c r="O60" t="s">
        <v>673</v>
      </c>
      <c r="P60" t="s">
        <v>673</v>
      </c>
    </row>
    <row r="61" spans="1:16" x14ac:dyDescent="0.25">
      <c r="A61" t="s">
        <v>288</v>
      </c>
      <c r="B61" t="s">
        <v>289</v>
      </c>
      <c r="D61" t="s">
        <v>101</v>
      </c>
      <c r="F61" t="s">
        <v>1409</v>
      </c>
      <c r="G61" t="s">
        <v>101</v>
      </c>
      <c r="H61" t="s">
        <v>1442</v>
      </c>
      <c r="I61" t="s">
        <v>1440</v>
      </c>
      <c r="J61" t="s">
        <v>1529</v>
      </c>
      <c r="K61" t="s">
        <v>1529</v>
      </c>
      <c r="L61">
        <v>4.4963251188932102E-2</v>
      </c>
      <c r="M61" t="s">
        <v>673</v>
      </c>
      <c r="N61" t="s">
        <v>101</v>
      </c>
      <c r="O61" t="s">
        <v>101</v>
      </c>
      <c r="P61" t="s">
        <v>101</v>
      </c>
    </row>
    <row r="62" spans="1:16" x14ac:dyDescent="0.25">
      <c r="A62" t="s">
        <v>394</v>
      </c>
      <c r="B62" t="s">
        <v>395</v>
      </c>
      <c r="D62" t="s">
        <v>101</v>
      </c>
      <c r="F62" t="s">
        <v>101</v>
      </c>
      <c r="G62" t="s">
        <v>101</v>
      </c>
      <c r="H62" t="s">
        <v>1444</v>
      </c>
      <c r="I62" t="s">
        <v>1443</v>
      </c>
      <c r="J62" t="s">
        <v>1443</v>
      </c>
      <c r="K62" t="s">
        <v>1443</v>
      </c>
      <c r="L62">
        <v>0.12987012987013</v>
      </c>
      <c r="M62" t="s">
        <v>673</v>
      </c>
      <c r="N62" t="s">
        <v>101</v>
      </c>
      <c r="O62" t="s">
        <v>673</v>
      </c>
      <c r="P62" t="s">
        <v>673</v>
      </c>
    </row>
    <row r="63" spans="1:16" x14ac:dyDescent="0.25">
      <c r="A63" t="s">
        <v>396</v>
      </c>
      <c r="B63" t="s">
        <v>397</v>
      </c>
      <c r="D63" t="s">
        <v>101</v>
      </c>
      <c r="F63" t="s">
        <v>1557</v>
      </c>
      <c r="G63" t="s">
        <v>101</v>
      </c>
      <c r="H63" t="s">
        <v>1703</v>
      </c>
      <c r="I63" t="s">
        <v>1702</v>
      </c>
      <c r="J63" t="s">
        <v>1974</v>
      </c>
      <c r="K63" t="s">
        <v>1974</v>
      </c>
      <c r="L63">
        <v>0.156809092822564</v>
      </c>
      <c r="M63" t="s">
        <v>673</v>
      </c>
      <c r="N63" t="s">
        <v>673</v>
      </c>
      <c r="O63" t="s">
        <v>673</v>
      </c>
      <c r="P63" t="s">
        <v>673</v>
      </c>
    </row>
    <row r="64" spans="1:16" x14ac:dyDescent="0.25">
      <c r="A64" t="s">
        <v>398</v>
      </c>
      <c r="B64" t="s">
        <v>399</v>
      </c>
      <c r="D64" t="s">
        <v>101</v>
      </c>
      <c r="F64" t="s">
        <v>1446</v>
      </c>
      <c r="G64" t="s">
        <v>101</v>
      </c>
      <c r="H64" t="s">
        <v>1448</v>
      </c>
      <c r="I64" t="s">
        <v>1445</v>
      </c>
      <c r="J64" t="s">
        <v>1447</v>
      </c>
      <c r="K64" t="s">
        <v>1447</v>
      </c>
      <c r="L64">
        <v>0.12634780204589399</v>
      </c>
      <c r="M64" t="s">
        <v>673</v>
      </c>
      <c r="N64" t="s">
        <v>101</v>
      </c>
      <c r="O64" t="s">
        <v>673</v>
      </c>
      <c r="P64" t="s">
        <v>673</v>
      </c>
    </row>
    <row r="65" spans="1:16" x14ac:dyDescent="0.25">
      <c r="A65" t="s">
        <v>400</v>
      </c>
      <c r="B65" t="s">
        <v>401</v>
      </c>
      <c r="D65" t="s">
        <v>101</v>
      </c>
      <c r="F65" t="s">
        <v>1397</v>
      </c>
      <c r="G65" t="s">
        <v>101</v>
      </c>
      <c r="H65" t="s">
        <v>1450</v>
      </c>
      <c r="I65" t="s">
        <v>1449</v>
      </c>
      <c r="J65" t="s">
        <v>2014</v>
      </c>
      <c r="K65" t="s">
        <v>2014</v>
      </c>
      <c r="L65">
        <v>0.103953594871012</v>
      </c>
      <c r="M65" t="s">
        <v>673</v>
      </c>
      <c r="N65" t="s">
        <v>101</v>
      </c>
      <c r="O65" t="s">
        <v>673</v>
      </c>
      <c r="P65" t="s">
        <v>673</v>
      </c>
    </row>
    <row r="66" spans="1:16" x14ac:dyDescent="0.25">
      <c r="A66" t="s">
        <v>130</v>
      </c>
      <c r="B66" t="s">
        <v>131</v>
      </c>
      <c r="D66" t="s">
        <v>101</v>
      </c>
      <c r="F66" t="s">
        <v>101</v>
      </c>
      <c r="G66" t="s">
        <v>101</v>
      </c>
      <c r="H66" t="s">
        <v>1452</v>
      </c>
      <c r="I66" t="s">
        <v>1451</v>
      </c>
      <c r="J66" t="s">
        <v>1451</v>
      </c>
      <c r="K66" t="s">
        <v>1451</v>
      </c>
      <c r="L66">
        <v>8.2191780821917804E-2</v>
      </c>
      <c r="M66" t="s">
        <v>673</v>
      </c>
      <c r="N66" t="s">
        <v>101</v>
      </c>
      <c r="O66" t="s">
        <v>673</v>
      </c>
      <c r="P66" t="s">
        <v>673</v>
      </c>
    </row>
    <row r="67" spans="1:16" x14ac:dyDescent="0.25">
      <c r="A67" t="s">
        <v>132</v>
      </c>
      <c r="B67" t="s">
        <v>133</v>
      </c>
      <c r="D67" t="s">
        <v>101</v>
      </c>
      <c r="F67" t="s">
        <v>1355</v>
      </c>
      <c r="G67" t="s">
        <v>101</v>
      </c>
      <c r="H67" t="s">
        <v>1454</v>
      </c>
      <c r="I67" t="s">
        <v>1453</v>
      </c>
      <c r="J67" t="s">
        <v>2015</v>
      </c>
      <c r="K67" t="s">
        <v>2015</v>
      </c>
      <c r="L67">
        <v>9.6875000000000003E-2</v>
      </c>
      <c r="M67" t="s">
        <v>673</v>
      </c>
      <c r="N67" t="s">
        <v>101</v>
      </c>
      <c r="O67" t="s">
        <v>673</v>
      </c>
      <c r="P67" t="s">
        <v>673</v>
      </c>
    </row>
    <row r="68" spans="1:16" x14ac:dyDescent="0.25">
      <c r="A68" t="s">
        <v>134</v>
      </c>
      <c r="B68" t="s">
        <v>135</v>
      </c>
      <c r="D68" t="s">
        <v>101</v>
      </c>
      <c r="F68" t="s">
        <v>1574</v>
      </c>
      <c r="G68" t="s">
        <v>101</v>
      </c>
      <c r="H68" t="s">
        <v>1457</v>
      </c>
      <c r="I68" t="s">
        <v>1455</v>
      </c>
      <c r="J68" t="s">
        <v>2016</v>
      </c>
      <c r="K68" t="s">
        <v>2016</v>
      </c>
      <c r="L68">
        <v>7.8649857665717804E-2</v>
      </c>
      <c r="M68" t="s">
        <v>673</v>
      </c>
      <c r="N68" t="s">
        <v>101</v>
      </c>
      <c r="O68" t="s">
        <v>673</v>
      </c>
      <c r="P68" t="s">
        <v>673</v>
      </c>
    </row>
    <row r="69" spans="1:16" x14ac:dyDescent="0.25">
      <c r="A69" t="s">
        <v>402</v>
      </c>
      <c r="B69" t="s">
        <v>403</v>
      </c>
      <c r="D69" t="s">
        <v>101</v>
      </c>
      <c r="F69" t="s">
        <v>1359</v>
      </c>
      <c r="G69" t="s">
        <v>101</v>
      </c>
      <c r="H69" t="s">
        <v>1459</v>
      </c>
      <c r="I69" t="s">
        <v>1458</v>
      </c>
      <c r="J69" t="s">
        <v>2017</v>
      </c>
      <c r="K69" t="s">
        <v>2017</v>
      </c>
      <c r="L69">
        <v>0.13068508923431199</v>
      </c>
      <c r="M69" t="s">
        <v>673</v>
      </c>
      <c r="N69" t="s">
        <v>101</v>
      </c>
      <c r="O69" t="s">
        <v>673</v>
      </c>
      <c r="P69" t="s">
        <v>673</v>
      </c>
    </row>
    <row r="70" spans="1:16" x14ac:dyDescent="0.25">
      <c r="A70" t="s">
        <v>404</v>
      </c>
      <c r="B70" t="s">
        <v>405</v>
      </c>
      <c r="D70" t="s">
        <v>101</v>
      </c>
      <c r="F70" t="s">
        <v>1352</v>
      </c>
      <c r="G70" t="s">
        <v>101</v>
      </c>
      <c r="H70" t="s">
        <v>1705</v>
      </c>
      <c r="I70" t="s">
        <v>1704</v>
      </c>
      <c r="J70" t="s">
        <v>1975</v>
      </c>
      <c r="K70" t="s">
        <v>1975</v>
      </c>
      <c r="L70">
        <v>0.181479179614668</v>
      </c>
      <c r="M70" t="s">
        <v>673</v>
      </c>
      <c r="N70" t="s">
        <v>673</v>
      </c>
      <c r="O70" t="s">
        <v>673</v>
      </c>
      <c r="P70" t="s">
        <v>673</v>
      </c>
    </row>
    <row r="71" spans="1:16" x14ac:dyDescent="0.25">
      <c r="A71" t="s">
        <v>406</v>
      </c>
      <c r="B71" t="s">
        <v>407</v>
      </c>
      <c r="D71" t="s">
        <v>101</v>
      </c>
      <c r="F71" t="s">
        <v>101</v>
      </c>
      <c r="G71" t="s">
        <v>101</v>
      </c>
      <c r="H71" t="s">
        <v>1501</v>
      </c>
      <c r="I71" t="s">
        <v>1461</v>
      </c>
      <c r="J71" t="s">
        <v>1461</v>
      </c>
      <c r="K71" t="s">
        <v>1461</v>
      </c>
      <c r="L71">
        <v>0.20689655172413801</v>
      </c>
      <c r="M71" t="s">
        <v>673</v>
      </c>
      <c r="N71" t="s">
        <v>673</v>
      </c>
      <c r="O71" t="s">
        <v>673</v>
      </c>
      <c r="P71" t="s">
        <v>673</v>
      </c>
    </row>
    <row r="72" spans="1:16" x14ac:dyDescent="0.25">
      <c r="A72" t="s">
        <v>408</v>
      </c>
      <c r="B72" t="s">
        <v>409</v>
      </c>
      <c r="D72" t="s">
        <v>101</v>
      </c>
      <c r="F72" t="s">
        <v>1446</v>
      </c>
      <c r="G72" t="s">
        <v>101</v>
      </c>
      <c r="H72" t="s">
        <v>1707</v>
      </c>
      <c r="I72" t="s">
        <v>1706</v>
      </c>
      <c r="J72" t="s">
        <v>1437</v>
      </c>
      <c r="K72" t="s">
        <v>1437</v>
      </c>
      <c r="L72">
        <v>0.16105769230769201</v>
      </c>
      <c r="M72" t="s">
        <v>673</v>
      </c>
      <c r="N72" t="s">
        <v>673</v>
      </c>
      <c r="O72" t="s">
        <v>673</v>
      </c>
      <c r="P72" t="s">
        <v>673</v>
      </c>
    </row>
    <row r="73" spans="1:16" x14ac:dyDescent="0.25">
      <c r="A73" t="s">
        <v>136</v>
      </c>
      <c r="B73" t="s">
        <v>137</v>
      </c>
      <c r="D73" t="s">
        <v>101</v>
      </c>
      <c r="F73" t="s">
        <v>1627</v>
      </c>
      <c r="G73" t="s">
        <v>101</v>
      </c>
      <c r="H73" t="s">
        <v>1462</v>
      </c>
      <c r="I73" t="s">
        <v>1460</v>
      </c>
      <c r="J73" t="s">
        <v>2018</v>
      </c>
      <c r="K73" t="s">
        <v>2018</v>
      </c>
      <c r="L73">
        <v>7.4198281282749995E-2</v>
      </c>
      <c r="M73" t="s">
        <v>673</v>
      </c>
      <c r="N73" t="s">
        <v>101</v>
      </c>
      <c r="O73" t="s">
        <v>673</v>
      </c>
      <c r="P73" t="s">
        <v>673</v>
      </c>
    </row>
    <row r="74" spans="1:16" x14ac:dyDescent="0.25">
      <c r="A74" t="s">
        <v>410</v>
      </c>
      <c r="B74" t="s">
        <v>411</v>
      </c>
      <c r="D74" t="s">
        <v>101</v>
      </c>
      <c r="F74" t="s">
        <v>1841</v>
      </c>
      <c r="G74" t="s">
        <v>101</v>
      </c>
      <c r="H74" t="s">
        <v>1464</v>
      </c>
      <c r="I74" t="s">
        <v>1463</v>
      </c>
      <c r="J74" t="s">
        <v>1787</v>
      </c>
      <c r="K74" t="s">
        <v>1787</v>
      </c>
      <c r="L74">
        <v>0.11882193635748101</v>
      </c>
      <c r="M74" t="s">
        <v>673</v>
      </c>
      <c r="N74" t="s">
        <v>101</v>
      </c>
      <c r="O74" t="s">
        <v>673</v>
      </c>
      <c r="P74" t="s">
        <v>673</v>
      </c>
    </row>
    <row r="75" spans="1:16" x14ac:dyDescent="0.25">
      <c r="A75" t="s">
        <v>412</v>
      </c>
      <c r="B75" t="s">
        <v>413</v>
      </c>
      <c r="D75" t="s">
        <v>101</v>
      </c>
      <c r="F75" t="s">
        <v>101</v>
      </c>
      <c r="G75" t="s">
        <v>101</v>
      </c>
      <c r="H75" t="s">
        <v>1408</v>
      </c>
      <c r="I75" t="s">
        <v>1461</v>
      </c>
      <c r="J75" t="s">
        <v>1461</v>
      </c>
      <c r="K75" t="s">
        <v>1461</v>
      </c>
      <c r="L75">
        <v>0.140625</v>
      </c>
      <c r="M75" t="s">
        <v>673</v>
      </c>
      <c r="N75" t="s">
        <v>101</v>
      </c>
      <c r="O75" t="s">
        <v>673</v>
      </c>
      <c r="P75" t="s">
        <v>673</v>
      </c>
    </row>
    <row r="76" spans="1:16" x14ac:dyDescent="0.25">
      <c r="A76" t="s">
        <v>138</v>
      </c>
      <c r="B76" t="s">
        <v>139</v>
      </c>
      <c r="D76" t="s">
        <v>101</v>
      </c>
      <c r="F76" t="s">
        <v>1456</v>
      </c>
      <c r="G76" t="s">
        <v>101</v>
      </c>
      <c r="H76" t="s">
        <v>2019</v>
      </c>
      <c r="I76" t="s">
        <v>1465</v>
      </c>
      <c r="J76" t="s">
        <v>2020</v>
      </c>
      <c r="K76" t="s">
        <v>2020</v>
      </c>
      <c r="L76">
        <v>8.3506313786542094E-2</v>
      </c>
      <c r="M76" t="s">
        <v>673</v>
      </c>
      <c r="N76" t="s">
        <v>101</v>
      </c>
      <c r="O76" t="s">
        <v>673</v>
      </c>
      <c r="P76" t="s">
        <v>673</v>
      </c>
    </row>
    <row r="77" spans="1:16" x14ac:dyDescent="0.25">
      <c r="A77" t="s">
        <v>290</v>
      </c>
      <c r="B77" t="s">
        <v>291</v>
      </c>
      <c r="D77" t="s">
        <v>101</v>
      </c>
      <c r="F77" t="s">
        <v>1475</v>
      </c>
      <c r="G77" t="s">
        <v>101</v>
      </c>
      <c r="H77" t="s">
        <v>1467</v>
      </c>
      <c r="I77" t="s">
        <v>1466</v>
      </c>
      <c r="J77" t="s">
        <v>2021</v>
      </c>
      <c r="K77" t="s">
        <v>2021</v>
      </c>
      <c r="L77">
        <v>0.11113150745282301</v>
      </c>
      <c r="M77" t="s">
        <v>673</v>
      </c>
      <c r="N77" t="s">
        <v>101</v>
      </c>
      <c r="O77" t="s">
        <v>673</v>
      </c>
      <c r="P77" t="s">
        <v>673</v>
      </c>
    </row>
    <row r="78" spans="1:16" x14ac:dyDescent="0.25">
      <c r="A78" t="s">
        <v>414</v>
      </c>
      <c r="B78" t="s">
        <v>415</v>
      </c>
      <c r="D78" t="s">
        <v>101</v>
      </c>
      <c r="F78" t="s">
        <v>101</v>
      </c>
      <c r="G78" t="s">
        <v>101</v>
      </c>
      <c r="H78" t="s">
        <v>1474</v>
      </c>
      <c r="I78" t="s">
        <v>1461</v>
      </c>
      <c r="J78" t="s">
        <v>1461</v>
      </c>
      <c r="K78" t="s">
        <v>1461</v>
      </c>
      <c r="L78">
        <v>0.31578947368421001</v>
      </c>
      <c r="M78" t="s">
        <v>673</v>
      </c>
      <c r="N78" t="s">
        <v>673</v>
      </c>
      <c r="O78" t="s">
        <v>673</v>
      </c>
      <c r="P78" t="s">
        <v>673</v>
      </c>
    </row>
    <row r="79" spans="1:16" x14ac:dyDescent="0.25">
      <c r="A79" t="s">
        <v>416</v>
      </c>
      <c r="B79" t="s">
        <v>417</v>
      </c>
      <c r="D79" t="s">
        <v>101</v>
      </c>
      <c r="F79" t="s">
        <v>1475</v>
      </c>
      <c r="G79" t="s">
        <v>101</v>
      </c>
      <c r="H79" t="s">
        <v>1710</v>
      </c>
      <c r="I79" t="s">
        <v>1708</v>
      </c>
      <c r="J79" t="s">
        <v>1709</v>
      </c>
      <c r="K79" t="s">
        <v>1709</v>
      </c>
      <c r="L79">
        <v>0.16589506172839499</v>
      </c>
      <c r="M79" t="s">
        <v>673</v>
      </c>
      <c r="N79" t="s">
        <v>673</v>
      </c>
      <c r="O79" t="s">
        <v>673</v>
      </c>
      <c r="P79" t="s">
        <v>673</v>
      </c>
    </row>
    <row r="80" spans="1:16" x14ac:dyDescent="0.25">
      <c r="A80" t="s">
        <v>140</v>
      </c>
      <c r="B80" t="s">
        <v>141</v>
      </c>
      <c r="D80" t="s">
        <v>101</v>
      </c>
      <c r="F80" t="s">
        <v>1359</v>
      </c>
      <c r="G80" t="s">
        <v>101</v>
      </c>
      <c r="H80" t="s">
        <v>1712</v>
      </c>
      <c r="I80" t="s">
        <v>1711</v>
      </c>
      <c r="J80" t="s">
        <v>1976</v>
      </c>
      <c r="K80" t="s">
        <v>1976</v>
      </c>
      <c r="L80">
        <v>0.16396310432569999</v>
      </c>
      <c r="M80" t="s">
        <v>673</v>
      </c>
      <c r="N80" t="s">
        <v>673</v>
      </c>
      <c r="O80" t="s">
        <v>673</v>
      </c>
      <c r="P80" t="s">
        <v>673</v>
      </c>
    </row>
    <row r="81" spans="1:16" x14ac:dyDescent="0.25">
      <c r="A81" t="s">
        <v>142</v>
      </c>
      <c r="B81" t="s">
        <v>143</v>
      </c>
      <c r="D81" t="s">
        <v>101</v>
      </c>
      <c r="F81" t="s">
        <v>1842</v>
      </c>
      <c r="G81" t="s">
        <v>101</v>
      </c>
      <c r="H81" t="s">
        <v>1470</v>
      </c>
      <c r="I81" t="s">
        <v>1468</v>
      </c>
      <c r="J81" t="s">
        <v>1469</v>
      </c>
      <c r="K81" t="s">
        <v>1469</v>
      </c>
      <c r="L81">
        <v>9.8574534911814393E-2</v>
      </c>
      <c r="M81" t="s">
        <v>673</v>
      </c>
      <c r="N81" t="s">
        <v>101</v>
      </c>
      <c r="O81" t="s">
        <v>673</v>
      </c>
      <c r="P81" t="s">
        <v>673</v>
      </c>
    </row>
    <row r="82" spans="1:16" x14ac:dyDescent="0.25">
      <c r="A82" t="s">
        <v>418</v>
      </c>
      <c r="B82" t="s">
        <v>419</v>
      </c>
      <c r="D82" t="s">
        <v>101</v>
      </c>
      <c r="F82" t="s">
        <v>1443</v>
      </c>
      <c r="G82" t="s">
        <v>101</v>
      </c>
      <c r="H82" t="s">
        <v>1715</v>
      </c>
      <c r="I82" t="s">
        <v>1713</v>
      </c>
      <c r="J82" t="s">
        <v>1977</v>
      </c>
      <c r="K82" t="s">
        <v>1977</v>
      </c>
      <c r="L82">
        <v>0.15986769570011</v>
      </c>
      <c r="M82" t="s">
        <v>673</v>
      </c>
      <c r="N82" t="s">
        <v>673</v>
      </c>
      <c r="O82" t="s">
        <v>673</v>
      </c>
      <c r="P82" t="s">
        <v>673</v>
      </c>
    </row>
    <row r="83" spans="1:16" x14ac:dyDescent="0.25">
      <c r="A83" t="s">
        <v>420</v>
      </c>
      <c r="B83" t="s">
        <v>421</v>
      </c>
      <c r="D83" t="s">
        <v>101</v>
      </c>
      <c r="F83" t="s">
        <v>1350</v>
      </c>
      <c r="G83" t="s">
        <v>101</v>
      </c>
      <c r="H83" t="s">
        <v>1473</v>
      </c>
      <c r="I83" t="s">
        <v>1471</v>
      </c>
      <c r="J83" t="s">
        <v>1538</v>
      </c>
      <c r="K83" t="s">
        <v>1538</v>
      </c>
      <c r="L83">
        <v>0.135746126087879</v>
      </c>
      <c r="M83" t="s">
        <v>673</v>
      </c>
      <c r="N83" t="s">
        <v>101</v>
      </c>
      <c r="O83" t="s">
        <v>673</v>
      </c>
      <c r="P83" t="s">
        <v>673</v>
      </c>
    </row>
    <row r="84" spans="1:16" x14ac:dyDescent="0.25">
      <c r="A84" t="s">
        <v>144</v>
      </c>
      <c r="B84" t="s">
        <v>145</v>
      </c>
      <c r="D84" t="s">
        <v>101</v>
      </c>
      <c r="F84" t="s">
        <v>673</v>
      </c>
      <c r="G84" t="s">
        <v>101</v>
      </c>
      <c r="H84" t="s">
        <v>1476</v>
      </c>
      <c r="I84" t="s">
        <v>1474</v>
      </c>
      <c r="J84" t="s">
        <v>1475</v>
      </c>
      <c r="K84" t="s">
        <v>1475</v>
      </c>
      <c r="L84">
        <v>5.7482656095143699E-2</v>
      </c>
      <c r="M84" t="s">
        <v>673</v>
      </c>
      <c r="N84" t="s">
        <v>101</v>
      </c>
      <c r="O84" t="s">
        <v>673</v>
      </c>
      <c r="P84" t="s">
        <v>673</v>
      </c>
    </row>
    <row r="85" spans="1:16" x14ac:dyDescent="0.25">
      <c r="A85" t="s">
        <v>422</v>
      </c>
      <c r="B85" t="s">
        <v>423</v>
      </c>
      <c r="D85" t="s">
        <v>101</v>
      </c>
      <c r="F85" t="s">
        <v>101</v>
      </c>
      <c r="G85" t="s">
        <v>101</v>
      </c>
      <c r="H85" t="s">
        <v>1408</v>
      </c>
      <c r="I85" t="s">
        <v>1574</v>
      </c>
      <c r="J85" t="s">
        <v>1574</v>
      </c>
      <c r="K85" t="s">
        <v>1574</v>
      </c>
      <c r="L85">
        <v>0.1796875</v>
      </c>
      <c r="M85" t="s">
        <v>673</v>
      </c>
      <c r="N85" t="s">
        <v>673</v>
      </c>
      <c r="O85" t="s">
        <v>673</v>
      </c>
      <c r="P85" t="s">
        <v>673</v>
      </c>
    </row>
    <row r="86" spans="1:16" x14ac:dyDescent="0.25">
      <c r="A86" t="s">
        <v>146</v>
      </c>
      <c r="B86" t="s">
        <v>147</v>
      </c>
      <c r="D86" t="s">
        <v>101</v>
      </c>
      <c r="F86" t="s">
        <v>101</v>
      </c>
      <c r="G86" t="s">
        <v>101</v>
      </c>
      <c r="H86" t="s">
        <v>1716</v>
      </c>
      <c r="I86" t="s">
        <v>1374</v>
      </c>
      <c r="J86" t="s">
        <v>1374</v>
      </c>
      <c r="K86" t="s">
        <v>1374</v>
      </c>
      <c r="L86">
        <v>0.25806451612903197</v>
      </c>
      <c r="M86" t="s">
        <v>673</v>
      </c>
      <c r="N86" t="s">
        <v>673</v>
      </c>
      <c r="O86" t="s">
        <v>673</v>
      </c>
      <c r="P86" t="s">
        <v>673</v>
      </c>
    </row>
    <row r="87" spans="1:16" x14ac:dyDescent="0.25">
      <c r="A87" t="s">
        <v>424</v>
      </c>
      <c r="B87" t="s">
        <v>425</v>
      </c>
      <c r="D87" t="s">
        <v>101</v>
      </c>
      <c r="F87" t="s">
        <v>1417</v>
      </c>
      <c r="G87" t="s">
        <v>101</v>
      </c>
      <c r="H87" t="s">
        <v>1717</v>
      </c>
      <c r="I87" t="s">
        <v>1632</v>
      </c>
      <c r="J87" t="s">
        <v>1648</v>
      </c>
      <c r="K87" t="s">
        <v>1648</v>
      </c>
      <c r="L87">
        <v>0.23212627669452199</v>
      </c>
      <c r="M87" t="s">
        <v>673</v>
      </c>
      <c r="N87" t="s">
        <v>673</v>
      </c>
      <c r="O87" t="s">
        <v>673</v>
      </c>
      <c r="P87" t="s">
        <v>673</v>
      </c>
    </row>
    <row r="88" spans="1:16" x14ac:dyDescent="0.25">
      <c r="A88" t="s">
        <v>426</v>
      </c>
      <c r="B88" t="s">
        <v>427</v>
      </c>
      <c r="D88" t="s">
        <v>101</v>
      </c>
      <c r="F88" t="s">
        <v>1409</v>
      </c>
      <c r="G88" t="s">
        <v>101</v>
      </c>
      <c r="H88" t="s">
        <v>1477</v>
      </c>
      <c r="I88" t="s">
        <v>1402</v>
      </c>
      <c r="J88" t="s">
        <v>1341</v>
      </c>
      <c r="K88" t="s">
        <v>1341</v>
      </c>
      <c r="L88">
        <v>0.135568513119534</v>
      </c>
      <c r="M88" t="s">
        <v>673</v>
      </c>
      <c r="N88" t="s">
        <v>101</v>
      </c>
      <c r="O88" t="s">
        <v>673</v>
      </c>
      <c r="P88" t="s">
        <v>673</v>
      </c>
    </row>
    <row r="89" spans="1:16" x14ac:dyDescent="0.25">
      <c r="A89" t="s">
        <v>428</v>
      </c>
      <c r="B89" t="s">
        <v>429</v>
      </c>
      <c r="D89" t="s">
        <v>101</v>
      </c>
      <c r="F89" t="s">
        <v>1443</v>
      </c>
      <c r="G89" t="s">
        <v>101</v>
      </c>
      <c r="H89" t="s">
        <v>1718</v>
      </c>
      <c r="I89" t="s">
        <v>1579</v>
      </c>
      <c r="J89" t="s">
        <v>1978</v>
      </c>
      <c r="K89" t="s">
        <v>1978</v>
      </c>
      <c r="L89">
        <v>0.16635908252043199</v>
      </c>
      <c r="M89" t="s">
        <v>673</v>
      </c>
      <c r="N89" t="s">
        <v>673</v>
      </c>
      <c r="O89" t="s">
        <v>673</v>
      </c>
      <c r="P89" t="s">
        <v>673</v>
      </c>
    </row>
    <row r="90" spans="1:16" x14ac:dyDescent="0.25">
      <c r="A90" t="s">
        <v>430</v>
      </c>
      <c r="B90" t="s">
        <v>431</v>
      </c>
      <c r="D90" t="s">
        <v>101</v>
      </c>
      <c r="F90" t="s">
        <v>1842</v>
      </c>
      <c r="G90" t="s">
        <v>101</v>
      </c>
      <c r="H90" t="s">
        <v>1371</v>
      </c>
      <c r="I90" t="s">
        <v>1719</v>
      </c>
      <c r="J90" t="s">
        <v>1435</v>
      </c>
      <c r="K90" t="s">
        <v>1435</v>
      </c>
      <c r="L90">
        <v>0.22118959107806699</v>
      </c>
      <c r="M90" t="s">
        <v>673</v>
      </c>
      <c r="N90" t="s">
        <v>673</v>
      </c>
      <c r="O90" t="s">
        <v>673</v>
      </c>
      <c r="P90" t="s">
        <v>673</v>
      </c>
    </row>
    <row r="91" spans="1:16" x14ac:dyDescent="0.25">
      <c r="A91" t="s">
        <v>148</v>
      </c>
      <c r="B91" t="s">
        <v>149</v>
      </c>
      <c r="D91" t="s">
        <v>101</v>
      </c>
      <c r="F91" t="s">
        <v>1446</v>
      </c>
      <c r="G91" t="s">
        <v>101</v>
      </c>
      <c r="H91" t="s">
        <v>1480</v>
      </c>
      <c r="I91" t="s">
        <v>1478</v>
      </c>
      <c r="J91" t="s">
        <v>1379</v>
      </c>
      <c r="K91" t="s">
        <v>1379</v>
      </c>
      <c r="L91">
        <v>7.5784279168135404E-2</v>
      </c>
      <c r="M91" t="s">
        <v>673</v>
      </c>
      <c r="N91" t="s">
        <v>101</v>
      </c>
      <c r="O91" t="s">
        <v>673</v>
      </c>
      <c r="P91" t="s">
        <v>673</v>
      </c>
    </row>
    <row r="92" spans="1:16" x14ac:dyDescent="0.25">
      <c r="A92" t="s">
        <v>432</v>
      </c>
      <c r="B92" t="s">
        <v>433</v>
      </c>
      <c r="D92" t="s">
        <v>101</v>
      </c>
      <c r="F92" t="s">
        <v>1426</v>
      </c>
      <c r="G92" t="s">
        <v>101</v>
      </c>
      <c r="H92" t="s">
        <v>1482</v>
      </c>
      <c r="I92" t="s">
        <v>1481</v>
      </c>
      <c r="J92" t="s">
        <v>1424</v>
      </c>
      <c r="K92" t="s">
        <v>1424</v>
      </c>
      <c r="L92">
        <v>0.14076246334310899</v>
      </c>
      <c r="M92" t="s">
        <v>673</v>
      </c>
      <c r="N92" t="s">
        <v>101</v>
      </c>
      <c r="O92" t="s">
        <v>673</v>
      </c>
      <c r="P92" t="s">
        <v>673</v>
      </c>
    </row>
    <row r="93" spans="1:16" x14ac:dyDescent="0.25">
      <c r="A93" t="s">
        <v>434</v>
      </c>
      <c r="B93" t="s">
        <v>435</v>
      </c>
      <c r="D93" t="s">
        <v>101</v>
      </c>
      <c r="F93" t="s">
        <v>101</v>
      </c>
      <c r="G93" t="s">
        <v>101</v>
      </c>
      <c r="H93" t="s">
        <v>1720</v>
      </c>
      <c r="I93" t="s">
        <v>1691</v>
      </c>
      <c r="J93" t="s">
        <v>1691</v>
      </c>
      <c r="K93" t="s">
        <v>1691</v>
      </c>
      <c r="L93">
        <v>0.23280423280423301</v>
      </c>
      <c r="M93" t="s">
        <v>673</v>
      </c>
      <c r="N93" t="s">
        <v>673</v>
      </c>
      <c r="O93" t="s">
        <v>673</v>
      </c>
      <c r="P93" t="s">
        <v>673</v>
      </c>
    </row>
    <row r="94" spans="1:16" x14ac:dyDescent="0.25">
      <c r="A94" t="s">
        <v>150</v>
      </c>
      <c r="B94" t="s">
        <v>151</v>
      </c>
      <c r="D94" t="s">
        <v>101</v>
      </c>
      <c r="F94" t="s">
        <v>101</v>
      </c>
      <c r="G94" t="s">
        <v>101</v>
      </c>
      <c r="H94" t="s">
        <v>1478</v>
      </c>
      <c r="I94" t="s">
        <v>1461</v>
      </c>
      <c r="J94" t="s">
        <v>1461</v>
      </c>
      <c r="K94" t="s">
        <v>1461</v>
      </c>
      <c r="L94">
        <v>8.6124401913875603E-2</v>
      </c>
      <c r="M94" t="s">
        <v>673</v>
      </c>
      <c r="N94" t="s">
        <v>101</v>
      </c>
      <c r="O94" t="s">
        <v>673</v>
      </c>
      <c r="P94" t="s">
        <v>673</v>
      </c>
    </row>
    <row r="95" spans="1:16" x14ac:dyDescent="0.25">
      <c r="A95" t="s">
        <v>152</v>
      </c>
      <c r="B95" t="s">
        <v>153</v>
      </c>
      <c r="D95" t="s">
        <v>101</v>
      </c>
      <c r="F95" t="s">
        <v>1409</v>
      </c>
      <c r="G95" t="s">
        <v>101</v>
      </c>
      <c r="H95" t="s">
        <v>1398</v>
      </c>
      <c r="I95" t="s">
        <v>1483</v>
      </c>
      <c r="J95" t="s">
        <v>1484</v>
      </c>
      <c r="K95" t="s">
        <v>1484</v>
      </c>
      <c r="L95">
        <v>7.7765607886089799E-2</v>
      </c>
      <c r="M95" t="s">
        <v>673</v>
      </c>
      <c r="N95" t="s">
        <v>101</v>
      </c>
      <c r="O95" t="s">
        <v>673</v>
      </c>
      <c r="P95" t="s">
        <v>673</v>
      </c>
    </row>
    <row r="96" spans="1:16" x14ac:dyDescent="0.25">
      <c r="A96" t="s">
        <v>436</v>
      </c>
      <c r="B96" t="s">
        <v>437</v>
      </c>
      <c r="D96" t="s">
        <v>101</v>
      </c>
      <c r="F96" t="s">
        <v>101</v>
      </c>
      <c r="G96" t="s">
        <v>101</v>
      </c>
      <c r="H96" t="s">
        <v>1485</v>
      </c>
      <c r="I96" t="s">
        <v>1461</v>
      </c>
      <c r="J96" t="s">
        <v>1461</v>
      </c>
      <c r="K96" t="s">
        <v>1461</v>
      </c>
      <c r="L96">
        <v>0.12765957446808501</v>
      </c>
      <c r="M96" t="s">
        <v>673</v>
      </c>
      <c r="N96" t="s">
        <v>101</v>
      </c>
      <c r="O96" t="s">
        <v>673</v>
      </c>
      <c r="P96" t="s">
        <v>673</v>
      </c>
    </row>
    <row r="97" spans="1:16" x14ac:dyDescent="0.25">
      <c r="A97" t="s">
        <v>438</v>
      </c>
      <c r="B97" t="s">
        <v>439</v>
      </c>
      <c r="D97" t="s">
        <v>101</v>
      </c>
      <c r="F97" t="s">
        <v>1426</v>
      </c>
      <c r="G97" t="s">
        <v>101</v>
      </c>
      <c r="H97" t="s">
        <v>1722</v>
      </c>
      <c r="I97" t="s">
        <v>1721</v>
      </c>
      <c r="J97" t="s">
        <v>1757</v>
      </c>
      <c r="K97" t="s">
        <v>1757</v>
      </c>
      <c r="L97">
        <v>0.17556071152358901</v>
      </c>
      <c r="M97" t="s">
        <v>673</v>
      </c>
      <c r="N97" t="s">
        <v>673</v>
      </c>
      <c r="O97" t="s">
        <v>673</v>
      </c>
      <c r="P97" t="s">
        <v>673</v>
      </c>
    </row>
    <row r="98" spans="1:16" x14ac:dyDescent="0.25">
      <c r="A98" t="s">
        <v>69</v>
      </c>
      <c r="B98" t="s">
        <v>20</v>
      </c>
      <c r="C98" t="s">
        <v>69</v>
      </c>
      <c r="D98" t="s">
        <v>101</v>
      </c>
      <c r="F98" t="s">
        <v>1481</v>
      </c>
      <c r="G98" t="s">
        <v>101</v>
      </c>
      <c r="H98" t="s">
        <v>2073</v>
      </c>
      <c r="I98" t="s">
        <v>2074</v>
      </c>
      <c r="J98" t="s">
        <v>2075</v>
      </c>
      <c r="K98" t="s">
        <v>2076</v>
      </c>
      <c r="L98">
        <v>0.17096433124354801</v>
      </c>
      <c r="M98" t="s">
        <v>673</v>
      </c>
      <c r="N98" t="s">
        <v>673</v>
      </c>
      <c r="O98" t="s">
        <v>673</v>
      </c>
      <c r="P98" t="s">
        <v>673</v>
      </c>
    </row>
    <row r="99" spans="1:16" x14ac:dyDescent="0.25">
      <c r="A99" t="s">
        <v>154</v>
      </c>
      <c r="B99" t="s">
        <v>155</v>
      </c>
      <c r="D99" t="s">
        <v>101</v>
      </c>
      <c r="F99" t="s">
        <v>1409</v>
      </c>
      <c r="G99" t="s">
        <v>101</v>
      </c>
      <c r="H99" t="s">
        <v>1488</v>
      </c>
      <c r="I99" t="s">
        <v>1486</v>
      </c>
      <c r="J99" t="s">
        <v>1667</v>
      </c>
      <c r="K99" t="s">
        <v>1667</v>
      </c>
      <c r="L99">
        <v>6.6696710229833298E-2</v>
      </c>
      <c r="M99" t="s">
        <v>673</v>
      </c>
      <c r="N99" t="s">
        <v>101</v>
      </c>
      <c r="O99" t="s">
        <v>673</v>
      </c>
      <c r="P99" t="s">
        <v>673</v>
      </c>
    </row>
    <row r="100" spans="1:16" x14ac:dyDescent="0.25">
      <c r="A100" t="s">
        <v>440</v>
      </c>
      <c r="B100" t="s">
        <v>441</v>
      </c>
      <c r="D100" t="s">
        <v>101</v>
      </c>
      <c r="F100" t="s">
        <v>1394</v>
      </c>
      <c r="G100" t="s">
        <v>101</v>
      </c>
      <c r="H100" t="s">
        <v>1683</v>
      </c>
      <c r="I100" t="s">
        <v>1723</v>
      </c>
      <c r="J100" t="s">
        <v>1498</v>
      </c>
      <c r="K100" t="s">
        <v>1498</v>
      </c>
      <c r="L100">
        <v>0.2</v>
      </c>
      <c r="M100" t="s">
        <v>673</v>
      </c>
      <c r="N100" t="s">
        <v>673</v>
      </c>
      <c r="O100" t="s">
        <v>673</v>
      </c>
      <c r="P100" t="s">
        <v>673</v>
      </c>
    </row>
    <row r="101" spans="1:16" x14ac:dyDescent="0.25">
      <c r="A101" t="s">
        <v>442</v>
      </c>
      <c r="B101" t="s">
        <v>443</v>
      </c>
      <c r="D101" t="s">
        <v>101</v>
      </c>
      <c r="F101" t="s">
        <v>1451</v>
      </c>
      <c r="G101" t="s">
        <v>101</v>
      </c>
      <c r="H101" t="s">
        <v>1725</v>
      </c>
      <c r="I101" t="s">
        <v>1724</v>
      </c>
      <c r="J101" t="s">
        <v>1513</v>
      </c>
      <c r="K101" t="s">
        <v>1513</v>
      </c>
      <c r="L101">
        <v>0.22554347826087001</v>
      </c>
      <c r="M101" t="s">
        <v>673</v>
      </c>
      <c r="N101" t="s">
        <v>673</v>
      </c>
      <c r="O101" t="s">
        <v>673</v>
      </c>
      <c r="P101" t="s">
        <v>673</v>
      </c>
    </row>
    <row r="102" spans="1:16" x14ac:dyDescent="0.25">
      <c r="A102" t="s">
        <v>87</v>
      </c>
      <c r="B102" t="s">
        <v>51</v>
      </c>
      <c r="C102" t="s">
        <v>72</v>
      </c>
      <c r="D102" t="s">
        <v>101</v>
      </c>
      <c r="E102" t="s">
        <v>101</v>
      </c>
      <c r="F102" t="s">
        <v>101</v>
      </c>
      <c r="G102" t="s">
        <v>101</v>
      </c>
      <c r="H102" t="s">
        <v>2107</v>
      </c>
      <c r="I102" t="s">
        <v>1940</v>
      </c>
      <c r="J102" t="s">
        <v>1940</v>
      </c>
      <c r="K102" t="s">
        <v>101</v>
      </c>
      <c r="L102">
        <v>0.200958904230089</v>
      </c>
      <c r="M102" t="s">
        <v>673</v>
      </c>
      <c r="N102" t="s">
        <v>673</v>
      </c>
      <c r="O102" t="s">
        <v>673</v>
      </c>
      <c r="P102" t="s">
        <v>673</v>
      </c>
    </row>
    <row r="103" spans="1:16" x14ac:dyDescent="0.25">
      <c r="A103" t="s">
        <v>1301</v>
      </c>
      <c r="B103" t="s">
        <v>1302</v>
      </c>
      <c r="C103" t="s">
        <v>582</v>
      </c>
      <c r="D103" t="s">
        <v>101</v>
      </c>
      <c r="E103" t="s">
        <v>101</v>
      </c>
      <c r="F103" t="s">
        <v>101</v>
      </c>
      <c r="G103" t="s">
        <v>101</v>
      </c>
      <c r="H103" t="s">
        <v>2086</v>
      </c>
      <c r="I103" t="s">
        <v>1950</v>
      </c>
      <c r="J103" t="s">
        <v>1950</v>
      </c>
      <c r="K103" t="s">
        <v>101</v>
      </c>
      <c r="L103">
        <v>0.13877525799103099</v>
      </c>
      <c r="M103" t="s">
        <v>673</v>
      </c>
      <c r="N103" t="s">
        <v>101</v>
      </c>
      <c r="O103" t="s">
        <v>673</v>
      </c>
      <c r="P103" t="s">
        <v>673</v>
      </c>
    </row>
    <row r="104" spans="1:16" x14ac:dyDescent="0.25">
      <c r="A104" t="s">
        <v>88</v>
      </c>
      <c r="B104" t="s">
        <v>55</v>
      </c>
      <c r="C104" t="s">
        <v>72</v>
      </c>
      <c r="D104" t="s">
        <v>101</v>
      </c>
      <c r="E104" t="s">
        <v>101</v>
      </c>
      <c r="F104" t="s">
        <v>101</v>
      </c>
      <c r="G104" t="s">
        <v>101</v>
      </c>
      <c r="H104" t="s">
        <v>2230</v>
      </c>
      <c r="I104" t="s">
        <v>2231</v>
      </c>
      <c r="J104" t="s">
        <v>2231</v>
      </c>
      <c r="K104" t="s">
        <v>101</v>
      </c>
      <c r="L104">
        <v>0.18718915643477399</v>
      </c>
      <c r="M104" t="s">
        <v>673</v>
      </c>
      <c r="N104" t="s">
        <v>673</v>
      </c>
      <c r="O104" t="s">
        <v>673</v>
      </c>
      <c r="P104" t="s">
        <v>673</v>
      </c>
    </row>
    <row r="105" spans="1:16" x14ac:dyDescent="0.25">
      <c r="A105" t="s">
        <v>92</v>
      </c>
      <c r="B105" t="s">
        <v>45</v>
      </c>
      <c r="C105" t="s">
        <v>74</v>
      </c>
      <c r="D105" t="s">
        <v>101</v>
      </c>
      <c r="E105" t="s">
        <v>101</v>
      </c>
      <c r="F105" t="s">
        <v>101</v>
      </c>
      <c r="G105" t="s">
        <v>101</v>
      </c>
      <c r="H105" t="s">
        <v>2228</v>
      </c>
      <c r="I105" t="s">
        <v>2229</v>
      </c>
      <c r="J105" t="s">
        <v>2229</v>
      </c>
      <c r="K105" t="s">
        <v>101</v>
      </c>
      <c r="L105">
        <v>0.13634352256445401</v>
      </c>
      <c r="M105" t="s">
        <v>673</v>
      </c>
      <c r="N105" t="s">
        <v>101</v>
      </c>
      <c r="O105" t="s">
        <v>673</v>
      </c>
      <c r="P105" t="s">
        <v>673</v>
      </c>
    </row>
    <row r="106" spans="1:16" x14ac:dyDescent="0.25">
      <c r="A106" t="s">
        <v>444</v>
      </c>
      <c r="B106" t="s">
        <v>445</v>
      </c>
      <c r="D106" t="s">
        <v>101</v>
      </c>
      <c r="F106" t="s">
        <v>673</v>
      </c>
      <c r="G106" t="s">
        <v>101</v>
      </c>
      <c r="H106" t="s">
        <v>1726</v>
      </c>
      <c r="I106" t="s">
        <v>1691</v>
      </c>
      <c r="J106" t="s">
        <v>1433</v>
      </c>
      <c r="K106" t="s">
        <v>1433</v>
      </c>
      <c r="L106">
        <v>0.24725274725274701</v>
      </c>
      <c r="M106" t="s">
        <v>673</v>
      </c>
      <c r="N106" t="s">
        <v>673</v>
      </c>
      <c r="O106" t="s">
        <v>673</v>
      </c>
      <c r="P106" t="s">
        <v>673</v>
      </c>
    </row>
    <row r="107" spans="1:16" x14ac:dyDescent="0.25">
      <c r="A107" t="s">
        <v>446</v>
      </c>
      <c r="B107" t="s">
        <v>447</v>
      </c>
      <c r="D107" t="s">
        <v>101</v>
      </c>
      <c r="F107" t="s">
        <v>101</v>
      </c>
      <c r="G107" t="s">
        <v>101</v>
      </c>
      <c r="H107" t="s">
        <v>1472</v>
      </c>
      <c r="I107" t="s">
        <v>1417</v>
      </c>
      <c r="J107" t="s">
        <v>1417</v>
      </c>
      <c r="K107" t="s">
        <v>1417</v>
      </c>
      <c r="L107">
        <v>0.163636363636364</v>
      </c>
      <c r="M107" t="s">
        <v>101</v>
      </c>
      <c r="N107" t="s">
        <v>101</v>
      </c>
      <c r="O107" t="s">
        <v>101</v>
      </c>
      <c r="P107" t="s">
        <v>101</v>
      </c>
    </row>
    <row r="108" spans="1:16" x14ac:dyDescent="0.25">
      <c r="A108" t="s">
        <v>156</v>
      </c>
      <c r="B108" t="s">
        <v>157</v>
      </c>
      <c r="D108" t="s">
        <v>101</v>
      </c>
      <c r="F108" t="s">
        <v>1417</v>
      </c>
      <c r="G108" t="s">
        <v>101</v>
      </c>
      <c r="H108" t="s">
        <v>1490</v>
      </c>
      <c r="I108" t="s">
        <v>1489</v>
      </c>
      <c r="J108" t="s">
        <v>1962</v>
      </c>
      <c r="K108" t="s">
        <v>1962</v>
      </c>
      <c r="L108">
        <v>4.0653904065390399E-2</v>
      </c>
      <c r="M108" t="s">
        <v>673</v>
      </c>
      <c r="N108" t="s">
        <v>101</v>
      </c>
      <c r="O108" t="s">
        <v>101</v>
      </c>
      <c r="P108" t="s">
        <v>101</v>
      </c>
    </row>
    <row r="109" spans="1:16" x14ac:dyDescent="0.25">
      <c r="A109" t="s">
        <v>158</v>
      </c>
      <c r="B109" t="s">
        <v>159</v>
      </c>
      <c r="D109" t="s">
        <v>101</v>
      </c>
      <c r="F109" t="s">
        <v>101</v>
      </c>
      <c r="G109" t="s">
        <v>101</v>
      </c>
      <c r="H109" t="s">
        <v>1706</v>
      </c>
      <c r="I109" t="s">
        <v>1381</v>
      </c>
      <c r="J109" t="s">
        <v>1381</v>
      </c>
      <c r="K109" t="s">
        <v>1381</v>
      </c>
      <c r="L109">
        <v>0.22950819672131101</v>
      </c>
      <c r="M109" t="s">
        <v>673</v>
      </c>
      <c r="N109" t="s">
        <v>673</v>
      </c>
      <c r="O109" t="s">
        <v>673</v>
      </c>
      <c r="P109" t="s">
        <v>673</v>
      </c>
    </row>
    <row r="110" spans="1:16" x14ac:dyDescent="0.25">
      <c r="A110" t="s">
        <v>160</v>
      </c>
      <c r="B110" t="s">
        <v>161</v>
      </c>
      <c r="D110" t="s">
        <v>101</v>
      </c>
      <c r="F110" t="s">
        <v>1842</v>
      </c>
      <c r="G110" t="s">
        <v>101</v>
      </c>
      <c r="H110" t="s">
        <v>1492</v>
      </c>
      <c r="I110" t="s">
        <v>1430</v>
      </c>
      <c r="J110" t="s">
        <v>1630</v>
      </c>
      <c r="K110" t="s">
        <v>1630</v>
      </c>
      <c r="L110">
        <v>9.2647058823529402E-2</v>
      </c>
      <c r="M110" t="s">
        <v>673</v>
      </c>
      <c r="N110" t="s">
        <v>101</v>
      </c>
      <c r="O110" t="s">
        <v>673</v>
      </c>
      <c r="P110" t="s">
        <v>673</v>
      </c>
    </row>
    <row r="111" spans="1:16" x14ac:dyDescent="0.25">
      <c r="A111" t="s">
        <v>448</v>
      </c>
      <c r="B111" t="s">
        <v>449</v>
      </c>
      <c r="D111" t="s">
        <v>101</v>
      </c>
      <c r="F111" t="s">
        <v>673</v>
      </c>
      <c r="G111" t="s">
        <v>101</v>
      </c>
      <c r="H111" t="s">
        <v>1727</v>
      </c>
      <c r="I111" t="s">
        <v>1659</v>
      </c>
      <c r="J111" t="s">
        <v>1738</v>
      </c>
      <c r="K111" t="s">
        <v>1738</v>
      </c>
      <c r="L111">
        <v>0.31</v>
      </c>
      <c r="M111" t="s">
        <v>673</v>
      </c>
      <c r="N111" t="s">
        <v>673</v>
      </c>
      <c r="O111" t="s">
        <v>673</v>
      </c>
      <c r="P111" t="s">
        <v>673</v>
      </c>
    </row>
    <row r="112" spans="1:16" x14ac:dyDescent="0.25">
      <c r="A112" t="s">
        <v>450</v>
      </c>
      <c r="B112" t="s">
        <v>451</v>
      </c>
      <c r="D112" t="s">
        <v>101</v>
      </c>
      <c r="F112" t="s">
        <v>1537</v>
      </c>
      <c r="G112" t="s">
        <v>101</v>
      </c>
      <c r="H112" t="s">
        <v>1979</v>
      </c>
      <c r="I112" t="s">
        <v>1728</v>
      </c>
      <c r="J112" t="s">
        <v>1980</v>
      </c>
      <c r="K112" t="s">
        <v>1980</v>
      </c>
      <c r="L112">
        <v>0.16227032927051099</v>
      </c>
      <c r="M112" t="s">
        <v>673</v>
      </c>
      <c r="N112" t="s">
        <v>673</v>
      </c>
      <c r="O112" t="s">
        <v>673</v>
      </c>
      <c r="P112" t="s">
        <v>673</v>
      </c>
    </row>
    <row r="113" spans="1:16" x14ac:dyDescent="0.25">
      <c r="A113" t="s">
        <v>452</v>
      </c>
      <c r="B113" t="s">
        <v>453</v>
      </c>
      <c r="D113" t="s">
        <v>101</v>
      </c>
      <c r="F113" t="s">
        <v>1617</v>
      </c>
      <c r="G113" t="s">
        <v>101</v>
      </c>
      <c r="H113" t="s">
        <v>2022</v>
      </c>
      <c r="I113" t="s">
        <v>1493</v>
      </c>
      <c r="J113" t="s">
        <v>2023</v>
      </c>
      <c r="K113" t="s">
        <v>2023</v>
      </c>
      <c r="L113">
        <v>0.12845830481963</v>
      </c>
      <c r="M113" t="s">
        <v>673</v>
      </c>
      <c r="N113" t="s">
        <v>101</v>
      </c>
      <c r="O113" t="s">
        <v>673</v>
      </c>
      <c r="P113" t="s">
        <v>673</v>
      </c>
    </row>
    <row r="114" spans="1:16" x14ac:dyDescent="0.25">
      <c r="A114" t="s">
        <v>454</v>
      </c>
      <c r="B114" t="s">
        <v>455</v>
      </c>
      <c r="D114" t="s">
        <v>101</v>
      </c>
      <c r="F114" t="s">
        <v>1414</v>
      </c>
      <c r="G114" t="s">
        <v>101</v>
      </c>
      <c r="H114" t="s">
        <v>1495</v>
      </c>
      <c r="I114" t="s">
        <v>1494</v>
      </c>
      <c r="J114" t="s">
        <v>2024</v>
      </c>
      <c r="K114" t="s">
        <v>2024</v>
      </c>
      <c r="L114">
        <v>0.14783798755254299</v>
      </c>
      <c r="M114" t="s">
        <v>673</v>
      </c>
      <c r="N114" t="s">
        <v>101</v>
      </c>
      <c r="O114" t="s">
        <v>673</v>
      </c>
      <c r="P114" t="s">
        <v>673</v>
      </c>
    </row>
    <row r="115" spans="1:16" x14ac:dyDescent="0.25">
      <c r="A115" t="s">
        <v>456</v>
      </c>
      <c r="B115" t="s">
        <v>457</v>
      </c>
      <c r="D115" t="s">
        <v>101</v>
      </c>
      <c r="F115" t="s">
        <v>1842</v>
      </c>
      <c r="G115" t="s">
        <v>101</v>
      </c>
      <c r="H115" t="s">
        <v>1729</v>
      </c>
      <c r="I115" t="s">
        <v>1663</v>
      </c>
      <c r="J115" t="s">
        <v>1672</v>
      </c>
      <c r="K115" t="s">
        <v>1672</v>
      </c>
      <c r="L115">
        <v>0.17978723404255301</v>
      </c>
      <c r="M115" t="s">
        <v>673</v>
      </c>
      <c r="N115" t="s">
        <v>673</v>
      </c>
      <c r="O115" t="s">
        <v>673</v>
      </c>
      <c r="P115" t="s">
        <v>673</v>
      </c>
    </row>
    <row r="116" spans="1:16" x14ac:dyDescent="0.25">
      <c r="A116" t="s">
        <v>458</v>
      </c>
      <c r="B116" t="s">
        <v>459</v>
      </c>
      <c r="D116" t="s">
        <v>101</v>
      </c>
      <c r="F116" t="s">
        <v>1352</v>
      </c>
      <c r="G116" t="s">
        <v>101</v>
      </c>
      <c r="H116" t="s">
        <v>1732</v>
      </c>
      <c r="I116" t="s">
        <v>1730</v>
      </c>
      <c r="J116" t="s">
        <v>1981</v>
      </c>
      <c r="K116" t="s">
        <v>1981</v>
      </c>
      <c r="L116">
        <v>0.15810732833237201</v>
      </c>
      <c r="M116" t="s">
        <v>673</v>
      </c>
      <c r="N116" t="s">
        <v>673</v>
      </c>
      <c r="O116" t="s">
        <v>673</v>
      </c>
      <c r="P116" t="s">
        <v>673</v>
      </c>
    </row>
    <row r="117" spans="1:16" x14ac:dyDescent="0.25">
      <c r="A117" t="s">
        <v>292</v>
      </c>
      <c r="B117" t="s">
        <v>293</v>
      </c>
      <c r="D117" t="s">
        <v>101</v>
      </c>
      <c r="F117" t="s">
        <v>101</v>
      </c>
      <c r="G117" t="s">
        <v>101</v>
      </c>
      <c r="H117" t="s">
        <v>1497</v>
      </c>
      <c r="I117" t="s">
        <v>1475</v>
      </c>
      <c r="J117" t="s">
        <v>1475</v>
      </c>
      <c r="K117" t="s">
        <v>1475</v>
      </c>
      <c r="L117">
        <v>8.0332409972299207E-2</v>
      </c>
      <c r="M117" t="s">
        <v>673</v>
      </c>
      <c r="N117" t="s">
        <v>101</v>
      </c>
      <c r="O117" t="s">
        <v>673</v>
      </c>
      <c r="P117" t="s">
        <v>673</v>
      </c>
    </row>
    <row r="118" spans="1:16" x14ac:dyDescent="0.25">
      <c r="A118" t="s">
        <v>460</v>
      </c>
      <c r="B118" t="s">
        <v>461</v>
      </c>
      <c r="D118" t="s">
        <v>101</v>
      </c>
      <c r="F118" t="s">
        <v>1842</v>
      </c>
      <c r="G118" t="s">
        <v>101</v>
      </c>
      <c r="H118" t="s">
        <v>1733</v>
      </c>
      <c r="I118" t="s">
        <v>1451</v>
      </c>
      <c r="J118" t="s">
        <v>1374</v>
      </c>
      <c r="K118" t="s">
        <v>1374</v>
      </c>
      <c r="L118">
        <v>0.19512195121951201</v>
      </c>
      <c r="M118" t="s">
        <v>673</v>
      </c>
      <c r="N118" t="s">
        <v>673</v>
      </c>
      <c r="O118" t="s">
        <v>673</v>
      </c>
      <c r="P118" t="s">
        <v>673</v>
      </c>
    </row>
    <row r="119" spans="1:16" x14ac:dyDescent="0.25">
      <c r="A119" t="s">
        <v>162</v>
      </c>
      <c r="B119" t="s">
        <v>163</v>
      </c>
      <c r="D119" t="s">
        <v>101</v>
      </c>
      <c r="F119" t="s">
        <v>1374</v>
      </c>
      <c r="G119" t="s">
        <v>101</v>
      </c>
      <c r="H119" t="s">
        <v>1500</v>
      </c>
      <c r="I119" t="s">
        <v>1498</v>
      </c>
      <c r="J119" t="s">
        <v>2025</v>
      </c>
      <c r="K119" t="s">
        <v>2025</v>
      </c>
      <c r="L119">
        <v>7.91878172588832E-2</v>
      </c>
      <c r="M119" t="s">
        <v>673</v>
      </c>
      <c r="N119" t="s">
        <v>101</v>
      </c>
      <c r="O119" t="s">
        <v>673</v>
      </c>
      <c r="P119" t="s">
        <v>673</v>
      </c>
    </row>
    <row r="120" spans="1:16" x14ac:dyDescent="0.25">
      <c r="A120" t="s">
        <v>294</v>
      </c>
      <c r="B120" t="s">
        <v>295</v>
      </c>
      <c r="D120" t="s">
        <v>101</v>
      </c>
      <c r="F120" t="s">
        <v>1394</v>
      </c>
      <c r="G120" t="s">
        <v>101</v>
      </c>
      <c r="H120" t="s">
        <v>1735</v>
      </c>
      <c r="I120" t="s">
        <v>1734</v>
      </c>
      <c r="J120" t="s">
        <v>1723</v>
      </c>
      <c r="K120" t="s">
        <v>1723</v>
      </c>
      <c r="L120">
        <v>0.227574750830565</v>
      </c>
      <c r="M120" t="s">
        <v>673</v>
      </c>
      <c r="N120" t="s">
        <v>673</v>
      </c>
      <c r="O120" t="s">
        <v>673</v>
      </c>
      <c r="P120" t="s">
        <v>673</v>
      </c>
    </row>
    <row r="121" spans="1:16" x14ac:dyDescent="0.25">
      <c r="A121" t="s">
        <v>462</v>
      </c>
      <c r="B121" t="s">
        <v>463</v>
      </c>
      <c r="D121" t="s">
        <v>101</v>
      </c>
      <c r="F121" t="s">
        <v>101</v>
      </c>
      <c r="G121" t="s">
        <v>101</v>
      </c>
      <c r="H121" t="s">
        <v>1501</v>
      </c>
      <c r="I121" t="s">
        <v>1417</v>
      </c>
      <c r="J121" t="s">
        <v>1417</v>
      </c>
      <c r="K121" t="s">
        <v>1417</v>
      </c>
      <c r="L121">
        <v>0.10344827586206901</v>
      </c>
      <c r="M121" t="s">
        <v>101</v>
      </c>
      <c r="N121" t="s">
        <v>101</v>
      </c>
      <c r="O121" t="s">
        <v>101</v>
      </c>
      <c r="P121" t="s">
        <v>101</v>
      </c>
    </row>
    <row r="122" spans="1:16" x14ac:dyDescent="0.25">
      <c r="A122" t="s">
        <v>296</v>
      </c>
      <c r="B122" t="s">
        <v>297</v>
      </c>
      <c r="D122" t="s">
        <v>101</v>
      </c>
      <c r="F122" t="s">
        <v>673</v>
      </c>
      <c r="G122" t="s">
        <v>101</v>
      </c>
      <c r="H122" t="s">
        <v>1503</v>
      </c>
      <c r="I122" t="s">
        <v>1502</v>
      </c>
      <c r="J122" t="s">
        <v>1337</v>
      </c>
      <c r="K122" t="s">
        <v>1337</v>
      </c>
      <c r="L122">
        <v>0.135284810126582</v>
      </c>
      <c r="M122" t="s">
        <v>673</v>
      </c>
      <c r="N122" t="s">
        <v>101</v>
      </c>
      <c r="O122" t="s">
        <v>673</v>
      </c>
      <c r="P122" t="s">
        <v>673</v>
      </c>
    </row>
    <row r="123" spans="1:16" x14ac:dyDescent="0.25">
      <c r="A123" t="s">
        <v>464</v>
      </c>
      <c r="B123" t="s">
        <v>465</v>
      </c>
      <c r="D123" t="s">
        <v>101</v>
      </c>
      <c r="F123" t="s">
        <v>101</v>
      </c>
      <c r="G123" t="s">
        <v>101</v>
      </c>
      <c r="H123" t="s">
        <v>1388</v>
      </c>
      <c r="I123" t="s">
        <v>1373</v>
      </c>
      <c r="J123" t="s">
        <v>1373</v>
      </c>
      <c r="K123" t="s">
        <v>1373</v>
      </c>
      <c r="L123">
        <v>0.232954545454545</v>
      </c>
      <c r="M123" t="s">
        <v>673</v>
      </c>
      <c r="N123" t="s">
        <v>673</v>
      </c>
      <c r="O123" t="s">
        <v>673</v>
      </c>
      <c r="P123" t="s">
        <v>673</v>
      </c>
    </row>
    <row r="124" spans="1:16" x14ac:dyDescent="0.25">
      <c r="A124" t="s">
        <v>164</v>
      </c>
      <c r="B124" t="s">
        <v>165</v>
      </c>
      <c r="D124" t="s">
        <v>101</v>
      </c>
      <c r="F124" t="s">
        <v>1627</v>
      </c>
      <c r="G124" t="s">
        <v>101</v>
      </c>
      <c r="H124" t="s">
        <v>1505</v>
      </c>
      <c r="I124" t="s">
        <v>1504</v>
      </c>
      <c r="J124" t="s">
        <v>2026</v>
      </c>
      <c r="K124" t="s">
        <v>2026</v>
      </c>
      <c r="L124">
        <v>5.1518646674356003E-2</v>
      </c>
      <c r="M124" t="s">
        <v>673</v>
      </c>
      <c r="N124" t="s">
        <v>101</v>
      </c>
      <c r="O124" t="s">
        <v>673</v>
      </c>
      <c r="P124" t="s">
        <v>673</v>
      </c>
    </row>
    <row r="125" spans="1:16" x14ac:dyDescent="0.25">
      <c r="A125" t="s">
        <v>166</v>
      </c>
      <c r="B125" t="s">
        <v>167</v>
      </c>
      <c r="D125" t="s">
        <v>101</v>
      </c>
      <c r="F125" t="s">
        <v>1574</v>
      </c>
      <c r="G125" t="s">
        <v>101</v>
      </c>
      <c r="H125" t="s">
        <v>1508</v>
      </c>
      <c r="I125" t="s">
        <v>1506</v>
      </c>
      <c r="J125" t="s">
        <v>1963</v>
      </c>
      <c r="K125" t="s">
        <v>1963</v>
      </c>
      <c r="L125">
        <v>4.25654536472913E-2</v>
      </c>
      <c r="M125" t="s">
        <v>673</v>
      </c>
      <c r="N125" t="s">
        <v>101</v>
      </c>
      <c r="O125" t="s">
        <v>101</v>
      </c>
      <c r="P125" t="s">
        <v>101</v>
      </c>
    </row>
    <row r="126" spans="1:16" x14ac:dyDescent="0.25">
      <c r="A126" t="s">
        <v>168</v>
      </c>
      <c r="B126" t="s">
        <v>169</v>
      </c>
      <c r="D126" t="s">
        <v>101</v>
      </c>
      <c r="F126" t="s">
        <v>1451</v>
      </c>
      <c r="G126" t="s">
        <v>101</v>
      </c>
      <c r="H126" t="s">
        <v>1510</v>
      </c>
      <c r="I126" t="s">
        <v>1509</v>
      </c>
      <c r="J126" t="s">
        <v>2027</v>
      </c>
      <c r="K126" t="s">
        <v>2027</v>
      </c>
      <c r="L126">
        <v>0.11529850746268699</v>
      </c>
      <c r="M126" t="s">
        <v>673</v>
      </c>
      <c r="N126" t="s">
        <v>101</v>
      </c>
      <c r="O126" t="s">
        <v>673</v>
      </c>
      <c r="P126" t="s">
        <v>673</v>
      </c>
    </row>
    <row r="127" spans="1:16" x14ac:dyDescent="0.25">
      <c r="A127" t="s">
        <v>170</v>
      </c>
      <c r="B127" t="s">
        <v>171</v>
      </c>
      <c r="D127" t="s">
        <v>101</v>
      </c>
      <c r="F127" t="s">
        <v>101</v>
      </c>
      <c r="G127" t="s">
        <v>101</v>
      </c>
      <c r="H127" t="s">
        <v>1511</v>
      </c>
      <c r="I127" t="s">
        <v>1417</v>
      </c>
      <c r="J127" t="s">
        <v>1417</v>
      </c>
      <c r="K127" t="s">
        <v>1417</v>
      </c>
      <c r="L127">
        <v>0.32142857142857101</v>
      </c>
      <c r="M127" t="s">
        <v>101</v>
      </c>
      <c r="N127" t="s">
        <v>101</v>
      </c>
      <c r="O127" t="s">
        <v>101</v>
      </c>
      <c r="P127" t="s">
        <v>101</v>
      </c>
    </row>
    <row r="128" spans="1:16" x14ac:dyDescent="0.25">
      <c r="A128" t="s">
        <v>172</v>
      </c>
      <c r="B128" t="s">
        <v>173</v>
      </c>
      <c r="D128" t="s">
        <v>101</v>
      </c>
      <c r="F128" t="s">
        <v>673</v>
      </c>
      <c r="G128" t="s">
        <v>101</v>
      </c>
      <c r="H128" t="s">
        <v>1512</v>
      </c>
      <c r="I128" t="s">
        <v>1437</v>
      </c>
      <c r="J128" t="s">
        <v>1973</v>
      </c>
      <c r="K128" t="s">
        <v>1973</v>
      </c>
      <c r="L128">
        <v>8.1048867699642396E-2</v>
      </c>
      <c r="M128" t="s">
        <v>673</v>
      </c>
      <c r="N128" t="s">
        <v>101</v>
      </c>
      <c r="O128" t="s">
        <v>673</v>
      </c>
      <c r="P128" t="s">
        <v>673</v>
      </c>
    </row>
    <row r="129" spans="1:16" x14ac:dyDescent="0.25">
      <c r="A129" t="s">
        <v>466</v>
      </c>
      <c r="B129" t="s">
        <v>467</v>
      </c>
      <c r="D129" t="s">
        <v>101</v>
      </c>
      <c r="F129" t="s">
        <v>673</v>
      </c>
      <c r="G129" t="s">
        <v>101</v>
      </c>
      <c r="H129" t="s">
        <v>1736</v>
      </c>
      <c r="I129" t="s">
        <v>1483</v>
      </c>
      <c r="J129" t="s">
        <v>1437</v>
      </c>
      <c r="K129" t="s">
        <v>1437</v>
      </c>
      <c r="L129">
        <v>0.21612903225806401</v>
      </c>
      <c r="M129" t="s">
        <v>673</v>
      </c>
      <c r="N129" t="s">
        <v>673</v>
      </c>
      <c r="O129" t="s">
        <v>673</v>
      </c>
      <c r="P129" t="s">
        <v>673</v>
      </c>
    </row>
    <row r="130" spans="1:16" x14ac:dyDescent="0.25">
      <c r="A130" t="s">
        <v>468</v>
      </c>
      <c r="B130" t="s">
        <v>469</v>
      </c>
      <c r="D130" t="s">
        <v>101</v>
      </c>
      <c r="F130" t="s">
        <v>1511</v>
      </c>
      <c r="G130" t="s">
        <v>101</v>
      </c>
      <c r="H130" t="s">
        <v>1739</v>
      </c>
      <c r="I130" t="s">
        <v>1737</v>
      </c>
      <c r="J130" t="s">
        <v>1982</v>
      </c>
      <c r="K130" t="s">
        <v>1982</v>
      </c>
      <c r="L130">
        <v>0.16744827586206901</v>
      </c>
      <c r="M130" t="s">
        <v>673</v>
      </c>
      <c r="N130" t="s">
        <v>673</v>
      </c>
      <c r="O130" t="s">
        <v>673</v>
      </c>
      <c r="P130" t="s">
        <v>673</v>
      </c>
    </row>
    <row r="131" spans="1:16" x14ac:dyDescent="0.25">
      <c r="A131" t="s">
        <v>470</v>
      </c>
      <c r="B131" t="s">
        <v>471</v>
      </c>
      <c r="D131" t="s">
        <v>101</v>
      </c>
      <c r="F131" t="s">
        <v>1417</v>
      </c>
      <c r="G131" t="s">
        <v>101</v>
      </c>
      <c r="H131" t="s">
        <v>1740</v>
      </c>
      <c r="I131" t="s">
        <v>1691</v>
      </c>
      <c r="J131" t="s">
        <v>1843</v>
      </c>
      <c r="K131" t="s">
        <v>1843</v>
      </c>
      <c r="L131">
        <v>0.20622568093385199</v>
      </c>
      <c r="M131" t="s">
        <v>673</v>
      </c>
      <c r="N131" t="s">
        <v>673</v>
      </c>
      <c r="O131" t="s">
        <v>673</v>
      </c>
      <c r="P131" t="s">
        <v>673</v>
      </c>
    </row>
    <row r="132" spans="1:16" x14ac:dyDescent="0.25">
      <c r="A132" t="s">
        <v>472</v>
      </c>
      <c r="B132" t="s">
        <v>473</v>
      </c>
      <c r="D132" t="s">
        <v>101</v>
      </c>
      <c r="F132" t="s">
        <v>101</v>
      </c>
      <c r="G132" t="s">
        <v>101</v>
      </c>
      <c r="H132" t="s">
        <v>1741</v>
      </c>
      <c r="I132" t="s">
        <v>1474</v>
      </c>
      <c r="J132" t="s">
        <v>1474</v>
      </c>
      <c r="K132" t="s">
        <v>1474</v>
      </c>
      <c r="L132">
        <v>0.19723183391003499</v>
      </c>
      <c r="M132" t="s">
        <v>673</v>
      </c>
      <c r="N132" t="s">
        <v>673</v>
      </c>
      <c r="O132" t="s">
        <v>673</v>
      </c>
      <c r="P132" t="s">
        <v>673</v>
      </c>
    </row>
    <row r="133" spans="1:16" x14ac:dyDescent="0.25">
      <c r="A133" t="s">
        <v>89</v>
      </c>
      <c r="B133" t="s">
        <v>37</v>
      </c>
      <c r="C133" t="s">
        <v>73</v>
      </c>
      <c r="D133" t="s">
        <v>101</v>
      </c>
      <c r="E133" t="s">
        <v>101</v>
      </c>
      <c r="F133" t="s">
        <v>101</v>
      </c>
      <c r="G133" t="s">
        <v>101</v>
      </c>
      <c r="H133" t="s">
        <v>2097</v>
      </c>
      <c r="I133" t="s">
        <v>1944</v>
      </c>
      <c r="J133" t="s">
        <v>1944</v>
      </c>
      <c r="K133" t="s">
        <v>101</v>
      </c>
      <c r="L133">
        <v>0.21738687240611301</v>
      </c>
      <c r="M133" t="s">
        <v>101</v>
      </c>
      <c r="N133" t="s">
        <v>101</v>
      </c>
      <c r="O133" t="s">
        <v>101</v>
      </c>
      <c r="P133" t="s">
        <v>101</v>
      </c>
    </row>
    <row r="134" spans="1:16" x14ac:dyDescent="0.25">
      <c r="A134" t="s">
        <v>474</v>
      </c>
      <c r="B134" t="s">
        <v>475</v>
      </c>
      <c r="D134" t="s">
        <v>101</v>
      </c>
      <c r="F134" t="s">
        <v>101</v>
      </c>
      <c r="G134" t="s">
        <v>101</v>
      </c>
      <c r="H134" t="s">
        <v>1344</v>
      </c>
      <c r="I134" t="s">
        <v>1438</v>
      </c>
      <c r="J134" t="s">
        <v>1438</v>
      </c>
      <c r="K134" t="s">
        <v>1438</v>
      </c>
      <c r="L134">
        <v>0.164677804295943</v>
      </c>
      <c r="M134" t="s">
        <v>673</v>
      </c>
      <c r="N134" t="s">
        <v>673</v>
      </c>
      <c r="O134" t="s">
        <v>673</v>
      </c>
      <c r="P134" t="s">
        <v>673</v>
      </c>
    </row>
    <row r="135" spans="1:16" x14ac:dyDescent="0.25">
      <c r="A135" t="s">
        <v>174</v>
      </c>
      <c r="B135" t="s">
        <v>175</v>
      </c>
      <c r="D135" t="s">
        <v>101</v>
      </c>
      <c r="F135" t="s">
        <v>1409</v>
      </c>
      <c r="G135" t="s">
        <v>101</v>
      </c>
      <c r="H135" t="s">
        <v>1515</v>
      </c>
      <c r="I135" t="s">
        <v>1513</v>
      </c>
      <c r="J135" t="s">
        <v>2028</v>
      </c>
      <c r="K135" t="s">
        <v>2028</v>
      </c>
      <c r="L135">
        <v>9.4701240135287496E-2</v>
      </c>
      <c r="M135" t="s">
        <v>673</v>
      </c>
      <c r="N135" t="s">
        <v>101</v>
      </c>
      <c r="O135" t="s">
        <v>673</v>
      </c>
      <c r="P135" t="s">
        <v>673</v>
      </c>
    </row>
    <row r="136" spans="1:16" x14ac:dyDescent="0.25">
      <c r="A136" t="s">
        <v>476</v>
      </c>
      <c r="B136" t="s">
        <v>477</v>
      </c>
      <c r="D136" t="s">
        <v>101</v>
      </c>
      <c r="F136" t="s">
        <v>101</v>
      </c>
      <c r="G136" t="s">
        <v>101</v>
      </c>
      <c r="H136" t="s">
        <v>1405</v>
      </c>
      <c r="I136" t="s">
        <v>1534</v>
      </c>
      <c r="J136" t="s">
        <v>1534</v>
      </c>
      <c r="K136" t="s">
        <v>1534</v>
      </c>
      <c r="L136">
        <v>0.20945083014048499</v>
      </c>
      <c r="M136" t="s">
        <v>673</v>
      </c>
      <c r="N136" t="s">
        <v>673</v>
      </c>
      <c r="O136" t="s">
        <v>673</v>
      </c>
      <c r="P136" t="s">
        <v>673</v>
      </c>
    </row>
    <row r="137" spans="1:16" x14ac:dyDescent="0.25">
      <c r="A137" t="s">
        <v>478</v>
      </c>
      <c r="B137" t="s">
        <v>479</v>
      </c>
      <c r="D137" t="s">
        <v>101</v>
      </c>
      <c r="F137" t="s">
        <v>101</v>
      </c>
      <c r="G137" t="s">
        <v>101</v>
      </c>
      <c r="H137" t="s">
        <v>1402</v>
      </c>
      <c r="I137" t="s">
        <v>1378</v>
      </c>
      <c r="J137" t="s">
        <v>1378</v>
      </c>
      <c r="K137" t="s">
        <v>1378</v>
      </c>
      <c r="L137">
        <v>0.30681818181818199</v>
      </c>
      <c r="M137" t="s">
        <v>673</v>
      </c>
      <c r="N137" t="s">
        <v>673</v>
      </c>
      <c r="O137" t="s">
        <v>673</v>
      </c>
      <c r="P137" t="s">
        <v>673</v>
      </c>
    </row>
    <row r="138" spans="1:16" x14ac:dyDescent="0.25">
      <c r="A138" t="s">
        <v>298</v>
      </c>
      <c r="B138" t="s">
        <v>299</v>
      </c>
      <c r="D138" t="s">
        <v>101</v>
      </c>
      <c r="F138" t="s">
        <v>1426</v>
      </c>
      <c r="G138" t="s">
        <v>101</v>
      </c>
      <c r="H138" t="s">
        <v>1743</v>
      </c>
      <c r="I138" t="s">
        <v>1742</v>
      </c>
      <c r="J138" t="s">
        <v>1983</v>
      </c>
      <c r="K138" t="s">
        <v>1983</v>
      </c>
      <c r="L138">
        <v>0.173354735152488</v>
      </c>
      <c r="M138" t="s">
        <v>673</v>
      </c>
      <c r="N138" t="s">
        <v>673</v>
      </c>
      <c r="O138" t="s">
        <v>673</v>
      </c>
      <c r="P138" t="s">
        <v>673</v>
      </c>
    </row>
    <row r="139" spans="1:16" x14ac:dyDescent="0.25">
      <c r="A139" t="s">
        <v>480</v>
      </c>
      <c r="B139" t="s">
        <v>481</v>
      </c>
      <c r="D139" t="s">
        <v>101</v>
      </c>
      <c r="F139" t="s">
        <v>101</v>
      </c>
      <c r="G139" t="s">
        <v>101</v>
      </c>
      <c r="H139" t="s">
        <v>1682</v>
      </c>
      <c r="I139" t="s">
        <v>1587</v>
      </c>
      <c r="J139" t="s">
        <v>1587</v>
      </c>
      <c r="K139" t="s">
        <v>1587</v>
      </c>
      <c r="L139">
        <v>0.15942028985507201</v>
      </c>
      <c r="M139" t="s">
        <v>673</v>
      </c>
      <c r="N139" t="s">
        <v>673</v>
      </c>
      <c r="O139" t="s">
        <v>673</v>
      </c>
      <c r="P139" t="s">
        <v>673</v>
      </c>
    </row>
    <row r="140" spans="1:16" x14ac:dyDescent="0.25">
      <c r="A140" t="s">
        <v>482</v>
      </c>
      <c r="B140" t="s">
        <v>483</v>
      </c>
      <c r="D140" t="s">
        <v>101</v>
      </c>
      <c r="F140" t="s">
        <v>1352</v>
      </c>
      <c r="G140" t="s">
        <v>101</v>
      </c>
      <c r="H140" t="s">
        <v>1745</v>
      </c>
      <c r="I140" t="s">
        <v>1744</v>
      </c>
      <c r="J140" t="s">
        <v>1625</v>
      </c>
      <c r="K140" t="s">
        <v>1625</v>
      </c>
      <c r="L140">
        <v>0.24458204334365299</v>
      </c>
      <c r="M140" t="s">
        <v>673</v>
      </c>
      <c r="N140" t="s">
        <v>673</v>
      </c>
      <c r="O140" t="s">
        <v>673</v>
      </c>
      <c r="P140" t="s">
        <v>673</v>
      </c>
    </row>
    <row r="141" spans="1:16" x14ac:dyDescent="0.25">
      <c r="A141" t="s">
        <v>176</v>
      </c>
      <c r="B141" t="s">
        <v>177</v>
      </c>
      <c r="D141" t="s">
        <v>101</v>
      </c>
      <c r="F141" t="s">
        <v>1406</v>
      </c>
      <c r="G141" t="s">
        <v>101</v>
      </c>
      <c r="H141" t="s">
        <v>1517</v>
      </c>
      <c r="I141" t="s">
        <v>1516</v>
      </c>
      <c r="J141" t="s">
        <v>2029</v>
      </c>
      <c r="K141" t="s">
        <v>2029</v>
      </c>
      <c r="L141">
        <v>9.8427672955974793E-2</v>
      </c>
      <c r="M141" t="s">
        <v>673</v>
      </c>
      <c r="N141" t="s">
        <v>101</v>
      </c>
      <c r="O141" t="s">
        <v>673</v>
      </c>
      <c r="P141" t="s">
        <v>673</v>
      </c>
    </row>
    <row r="142" spans="1:16" x14ac:dyDescent="0.25">
      <c r="A142" t="s">
        <v>484</v>
      </c>
      <c r="B142" t="s">
        <v>485</v>
      </c>
      <c r="D142" t="s">
        <v>101</v>
      </c>
      <c r="F142" t="s">
        <v>1426</v>
      </c>
      <c r="G142" t="s">
        <v>101</v>
      </c>
      <c r="H142" t="s">
        <v>1519</v>
      </c>
      <c r="I142" t="s">
        <v>1518</v>
      </c>
      <c r="J142" t="s">
        <v>1437</v>
      </c>
      <c r="K142" t="s">
        <v>1437</v>
      </c>
      <c r="L142">
        <v>0.115716753022452</v>
      </c>
      <c r="M142" t="s">
        <v>673</v>
      </c>
      <c r="N142" t="s">
        <v>101</v>
      </c>
      <c r="O142" t="s">
        <v>673</v>
      </c>
      <c r="P142" t="s">
        <v>673</v>
      </c>
    </row>
    <row r="143" spans="1:16" x14ac:dyDescent="0.25">
      <c r="A143" t="s">
        <v>178</v>
      </c>
      <c r="B143" t="s">
        <v>179</v>
      </c>
      <c r="D143" t="s">
        <v>101</v>
      </c>
      <c r="F143" t="s">
        <v>1738</v>
      </c>
      <c r="G143" t="s">
        <v>101</v>
      </c>
      <c r="H143" t="s">
        <v>1521</v>
      </c>
      <c r="I143" t="s">
        <v>1520</v>
      </c>
      <c r="J143" t="s">
        <v>2030</v>
      </c>
      <c r="K143" t="s">
        <v>2030</v>
      </c>
      <c r="L143">
        <v>8.3258215192985305E-2</v>
      </c>
      <c r="M143" t="s">
        <v>673</v>
      </c>
      <c r="N143" t="s">
        <v>101</v>
      </c>
      <c r="O143" t="s">
        <v>673</v>
      </c>
      <c r="P143" t="s">
        <v>673</v>
      </c>
    </row>
    <row r="144" spans="1:16" x14ac:dyDescent="0.25">
      <c r="A144" t="s">
        <v>180</v>
      </c>
      <c r="B144" t="s">
        <v>181</v>
      </c>
      <c r="D144" t="s">
        <v>101</v>
      </c>
      <c r="F144" t="s">
        <v>1394</v>
      </c>
      <c r="G144" t="s">
        <v>101</v>
      </c>
      <c r="H144" t="s">
        <v>1523</v>
      </c>
      <c r="I144" t="s">
        <v>1522</v>
      </c>
      <c r="J144" t="s">
        <v>1388</v>
      </c>
      <c r="K144" t="s">
        <v>1388</v>
      </c>
      <c r="L144">
        <v>9.6227446692181501E-2</v>
      </c>
      <c r="M144" t="s">
        <v>673</v>
      </c>
      <c r="N144" t="s">
        <v>101</v>
      </c>
      <c r="O144" t="s">
        <v>673</v>
      </c>
      <c r="P144" t="s">
        <v>673</v>
      </c>
    </row>
    <row r="145" spans="1:16" x14ac:dyDescent="0.25">
      <c r="A145" t="s">
        <v>182</v>
      </c>
      <c r="B145" t="s">
        <v>183</v>
      </c>
      <c r="D145" t="s">
        <v>101</v>
      </c>
      <c r="F145" t="s">
        <v>101</v>
      </c>
      <c r="G145" t="s">
        <v>101</v>
      </c>
      <c r="H145" t="s">
        <v>1524</v>
      </c>
      <c r="I145" t="s">
        <v>1349</v>
      </c>
      <c r="J145" t="s">
        <v>1349</v>
      </c>
      <c r="K145" t="s">
        <v>1349</v>
      </c>
      <c r="L145">
        <v>3.6858974358974401E-2</v>
      </c>
      <c r="M145" t="s">
        <v>673</v>
      </c>
      <c r="N145" t="s">
        <v>101</v>
      </c>
      <c r="O145" t="s">
        <v>101</v>
      </c>
      <c r="P145" t="s">
        <v>101</v>
      </c>
    </row>
    <row r="146" spans="1:16" x14ac:dyDescent="0.25">
      <c r="A146" t="s">
        <v>184</v>
      </c>
      <c r="B146" t="s">
        <v>185</v>
      </c>
      <c r="D146" t="s">
        <v>101</v>
      </c>
      <c r="F146" t="s">
        <v>673</v>
      </c>
      <c r="G146" t="s">
        <v>101</v>
      </c>
      <c r="H146" t="s">
        <v>1527</v>
      </c>
      <c r="I146" t="s">
        <v>1525</v>
      </c>
      <c r="J146" t="s">
        <v>2031</v>
      </c>
      <c r="K146" t="s">
        <v>2031</v>
      </c>
      <c r="L146">
        <v>0.13701784686240601</v>
      </c>
      <c r="M146" t="s">
        <v>673</v>
      </c>
      <c r="N146" t="s">
        <v>101</v>
      </c>
      <c r="O146" t="s">
        <v>673</v>
      </c>
      <c r="P146" t="s">
        <v>673</v>
      </c>
    </row>
    <row r="147" spans="1:16" x14ac:dyDescent="0.25">
      <c r="A147" t="s">
        <v>486</v>
      </c>
      <c r="B147" t="s">
        <v>487</v>
      </c>
      <c r="D147" t="s">
        <v>101</v>
      </c>
      <c r="F147" t="s">
        <v>101</v>
      </c>
      <c r="G147" t="s">
        <v>101</v>
      </c>
      <c r="H147" t="s">
        <v>1530</v>
      </c>
      <c r="I147" t="s">
        <v>1528</v>
      </c>
      <c r="J147" t="s">
        <v>1528</v>
      </c>
      <c r="K147" t="s">
        <v>1528</v>
      </c>
      <c r="L147">
        <v>0.117441860465116</v>
      </c>
      <c r="M147" t="s">
        <v>673</v>
      </c>
      <c r="N147" t="s">
        <v>101</v>
      </c>
      <c r="O147" t="s">
        <v>673</v>
      </c>
      <c r="P147" t="s">
        <v>673</v>
      </c>
    </row>
    <row r="148" spans="1:16" x14ac:dyDescent="0.25">
      <c r="A148" t="s">
        <v>488</v>
      </c>
      <c r="B148" t="s">
        <v>489</v>
      </c>
      <c r="D148" t="s">
        <v>101</v>
      </c>
      <c r="F148" t="s">
        <v>101</v>
      </c>
      <c r="G148" t="s">
        <v>101</v>
      </c>
      <c r="H148" t="s">
        <v>1746</v>
      </c>
      <c r="I148" t="s">
        <v>1451</v>
      </c>
      <c r="J148" t="s">
        <v>1451</v>
      </c>
      <c r="K148" t="s">
        <v>1451</v>
      </c>
      <c r="L148">
        <v>0.162162162162162</v>
      </c>
      <c r="M148" t="s">
        <v>673</v>
      </c>
      <c r="N148" t="s">
        <v>673</v>
      </c>
      <c r="O148" t="s">
        <v>673</v>
      </c>
      <c r="P148" t="s">
        <v>673</v>
      </c>
    </row>
    <row r="149" spans="1:16" x14ac:dyDescent="0.25">
      <c r="A149" t="s">
        <v>186</v>
      </c>
      <c r="B149" t="s">
        <v>187</v>
      </c>
      <c r="D149" t="s">
        <v>101</v>
      </c>
      <c r="F149" t="s">
        <v>1443</v>
      </c>
      <c r="G149" t="s">
        <v>101</v>
      </c>
      <c r="H149" t="s">
        <v>1533</v>
      </c>
      <c r="I149" t="s">
        <v>1531</v>
      </c>
      <c r="J149" t="s">
        <v>1469</v>
      </c>
      <c r="K149" t="s">
        <v>1469</v>
      </c>
      <c r="L149">
        <v>6.05251446372942E-2</v>
      </c>
      <c r="M149" t="s">
        <v>673</v>
      </c>
      <c r="N149" t="s">
        <v>101</v>
      </c>
      <c r="O149" t="s">
        <v>673</v>
      </c>
      <c r="P149" t="s">
        <v>673</v>
      </c>
    </row>
    <row r="150" spans="1:16" x14ac:dyDescent="0.25">
      <c r="A150" t="s">
        <v>490</v>
      </c>
      <c r="B150" t="s">
        <v>491</v>
      </c>
      <c r="D150" t="s">
        <v>101</v>
      </c>
      <c r="F150" t="s">
        <v>1355</v>
      </c>
      <c r="G150" t="s">
        <v>101</v>
      </c>
      <c r="H150" t="s">
        <v>1535</v>
      </c>
      <c r="I150" t="s">
        <v>1364</v>
      </c>
      <c r="J150" t="s">
        <v>2032</v>
      </c>
      <c r="K150" t="s">
        <v>2032</v>
      </c>
      <c r="L150">
        <v>0.122871946706144</v>
      </c>
      <c r="M150" t="s">
        <v>673</v>
      </c>
      <c r="N150" t="s">
        <v>101</v>
      </c>
      <c r="O150" t="s">
        <v>673</v>
      </c>
      <c r="P150" t="s">
        <v>673</v>
      </c>
    </row>
    <row r="151" spans="1:16" x14ac:dyDescent="0.25">
      <c r="A151" t="s">
        <v>492</v>
      </c>
      <c r="B151" t="s">
        <v>493</v>
      </c>
      <c r="D151" t="s">
        <v>101</v>
      </c>
      <c r="F151" t="s">
        <v>101</v>
      </c>
      <c r="G151" t="s">
        <v>101</v>
      </c>
      <c r="H151" t="s">
        <v>1747</v>
      </c>
      <c r="I151" t="s">
        <v>1483</v>
      </c>
      <c r="J151" t="s">
        <v>1483</v>
      </c>
      <c r="K151" t="s">
        <v>1483</v>
      </c>
      <c r="L151">
        <v>0.19879518072289201</v>
      </c>
      <c r="M151" t="s">
        <v>673</v>
      </c>
      <c r="N151" t="s">
        <v>673</v>
      </c>
      <c r="O151" t="s">
        <v>673</v>
      </c>
      <c r="P151" t="s">
        <v>673</v>
      </c>
    </row>
    <row r="152" spans="1:16" x14ac:dyDescent="0.25">
      <c r="A152" t="s">
        <v>494</v>
      </c>
      <c r="B152" t="s">
        <v>495</v>
      </c>
      <c r="D152" t="s">
        <v>101</v>
      </c>
      <c r="F152" t="s">
        <v>1537</v>
      </c>
      <c r="G152" t="s">
        <v>101</v>
      </c>
      <c r="H152" t="s">
        <v>1539</v>
      </c>
      <c r="I152" t="s">
        <v>1536</v>
      </c>
      <c r="J152" t="s">
        <v>1538</v>
      </c>
      <c r="K152" t="s">
        <v>1538</v>
      </c>
      <c r="L152">
        <v>0.12893145161290301</v>
      </c>
      <c r="M152" t="s">
        <v>673</v>
      </c>
      <c r="N152" t="s">
        <v>101</v>
      </c>
      <c r="O152" t="s">
        <v>673</v>
      </c>
      <c r="P152" t="s">
        <v>673</v>
      </c>
    </row>
    <row r="153" spans="1:16" x14ac:dyDescent="0.25">
      <c r="A153" t="s">
        <v>496</v>
      </c>
      <c r="B153" t="s">
        <v>497</v>
      </c>
      <c r="D153" t="s">
        <v>101</v>
      </c>
      <c r="F153" t="s">
        <v>1426</v>
      </c>
      <c r="G153" t="s">
        <v>101</v>
      </c>
      <c r="H153" t="s">
        <v>1748</v>
      </c>
      <c r="I153" t="s">
        <v>1742</v>
      </c>
      <c r="J153" t="s">
        <v>1983</v>
      </c>
      <c r="K153" t="s">
        <v>1983</v>
      </c>
      <c r="L153">
        <v>0.15472779369627501</v>
      </c>
      <c r="M153" t="s">
        <v>673</v>
      </c>
      <c r="N153" t="s">
        <v>673</v>
      </c>
      <c r="O153" t="s">
        <v>673</v>
      </c>
      <c r="P153" t="s">
        <v>673</v>
      </c>
    </row>
    <row r="154" spans="1:16" x14ac:dyDescent="0.25">
      <c r="A154" t="s">
        <v>498</v>
      </c>
      <c r="B154" t="s">
        <v>499</v>
      </c>
      <c r="D154" t="s">
        <v>101</v>
      </c>
      <c r="F154" t="s">
        <v>1381</v>
      </c>
      <c r="G154" t="s">
        <v>101</v>
      </c>
      <c r="H154" t="s">
        <v>1749</v>
      </c>
      <c r="I154" t="s">
        <v>1598</v>
      </c>
      <c r="J154" t="s">
        <v>1773</v>
      </c>
      <c r="K154" t="s">
        <v>1773</v>
      </c>
      <c r="L154">
        <v>0.25714285714285701</v>
      </c>
      <c r="M154" t="s">
        <v>673</v>
      </c>
      <c r="N154" t="s">
        <v>673</v>
      </c>
      <c r="O154" t="s">
        <v>673</v>
      </c>
      <c r="P154" t="s">
        <v>673</v>
      </c>
    </row>
    <row r="155" spans="1:16" x14ac:dyDescent="0.25">
      <c r="A155" t="s">
        <v>500</v>
      </c>
      <c r="B155" t="s">
        <v>501</v>
      </c>
      <c r="D155" t="s">
        <v>101</v>
      </c>
      <c r="F155" t="s">
        <v>1352</v>
      </c>
      <c r="G155" t="s">
        <v>101</v>
      </c>
      <c r="H155" t="s">
        <v>1750</v>
      </c>
      <c r="I155" t="s">
        <v>1707</v>
      </c>
      <c r="J155" t="s">
        <v>1984</v>
      </c>
      <c r="K155" t="s">
        <v>1984</v>
      </c>
      <c r="L155">
        <v>0.17089883111648499</v>
      </c>
      <c r="M155" t="s">
        <v>673</v>
      </c>
      <c r="N155" t="s">
        <v>673</v>
      </c>
      <c r="O155" t="s">
        <v>673</v>
      </c>
      <c r="P155" t="s">
        <v>673</v>
      </c>
    </row>
    <row r="156" spans="1:16" x14ac:dyDescent="0.25">
      <c r="A156" t="s">
        <v>188</v>
      </c>
      <c r="B156" t="s">
        <v>189</v>
      </c>
      <c r="D156" t="s">
        <v>101</v>
      </c>
      <c r="F156" t="s">
        <v>101</v>
      </c>
      <c r="G156" t="s">
        <v>101</v>
      </c>
      <c r="H156" t="s">
        <v>1373</v>
      </c>
      <c r="I156" t="s">
        <v>1446</v>
      </c>
      <c r="J156" t="s">
        <v>1446</v>
      </c>
      <c r="K156" t="s">
        <v>1446</v>
      </c>
      <c r="L156">
        <v>0.146341463414634</v>
      </c>
      <c r="M156" t="s">
        <v>101</v>
      </c>
      <c r="N156" t="s">
        <v>101</v>
      </c>
      <c r="O156" t="s">
        <v>101</v>
      </c>
      <c r="P156" t="s">
        <v>101</v>
      </c>
    </row>
    <row r="157" spans="1:16" x14ac:dyDescent="0.25">
      <c r="A157" t="s">
        <v>502</v>
      </c>
      <c r="B157" t="s">
        <v>503</v>
      </c>
      <c r="D157" t="s">
        <v>101</v>
      </c>
      <c r="F157" t="s">
        <v>1355</v>
      </c>
      <c r="G157" t="s">
        <v>101</v>
      </c>
      <c r="H157" t="s">
        <v>2033</v>
      </c>
      <c r="I157" t="s">
        <v>1540</v>
      </c>
      <c r="J157" t="s">
        <v>2034</v>
      </c>
      <c r="K157" t="s">
        <v>2034</v>
      </c>
      <c r="L157">
        <v>0.137786755157986</v>
      </c>
      <c r="M157" t="s">
        <v>673</v>
      </c>
      <c r="N157" t="s">
        <v>101</v>
      </c>
      <c r="O157" t="s">
        <v>673</v>
      </c>
      <c r="P157" t="s">
        <v>673</v>
      </c>
    </row>
    <row r="158" spans="1:16" x14ac:dyDescent="0.25">
      <c r="A158" t="s">
        <v>300</v>
      </c>
      <c r="B158" t="s">
        <v>301</v>
      </c>
      <c r="D158" t="s">
        <v>101</v>
      </c>
      <c r="F158" t="s">
        <v>1385</v>
      </c>
      <c r="G158" t="s">
        <v>101</v>
      </c>
      <c r="H158" t="s">
        <v>1542</v>
      </c>
      <c r="I158" t="s">
        <v>1541</v>
      </c>
      <c r="J158" t="s">
        <v>1585</v>
      </c>
      <c r="K158" t="s">
        <v>1585</v>
      </c>
      <c r="L158">
        <v>0.11062590975254701</v>
      </c>
      <c r="M158" t="s">
        <v>673</v>
      </c>
      <c r="N158" t="s">
        <v>101</v>
      </c>
      <c r="O158" t="s">
        <v>673</v>
      </c>
      <c r="P158" t="s">
        <v>673</v>
      </c>
    </row>
    <row r="159" spans="1:16" x14ac:dyDescent="0.25">
      <c r="A159" t="s">
        <v>504</v>
      </c>
      <c r="B159" t="s">
        <v>505</v>
      </c>
      <c r="D159" t="s">
        <v>101</v>
      </c>
      <c r="F159" t="s">
        <v>1409</v>
      </c>
      <c r="G159" t="s">
        <v>101</v>
      </c>
      <c r="H159" t="s">
        <v>1544</v>
      </c>
      <c r="I159" t="s">
        <v>1543</v>
      </c>
      <c r="J159" t="s">
        <v>1682</v>
      </c>
      <c r="K159" t="s">
        <v>1682</v>
      </c>
      <c r="L159">
        <v>0.12621951219512201</v>
      </c>
      <c r="M159" t="s">
        <v>673</v>
      </c>
      <c r="N159" t="s">
        <v>101</v>
      </c>
      <c r="O159" t="s">
        <v>673</v>
      </c>
      <c r="P159" t="s">
        <v>673</v>
      </c>
    </row>
    <row r="160" spans="1:16" x14ac:dyDescent="0.25">
      <c r="A160" t="s">
        <v>506</v>
      </c>
      <c r="B160" t="s">
        <v>507</v>
      </c>
      <c r="D160" t="s">
        <v>101</v>
      </c>
      <c r="F160" t="s">
        <v>673</v>
      </c>
      <c r="G160" t="s">
        <v>101</v>
      </c>
      <c r="H160" t="s">
        <v>1546</v>
      </c>
      <c r="I160" t="s">
        <v>1545</v>
      </c>
      <c r="J160" t="s">
        <v>1677</v>
      </c>
      <c r="K160" t="s">
        <v>1677</v>
      </c>
      <c r="L160">
        <v>0.102067183462532</v>
      </c>
      <c r="M160" t="s">
        <v>673</v>
      </c>
      <c r="N160" t="s">
        <v>101</v>
      </c>
      <c r="O160" t="s">
        <v>673</v>
      </c>
      <c r="P160" t="s">
        <v>673</v>
      </c>
    </row>
    <row r="161" spans="1:16" x14ac:dyDescent="0.25">
      <c r="A161" t="s">
        <v>508</v>
      </c>
      <c r="B161" t="s">
        <v>509</v>
      </c>
      <c r="D161" t="s">
        <v>101</v>
      </c>
      <c r="F161" t="s">
        <v>101</v>
      </c>
      <c r="G161" t="s">
        <v>101</v>
      </c>
      <c r="H161" t="s">
        <v>1547</v>
      </c>
      <c r="I161" t="s">
        <v>1424</v>
      </c>
      <c r="J161" t="s">
        <v>1424</v>
      </c>
      <c r="K161" t="s">
        <v>1424</v>
      </c>
      <c r="L161">
        <v>0.13994169096209899</v>
      </c>
      <c r="M161" t="s">
        <v>673</v>
      </c>
      <c r="N161" t="s">
        <v>101</v>
      </c>
      <c r="O161" t="s">
        <v>673</v>
      </c>
      <c r="P161" t="s">
        <v>673</v>
      </c>
    </row>
    <row r="162" spans="1:16" x14ac:dyDescent="0.25">
      <c r="A162" t="s">
        <v>510</v>
      </c>
      <c r="B162" t="s">
        <v>511</v>
      </c>
      <c r="D162" t="s">
        <v>101</v>
      </c>
      <c r="F162" t="s">
        <v>1426</v>
      </c>
      <c r="G162" t="s">
        <v>101</v>
      </c>
      <c r="H162" t="s">
        <v>1418</v>
      </c>
      <c r="I162" t="s">
        <v>1474</v>
      </c>
      <c r="J162" t="s">
        <v>1496</v>
      </c>
      <c r="K162" t="s">
        <v>1496</v>
      </c>
      <c r="L162">
        <v>0.233201581027668</v>
      </c>
      <c r="M162" t="s">
        <v>673</v>
      </c>
      <c r="N162" t="s">
        <v>673</v>
      </c>
      <c r="O162" t="s">
        <v>673</v>
      </c>
      <c r="P162" t="s">
        <v>673</v>
      </c>
    </row>
    <row r="163" spans="1:16" x14ac:dyDescent="0.25">
      <c r="A163" t="s">
        <v>512</v>
      </c>
      <c r="B163" t="s">
        <v>513</v>
      </c>
      <c r="D163" t="s">
        <v>101</v>
      </c>
      <c r="F163" t="s">
        <v>1842</v>
      </c>
      <c r="G163" t="s">
        <v>101</v>
      </c>
      <c r="H163" t="s">
        <v>1752</v>
      </c>
      <c r="I163" t="s">
        <v>1736</v>
      </c>
      <c r="J163" t="s">
        <v>1985</v>
      </c>
      <c r="K163" t="s">
        <v>1985</v>
      </c>
      <c r="L163">
        <v>0.23397913561847999</v>
      </c>
      <c r="M163" t="s">
        <v>673</v>
      </c>
      <c r="N163" t="s">
        <v>673</v>
      </c>
      <c r="O163" t="s">
        <v>673</v>
      </c>
      <c r="P163" t="s">
        <v>673</v>
      </c>
    </row>
    <row r="164" spans="1:16" x14ac:dyDescent="0.25">
      <c r="A164" t="s">
        <v>514</v>
      </c>
      <c r="B164" t="s">
        <v>515</v>
      </c>
      <c r="D164" t="s">
        <v>101</v>
      </c>
      <c r="F164" t="s">
        <v>1394</v>
      </c>
      <c r="G164" t="s">
        <v>101</v>
      </c>
      <c r="H164" t="s">
        <v>1549</v>
      </c>
      <c r="I164" t="s">
        <v>1487</v>
      </c>
      <c r="J164" t="s">
        <v>1548</v>
      </c>
      <c r="K164" t="s">
        <v>1548</v>
      </c>
      <c r="L164">
        <v>9.6202531645569606E-2</v>
      </c>
      <c r="M164" t="s">
        <v>673</v>
      </c>
      <c r="N164" t="s">
        <v>101</v>
      </c>
      <c r="O164" t="s">
        <v>673</v>
      </c>
      <c r="P164" t="s">
        <v>673</v>
      </c>
    </row>
    <row r="165" spans="1:16" x14ac:dyDescent="0.25">
      <c r="A165" t="s">
        <v>190</v>
      </c>
      <c r="B165" t="s">
        <v>191</v>
      </c>
      <c r="D165" t="s">
        <v>101</v>
      </c>
      <c r="F165" t="s">
        <v>1352</v>
      </c>
      <c r="G165" t="s">
        <v>101</v>
      </c>
      <c r="H165" t="s">
        <v>1551</v>
      </c>
      <c r="I165" t="s">
        <v>1550</v>
      </c>
      <c r="J165" t="s">
        <v>2035</v>
      </c>
      <c r="K165" t="s">
        <v>2035</v>
      </c>
      <c r="L165">
        <v>0.13410301953818801</v>
      </c>
      <c r="M165" t="s">
        <v>673</v>
      </c>
      <c r="N165" t="s">
        <v>101</v>
      </c>
      <c r="O165" t="s">
        <v>673</v>
      </c>
      <c r="P165" t="s">
        <v>673</v>
      </c>
    </row>
    <row r="166" spans="1:16" x14ac:dyDescent="0.25">
      <c r="A166" t="s">
        <v>516</v>
      </c>
      <c r="B166" t="s">
        <v>517</v>
      </c>
      <c r="D166" t="s">
        <v>101</v>
      </c>
      <c r="F166" t="s">
        <v>1417</v>
      </c>
      <c r="G166" t="s">
        <v>101</v>
      </c>
      <c r="H166" t="s">
        <v>1754</v>
      </c>
      <c r="I166" t="s">
        <v>1753</v>
      </c>
      <c r="J166" t="s">
        <v>1502</v>
      </c>
      <c r="K166" t="s">
        <v>1502</v>
      </c>
      <c r="L166">
        <v>0.23842917251051901</v>
      </c>
      <c r="M166" t="s">
        <v>673</v>
      </c>
      <c r="N166" t="s">
        <v>673</v>
      </c>
      <c r="O166" t="s">
        <v>673</v>
      </c>
      <c r="P166" t="s">
        <v>673</v>
      </c>
    </row>
    <row r="167" spans="1:16" x14ac:dyDescent="0.25">
      <c r="A167" t="s">
        <v>518</v>
      </c>
      <c r="B167" t="s">
        <v>519</v>
      </c>
      <c r="D167" t="s">
        <v>101</v>
      </c>
      <c r="F167" t="s">
        <v>101</v>
      </c>
      <c r="G167" t="s">
        <v>101</v>
      </c>
      <c r="H167" t="s">
        <v>1553</v>
      </c>
      <c r="I167" t="s">
        <v>1552</v>
      </c>
      <c r="J167" t="s">
        <v>1552</v>
      </c>
      <c r="K167" t="s">
        <v>1552</v>
      </c>
      <c r="L167">
        <v>0.138913624220837</v>
      </c>
      <c r="M167" t="s">
        <v>673</v>
      </c>
      <c r="N167" t="s">
        <v>101</v>
      </c>
      <c r="O167" t="s">
        <v>673</v>
      </c>
      <c r="P167" t="s">
        <v>673</v>
      </c>
    </row>
    <row r="168" spans="1:16" x14ac:dyDescent="0.25">
      <c r="A168" t="s">
        <v>192</v>
      </c>
      <c r="B168" t="s">
        <v>193</v>
      </c>
      <c r="D168" t="s">
        <v>101</v>
      </c>
      <c r="F168" t="s">
        <v>1427</v>
      </c>
      <c r="G168" t="s">
        <v>101</v>
      </c>
      <c r="H168" t="s">
        <v>1556</v>
      </c>
      <c r="I168" t="s">
        <v>1554</v>
      </c>
      <c r="J168" t="s">
        <v>2036</v>
      </c>
      <c r="K168" t="s">
        <v>2036</v>
      </c>
      <c r="L168">
        <v>8.6550350322846595E-2</v>
      </c>
      <c r="M168" t="s">
        <v>673</v>
      </c>
      <c r="N168" t="s">
        <v>101</v>
      </c>
      <c r="O168" t="s">
        <v>673</v>
      </c>
      <c r="P168" t="s">
        <v>673</v>
      </c>
    </row>
    <row r="169" spans="1:16" x14ac:dyDescent="0.25">
      <c r="A169" t="s">
        <v>520</v>
      </c>
      <c r="B169" t="s">
        <v>521</v>
      </c>
      <c r="D169" t="s">
        <v>101</v>
      </c>
      <c r="F169" t="s">
        <v>1352</v>
      </c>
      <c r="G169" t="s">
        <v>101</v>
      </c>
      <c r="H169" t="s">
        <v>1756</v>
      </c>
      <c r="I169" t="s">
        <v>1755</v>
      </c>
      <c r="J169" t="s">
        <v>1986</v>
      </c>
      <c r="K169" t="s">
        <v>1986</v>
      </c>
      <c r="L169">
        <v>0.163083164300203</v>
      </c>
      <c r="M169" t="s">
        <v>673</v>
      </c>
      <c r="N169" t="s">
        <v>673</v>
      </c>
      <c r="O169" t="s">
        <v>673</v>
      </c>
      <c r="P169" t="s">
        <v>673</v>
      </c>
    </row>
    <row r="170" spans="1:16" x14ac:dyDescent="0.25">
      <c r="A170" t="s">
        <v>522</v>
      </c>
      <c r="B170" t="s">
        <v>523</v>
      </c>
      <c r="D170" t="s">
        <v>101</v>
      </c>
      <c r="F170" t="s">
        <v>101</v>
      </c>
      <c r="G170" t="s">
        <v>101</v>
      </c>
      <c r="H170" t="s">
        <v>1557</v>
      </c>
      <c r="I170" t="s">
        <v>1352</v>
      </c>
      <c r="J170" t="s">
        <v>1352</v>
      </c>
      <c r="K170" t="s">
        <v>1352</v>
      </c>
      <c r="L170">
        <v>0.148148148148148</v>
      </c>
      <c r="M170" t="s">
        <v>101</v>
      </c>
      <c r="N170" t="s">
        <v>101</v>
      </c>
      <c r="O170" t="s">
        <v>101</v>
      </c>
      <c r="P170" t="s">
        <v>101</v>
      </c>
    </row>
    <row r="171" spans="1:16" x14ac:dyDescent="0.25">
      <c r="A171" t="s">
        <v>194</v>
      </c>
      <c r="B171" t="s">
        <v>195</v>
      </c>
      <c r="D171" t="s">
        <v>101</v>
      </c>
      <c r="F171" t="s">
        <v>1537</v>
      </c>
      <c r="G171" t="s">
        <v>101</v>
      </c>
      <c r="H171" t="s">
        <v>1559</v>
      </c>
      <c r="I171" t="s">
        <v>1558</v>
      </c>
      <c r="J171" t="s">
        <v>2037</v>
      </c>
      <c r="K171" t="s">
        <v>2037</v>
      </c>
      <c r="L171">
        <v>0.105372496970396</v>
      </c>
      <c r="M171" t="s">
        <v>673</v>
      </c>
      <c r="N171" t="s">
        <v>101</v>
      </c>
      <c r="O171" t="s">
        <v>673</v>
      </c>
      <c r="P171" t="s">
        <v>673</v>
      </c>
    </row>
    <row r="172" spans="1:16" x14ac:dyDescent="0.25">
      <c r="A172" t="s">
        <v>524</v>
      </c>
      <c r="B172" t="s">
        <v>525</v>
      </c>
      <c r="D172" t="s">
        <v>101</v>
      </c>
      <c r="F172" t="s">
        <v>1394</v>
      </c>
      <c r="G172" t="s">
        <v>101</v>
      </c>
      <c r="H172" t="s">
        <v>1757</v>
      </c>
      <c r="I172" t="s">
        <v>1336</v>
      </c>
      <c r="J172" t="s">
        <v>1696</v>
      </c>
      <c r="K172" t="s">
        <v>1696</v>
      </c>
      <c r="L172">
        <v>0.27753303964757697</v>
      </c>
      <c r="M172" t="s">
        <v>673</v>
      </c>
      <c r="N172" t="s">
        <v>673</v>
      </c>
      <c r="O172" t="s">
        <v>673</v>
      </c>
      <c r="P172" t="s">
        <v>673</v>
      </c>
    </row>
    <row r="173" spans="1:16" x14ac:dyDescent="0.25">
      <c r="A173" t="s">
        <v>196</v>
      </c>
      <c r="B173" t="s">
        <v>197</v>
      </c>
      <c r="D173" t="s">
        <v>101</v>
      </c>
      <c r="F173" t="s">
        <v>1370</v>
      </c>
      <c r="G173" t="s">
        <v>101</v>
      </c>
      <c r="H173" t="s">
        <v>1561</v>
      </c>
      <c r="I173" t="s">
        <v>1560</v>
      </c>
      <c r="J173" t="s">
        <v>1964</v>
      </c>
      <c r="K173" t="s">
        <v>1964</v>
      </c>
      <c r="L173">
        <v>3.9081491454429899E-2</v>
      </c>
      <c r="M173" t="s">
        <v>673</v>
      </c>
      <c r="N173" t="s">
        <v>101</v>
      </c>
      <c r="O173" t="s">
        <v>101</v>
      </c>
      <c r="P173" t="s">
        <v>101</v>
      </c>
    </row>
    <row r="174" spans="1:16" x14ac:dyDescent="0.25">
      <c r="A174" t="s">
        <v>198</v>
      </c>
      <c r="B174" t="s">
        <v>199</v>
      </c>
      <c r="D174" t="s">
        <v>101</v>
      </c>
      <c r="F174" t="s">
        <v>1446</v>
      </c>
      <c r="G174" t="s">
        <v>101</v>
      </c>
      <c r="H174" t="s">
        <v>1563</v>
      </c>
      <c r="I174" t="s">
        <v>1562</v>
      </c>
      <c r="J174" t="s">
        <v>2038</v>
      </c>
      <c r="K174" t="s">
        <v>2038</v>
      </c>
      <c r="L174">
        <v>9.1398726946303202E-2</v>
      </c>
      <c r="M174" t="s">
        <v>673</v>
      </c>
      <c r="N174" t="s">
        <v>101</v>
      </c>
      <c r="O174" t="s">
        <v>673</v>
      </c>
      <c r="P174" t="s">
        <v>673</v>
      </c>
    </row>
    <row r="175" spans="1:16" x14ac:dyDescent="0.25">
      <c r="A175" t="s">
        <v>200</v>
      </c>
      <c r="B175" t="s">
        <v>201</v>
      </c>
      <c r="D175" t="s">
        <v>101</v>
      </c>
      <c r="F175" t="s">
        <v>101</v>
      </c>
      <c r="G175" t="s">
        <v>101</v>
      </c>
      <c r="H175" t="s">
        <v>1564</v>
      </c>
      <c r="I175" t="s">
        <v>1451</v>
      </c>
      <c r="J175" t="s">
        <v>1451</v>
      </c>
      <c r="K175" t="s">
        <v>1451</v>
      </c>
      <c r="L175">
        <v>9.4488188976377993E-2</v>
      </c>
      <c r="M175" t="s">
        <v>673</v>
      </c>
      <c r="N175" t="s">
        <v>101</v>
      </c>
      <c r="O175" t="s">
        <v>673</v>
      </c>
      <c r="P175" t="s">
        <v>673</v>
      </c>
    </row>
    <row r="176" spans="1:16" x14ac:dyDescent="0.25">
      <c r="A176" t="s">
        <v>526</v>
      </c>
      <c r="B176" t="s">
        <v>527</v>
      </c>
      <c r="D176" t="s">
        <v>101</v>
      </c>
      <c r="F176" t="s">
        <v>1446</v>
      </c>
      <c r="G176" t="s">
        <v>101</v>
      </c>
      <c r="H176" t="s">
        <v>1759</v>
      </c>
      <c r="I176" t="s">
        <v>1758</v>
      </c>
      <c r="J176" t="s">
        <v>1545</v>
      </c>
      <c r="K176" t="s">
        <v>1545</v>
      </c>
      <c r="L176">
        <v>0.17105263157894701</v>
      </c>
      <c r="M176" t="s">
        <v>673</v>
      </c>
      <c r="N176" t="s">
        <v>673</v>
      </c>
      <c r="O176" t="s">
        <v>673</v>
      </c>
      <c r="P176" t="s">
        <v>673</v>
      </c>
    </row>
    <row r="177" spans="1:16" x14ac:dyDescent="0.25">
      <c r="A177" t="s">
        <v>528</v>
      </c>
      <c r="B177" t="s">
        <v>529</v>
      </c>
      <c r="D177" t="s">
        <v>101</v>
      </c>
      <c r="F177" t="s">
        <v>1426</v>
      </c>
      <c r="G177" t="s">
        <v>101</v>
      </c>
      <c r="H177" t="s">
        <v>1760</v>
      </c>
      <c r="I177" t="s">
        <v>1453</v>
      </c>
      <c r="J177" t="s">
        <v>1386</v>
      </c>
      <c r="K177" t="s">
        <v>1386</v>
      </c>
      <c r="L177">
        <v>0.19887429643527199</v>
      </c>
      <c r="M177" t="s">
        <v>673</v>
      </c>
      <c r="N177" t="s">
        <v>673</v>
      </c>
      <c r="O177" t="s">
        <v>673</v>
      </c>
      <c r="P177" t="s">
        <v>673</v>
      </c>
    </row>
    <row r="178" spans="1:16" x14ac:dyDescent="0.25">
      <c r="A178" t="s">
        <v>530</v>
      </c>
      <c r="B178" t="s">
        <v>531</v>
      </c>
      <c r="D178" t="s">
        <v>101</v>
      </c>
      <c r="F178" t="s">
        <v>1842</v>
      </c>
      <c r="G178" t="s">
        <v>101</v>
      </c>
      <c r="H178" t="s">
        <v>1762</v>
      </c>
      <c r="I178" t="s">
        <v>1761</v>
      </c>
      <c r="J178" t="s">
        <v>1987</v>
      </c>
      <c r="K178" t="s">
        <v>1987</v>
      </c>
      <c r="L178">
        <v>0.29297458893871398</v>
      </c>
      <c r="M178" t="s">
        <v>673</v>
      </c>
      <c r="N178" t="s">
        <v>673</v>
      </c>
      <c r="O178" t="s">
        <v>673</v>
      </c>
      <c r="P178" t="s">
        <v>673</v>
      </c>
    </row>
    <row r="179" spans="1:16" x14ac:dyDescent="0.25">
      <c r="A179" t="s">
        <v>302</v>
      </c>
      <c r="B179" t="s">
        <v>303</v>
      </c>
      <c r="D179" t="s">
        <v>101</v>
      </c>
      <c r="F179" t="s">
        <v>673</v>
      </c>
      <c r="G179" t="s">
        <v>101</v>
      </c>
      <c r="H179" t="s">
        <v>1566</v>
      </c>
      <c r="I179" t="s">
        <v>1565</v>
      </c>
      <c r="J179" t="s">
        <v>1373</v>
      </c>
      <c r="K179" t="s">
        <v>1373</v>
      </c>
      <c r="L179">
        <v>0.134868421052632</v>
      </c>
      <c r="M179" t="s">
        <v>673</v>
      </c>
      <c r="N179" t="s">
        <v>101</v>
      </c>
      <c r="O179" t="s">
        <v>673</v>
      </c>
      <c r="P179" t="s">
        <v>673</v>
      </c>
    </row>
    <row r="180" spans="1:16" x14ac:dyDescent="0.25">
      <c r="A180" t="s">
        <v>532</v>
      </c>
      <c r="B180" t="s">
        <v>533</v>
      </c>
      <c r="D180" t="s">
        <v>101</v>
      </c>
      <c r="F180" t="s">
        <v>1409</v>
      </c>
      <c r="G180" t="s">
        <v>101</v>
      </c>
      <c r="H180" t="s">
        <v>1988</v>
      </c>
      <c r="I180" t="s">
        <v>1763</v>
      </c>
      <c r="J180" t="s">
        <v>1989</v>
      </c>
      <c r="K180" t="s">
        <v>1989</v>
      </c>
      <c r="L180">
        <v>0.17515274949083501</v>
      </c>
      <c r="M180" t="s">
        <v>673</v>
      </c>
      <c r="N180" t="s">
        <v>673</v>
      </c>
      <c r="O180" t="s">
        <v>673</v>
      </c>
      <c r="P180" t="s">
        <v>673</v>
      </c>
    </row>
    <row r="181" spans="1:16" x14ac:dyDescent="0.25">
      <c r="A181" t="s">
        <v>202</v>
      </c>
      <c r="B181" t="s">
        <v>203</v>
      </c>
      <c r="D181" t="s">
        <v>101</v>
      </c>
      <c r="F181" t="s">
        <v>1738</v>
      </c>
      <c r="G181" t="s">
        <v>101</v>
      </c>
      <c r="H181" t="s">
        <v>1569</v>
      </c>
      <c r="I181" t="s">
        <v>1567</v>
      </c>
      <c r="J181" t="s">
        <v>2039</v>
      </c>
      <c r="K181" t="s">
        <v>2039</v>
      </c>
      <c r="L181">
        <v>0.112380772499764</v>
      </c>
      <c r="M181" t="s">
        <v>673</v>
      </c>
      <c r="N181" t="s">
        <v>101</v>
      </c>
      <c r="O181" t="s">
        <v>673</v>
      </c>
      <c r="P181" t="s">
        <v>673</v>
      </c>
    </row>
    <row r="182" spans="1:16" x14ac:dyDescent="0.25">
      <c r="A182" t="s">
        <v>534</v>
      </c>
      <c r="B182" t="s">
        <v>535</v>
      </c>
      <c r="D182" t="s">
        <v>101</v>
      </c>
      <c r="F182" t="s">
        <v>1352</v>
      </c>
      <c r="G182" t="s">
        <v>101</v>
      </c>
      <c r="H182" t="s">
        <v>1764</v>
      </c>
      <c r="I182" t="s">
        <v>1532</v>
      </c>
      <c r="J182" t="s">
        <v>1990</v>
      </c>
      <c r="K182" t="s">
        <v>1990</v>
      </c>
      <c r="L182">
        <v>0.21624418003104001</v>
      </c>
      <c r="M182" t="s">
        <v>673</v>
      </c>
      <c r="N182" t="s">
        <v>673</v>
      </c>
      <c r="O182" t="s">
        <v>673</v>
      </c>
      <c r="P182" t="s">
        <v>673</v>
      </c>
    </row>
    <row r="183" spans="1:16" x14ac:dyDescent="0.25">
      <c r="A183" t="s">
        <v>536</v>
      </c>
      <c r="B183" t="s">
        <v>537</v>
      </c>
      <c r="D183" t="s">
        <v>101</v>
      </c>
      <c r="F183" t="s">
        <v>1842</v>
      </c>
      <c r="G183" t="s">
        <v>101</v>
      </c>
      <c r="H183" t="s">
        <v>1765</v>
      </c>
      <c r="I183" t="s">
        <v>1714</v>
      </c>
      <c r="J183" t="s">
        <v>1452</v>
      </c>
      <c r="K183" t="s">
        <v>1452</v>
      </c>
      <c r="L183">
        <v>0.15665236051502099</v>
      </c>
      <c r="M183" t="s">
        <v>673</v>
      </c>
      <c r="N183" t="s">
        <v>673</v>
      </c>
      <c r="O183" t="s">
        <v>673</v>
      </c>
      <c r="P183" t="s">
        <v>673</v>
      </c>
    </row>
    <row r="184" spans="1:16" x14ac:dyDescent="0.25">
      <c r="A184" t="s">
        <v>538</v>
      </c>
      <c r="B184" t="s">
        <v>539</v>
      </c>
      <c r="D184" t="s">
        <v>101</v>
      </c>
      <c r="F184" t="s">
        <v>101</v>
      </c>
      <c r="G184" t="s">
        <v>101</v>
      </c>
      <c r="H184" t="s">
        <v>1696</v>
      </c>
      <c r="I184" t="s">
        <v>1627</v>
      </c>
      <c r="J184" t="s">
        <v>1627</v>
      </c>
      <c r="K184" t="s">
        <v>1627</v>
      </c>
      <c r="L184">
        <v>0.238095238095238</v>
      </c>
      <c r="M184" t="s">
        <v>673</v>
      </c>
      <c r="N184" t="s">
        <v>673</v>
      </c>
      <c r="O184" t="s">
        <v>673</v>
      </c>
      <c r="P184" t="s">
        <v>673</v>
      </c>
    </row>
    <row r="185" spans="1:16" x14ac:dyDescent="0.25">
      <c r="A185" t="s">
        <v>540</v>
      </c>
      <c r="B185" t="s">
        <v>541</v>
      </c>
      <c r="D185" t="s">
        <v>101</v>
      </c>
      <c r="F185" t="s">
        <v>101</v>
      </c>
      <c r="G185" t="s">
        <v>101</v>
      </c>
      <c r="H185" t="s">
        <v>1571</v>
      </c>
      <c r="I185" t="s">
        <v>1570</v>
      </c>
      <c r="J185" t="s">
        <v>1570</v>
      </c>
      <c r="K185" t="s">
        <v>1570</v>
      </c>
      <c r="L185">
        <v>0.143581081081081</v>
      </c>
      <c r="M185" t="s">
        <v>673</v>
      </c>
      <c r="N185" t="s">
        <v>101</v>
      </c>
      <c r="O185" t="s">
        <v>673</v>
      </c>
      <c r="P185" t="s">
        <v>673</v>
      </c>
    </row>
    <row r="186" spans="1:16" x14ac:dyDescent="0.25">
      <c r="A186" t="s">
        <v>304</v>
      </c>
      <c r="B186" t="s">
        <v>305</v>
      </c>
      <c r="D186" t="s">
        <v>101</v>
      </c>
      <c r="F186" t="s">
        <v>1426</v>
      </c>
      <c r="G186" t="s">
        <v>101</v>
      </c>
      <c r="H186" t="s">
        <v>1572</v>
      </c>
      <c r="I186" t="s">
        <v>1355</v>
      </c>
      <c r="J186" t="s">
        <v>1417</v>
      </c>
      <c r="K186" t="s">
        <v>1417</v>
      </c>
      <c r="L186">
        <v>0.05</v>
      </c>
      <c r="M186" t="s">
        <v>101</v>
      </c>
      <c r="N186" t="s">
        <v>101</v>
      </c>
      <c r="O186" t="s">
        <v>101</v>
      </c>
      <c r="P186" t="s">
        <v>101</v>
      </c>
    </row>
    <row r="187" spans="1:16" x14ac:dyDescent="0.25">
      <c r="A187" t="s">
        <v>542</v>
      </c>
      <c r="B187" t="s">
        <v>543</v>
      </c>
      <c r="D187" t="s">
        <v>101</v>
      </c>
      <c r="F187" t="s">
        <v>101</v>
      </c>
      <c r="G187" t="s">
        <v>101</v>
      </c>
      <c r="H187" t="s">
        <v>1564</v>
      </c>
      <c r="I187" t="s">
        <v>1738</v>
      </c>
      <c r="J187" t="s">
        <v>1738</v>
      </c>
      <c r="K187" t="s">
        <v>1738</v>
      </c>
      <c r="L187">
        <v>0.244094488188976</v>
      </c>
      <c r="M187" t="s">
        <v>673</v>
      </c>
      <c r="N187" t="s">
        <v>673</v>
      </c>
      <c r="O187" t="s">
        <v>673</v>
      </c>
      <c r="P187" t="s">
        <v>673</v>
      </c>
    </row>
    <row r="188" spans="1:16" x14ac:dyDescent="0.25">
      <c r="A188" t="s">
        <v>544</v>
      </c>
      <c r="B188" t="s">
        <v>545</v>
      </c>
      <c r="D188" t="s">
        <v>101</v>
      </c>
      <c r="F188" t="s">
        <v>101</v>
      </c>
      <c r="G188" t="s">
        <v>101</v>
      </c>
      <c r="H188" t="s">
        <v>1601</v>
      </c>
      <c r="I188" t="s">
        <v>1413</v>
      </c>
      <c r="J188" t="s">
        <v>1413</v>
      </c>
      <c r="K188" t="s">
        <v>1413</v>
      </c>
      <c r="L188">
        <v>0.18888888888888899</v>
      </c>
      <c r="M188" t="s">
        <v>673</v>
      </c>
      <c r="N188" t="s">
        <v>673</v>
      </c>
      <c r="O188" t="s">
        <v>673</v>
      </c>
      <c r="P188" t="s">
        <v>673</v>
      </c>
    </row>
    <row r="189" spans="1:16" x14ac:dyDescent="0.25">
      <c r="A189" t="s">
        <v>546</v>
      </c>
      <c r="B189" t="s">
        <v>547</v>
      </c>
      <c r="D189" t="s">
        <v>101</v>
      </c>
      <c r="F189" t="s">
        <v>1355</v>
      </c>
      <c r="G189" t="s">
        <v>101</v>
      </c>
      <c r="H189" t="s">
        <v>1767</v>
      </c>
      <c r="I189" t="s">
        <v>1766</v>
      </c>
      <c r="J189" t="s">
        <v>1379</v>
      </c>
      <c r="K189" t="s">
        <v>1379</v>
      </c>
      <c r="L189">
        <v>0.301966292134831</v>
      </c>
      <c r="M189" t="s">
        <v>673</v>
      </c>
      <c r="N189" t="s">
        <v>673</v>
      </c>
      <c r="O189" t="s">
        <v>673</v>
      </c>
      <c r="P189" t="s">
        <v>673</v>
      </c>
    </row>
    <row r="190" spans="1:16" x14ac:dyDescent="0.25">
      <c r="A190" t="s">
        <v>306</v>
      </c>
      <c r="B190" t="s">
        <v>307</v>
      </c>
      <c r="D190" t="s">
        <v>101</v>
      </c>
      <c r="F190" t="s">
        <v>1417</v>
      </c>
      <c r="G190" t="s">
        <v>101</v>
      </c>
      <c r="H190" t="s">
        <v>1573</v>
      </c>
      <c r="I190" t="s">
        <v>1395</v>
      </c>
      <c r="J190" t="s">
        <v>1682</v>
      </c>
      <c r="K190" t="s">
        <v>1682</v>
      </c>
      <c r="L190">
        <v>6.2670299727520404E-2</v>
      </c>
      <c r="M190" t="s">
        <v>673</v>
      </c>
      <c r="N190" t="s">
        <v>101</v>
      </c>
      <c r="O190" t="s">
        <v>673</v>
      </c>
      <c r="P190" t="s">
        <v>673</v>
      </c>
    </row>
    <row r="191" spans="1:16" x14ac:dyDescent="0.25">
      <c r="A191" t="s">
        <v>548</v>
      </c>
      <c r="B191" t="s">
        <v>549</v>
      </c>
      <c r="D191" t="s">
        <v>101</v>
      </c>
      <c r="F191" t="s">
        <v>1627</v>
      </c>
      <c r="G191" t="s">
        <v>101</v>
      </c>
      <c r="H191" t="s">
        <v>1769</v>
      </c>
      <c r="I191" t="s">
        <v>1768</v>
      </c>
      <c r="J191" t="s">
        <v>1991</v>
      </c>
      <c r="K191" t="s">
        <v>1991</v>
      </c>
      <c r="L191">
        <v>0.192662518772796</v>
      </c>
      <c r="M191" t="s">
        <v>673</v>
      </c>
      <c r="N191" t="s">
        <v>673</v>
      </c>
      <c r="O191" t="s">
        <v>673</v>
      </c>
      <c r="P191" t="s">
        <v>673</v>
      </c>
    </row>
    <row r="192" spans="1:16" x14ac:dyDescent="0.25">
      <c r="A192" t="s">
        <v>550</v>
      </c>
      <c r="B192" t="s">
        <v>551</v>
      </c>
      <c r="D192" t="s">
        <v>101</v>
      </c>
      <c r="F192" t="s">
        <v>101</v>
      </c>
      <c r="G192" t="s">
        <v>101</v>
      </c>
      <c r="H192" t="s">
        <v>1424</v>
      </c>
      <c r="I192" t="s">
        <v>1443</v>
      </c>
      <c r="J192" t="s">
        <v>1443</v>
      </c>
      <c r="K192" t="s">
        <v>1443</v>
      </c>
      <c r="L192">
        <v>0.20833333333333301</v>
      </c>
      <c r="M192" t="s">
        <v>673</v>
      </c>
      <c r="N192" t="s">
        <v>673</v>
      </c>
      <c r="O192" t="s">
        <v>673</v>
      </c>
      <c r="P192" t="s">
        <v>673</v>
      </c>
    </row>
    <row r="193" spans="1:16" x14ac:dyDescent="0.25">
      <c r="A193" t="s">
        <v>552</v>
      </c>
      <c r="B193" t="s">
        <v>553</v>
      </c>
      <c r="D193" t="s">
        <v>101</v>
      </c>
      <c r="F193" t="s">
        <v>101</v>
      </c>
      <c r="G193" t="s">
        <v>101</v>
      </c>
      <c r="H193" t="s">
        <v>1575</v>
      </c>
      <c r="I193" t="s">
        <v>1574</v>
      </c>
      <c r="J193" t="s">
        <v>1574</v>
      </c>
      <c r="K193" t="s">
        <v>1574</v>
      </c>
      <c r="L193">
        <v>9.5833333333333395E-2</v>
      </c>
      <c r="M193" t="s">
        <v>673</v>
      </c>
      <c r="N193" t="s">
        <v>101</v>
      </c>
      <c r="O193" t="s">
        <v>673</v>
      </c>
      <c r="P193" t="s">
        <v>673</v>
      </c>
    </row>
    <row r="194" spans="1:16" x14ac:dyDescent="0.25">
      <c r="A194" t="s">
        <v>671</v>
      </c>
      <c r="B194" t="s">
        <v>672</v>
      </c>
      <c r="D194" t="s">
        <v>101</v>
      </c>
      <c r="E194" t="s">
        <v>2065</v>
      </c>
      <c r="F194" t="s">
        <v>101</v>
      </c>
      <c r="G194" t="s">
        <v>101</v>
      </c>
      <c r="H194" t="s">
        <v>2065</v>
      </c>
      <c r="I194" t="s">
        <v>101</v>
      </c>
      <c r="J194" t="s">
        <v>2065</v>
      </c>
      <c r="K194" t="s">
        <v>2065</v>
      </c>
      <c r="L194">
        <v>1</v>
      </c>
      <c r="M194" t="s">
        <v>673</v>
      </c>
      <c r="N194" t="s">
        <v>673</v>
      </c>
      <c r="O194" t="s">
        <v>673</v>
      </c>
      <c r="P194" t="s">
        <v>673</v>
      </c>
    </row>
    <row r="195" spans="1:16" x14ac:dyDescent="0.25">
      <c r="A195" t="s">
        <v>554</v>
      </c>
      <c r="B195" t="s">
        <v>555</v>
      </c>
      <c r="D195" t="s">
        <v>101</v>
      </c>
      <c r="F195" t="s">
        <v>2040</v>
      </c>
      <c r="G195" t="s">
        <v>101</v>
      </c>
      <c r="H195" t="s">
        <v>1577</v>
      </c>
      <c r="I195" t="s">
        <v>1576</v>
      </c>
      <c r="J195" t="s">
        <v>2041</v>
      </c>
      <c r="K195" t="s">
        <v>2041</v>
      </c>
      <c r="L195">
        <v>0.13524985529616099</v>
      </c>
      <c r="M195" t="s">
        <v>673</v>
      </c>
      <c r="N195" t="s">
        <v>101</v>
      </c>
      <c r="O195" t="s">
        <v>673</v>
      </c>
      <c r="P195" t="s">
        <v>673</v>
      </c>
    </row>
    <row r="196" spans="1:16" x14ac:dyDescent="0.25">
      <c r="A196" t="s">
        <v>556</v>
      </c>
      <c r="B196" t="s">
        <v>557</v>
      </c>
      <c r="D196" t="s">
        <v>101</v>
      </c>
      <c r="F196" t="s">
        <v>1446</v>
      </c>
      <c r="G196" t="s">
        <v>101</v>
      </c>
      <c r="H196" t="s">
        <v>1578</v>
      </c>
      <c r="I196" t="s">
        <v>1456</v>
      </c>
      <c r="J196" t="s">
        <v>2040</v>
      </c>
      <c r="K196" t="s">
        <v>2040</v>
      </c>
      <c r="L196">
        <v>0.14237288135593201</v>
      </c>
      <c r="M196" t="s">
        <v>673</v>
      </c>
      <c r="N196" t="s">
        <v>101</v>
      </c>
      <c r="O196" t="s">
        <v>673</v>
      </c>
      <c r="P196" t="s">
        <v>673</v>
      </c>
    </row>
    <row r="197" spans="1:16" x14ac:dyDescent="0.25">
      <c r="A197" t="s">
        <v>204</v>
      </c>
      <c r="B197" t="s">
        <v>205</v>
      </c>
      <c r="D197" t="s">
        <v>101</v>
      </c>
      <c r="F197" t="s">
        <v>101</v>
      </c>
      <c r="G197" t="s">
        <v>101</v>
      </c>
      <c r="H197" t="s">
        <v>1402</v>
      </c>
      <c r="I197" t="s">
        <v>1443</v>
      </c>
      <c r="J197" t="s">
        <v>1443</v>
      </c>
      <c r="K197" t="s">
        <v>1443</v>
      </c>
      <c r="L197">
        <v>0.11363636363636399</v>
      </c>
      <c r="M197" t="s">
        <v>673</v>
      </c>
      <c r="N197" t="s">
        <v>101</v>
      </c>
      <c r="O197" t="s">
        <v>673</v>
      </c>
      <c r="P197" t="s">
        <v>673</v>
      </c>
    </row>
    <row r="198" spans="1:16" x14ac:dyDescent="0.25">
      <c r="A198" t="s">
        <v>308</v>
      </c>
      <c r="B198" t="s">
        <v>309</v>
      </c>
      <c r="D198" t="s">
        <v>101</v>
      </c>
      <c r="F198" t="s">
        <v>101</v>
      </c>
      <c r="G198" t="s">
        <v>101</v>
      </c>
      <c r="H198" t="s">
        <v>1770</v>
      </c>
      <c r="I198" t="s">
        <v>1537</v>
      </c>
      <c r="J198" t="s">
        <v>1537</v>
      </c>
      <c r="K198" t="s">
        <v>1537</v>
      </c>
      <c r="L198">
        <v>0.149193548387097</v>
      </c>
      <c r="M198" t="s">
        <v>673</v>
      </c>
      <c r="N198" t="s">
        <v>101</v>
      </c>
      <c r="O198" t="s">
        <v>673</v>
      </c>
      <c r="P198" t="s">
        <v>673</v>
      </c>
    </row>
    <row r="199" spans="1:16" x14ac:dyDescent="0.25">
      <c r="A199" t="s">
        <v>206</v>
      </c>
      <c r="B199" t="s">
        <v>207</v>
      </c>
      <c r="D199" t="s">
        <v>101</v>
      </c>
      <c r="F199" t="s">
        <v>1370</v>
      </c>
      <c r="G199" t="s">
        <v>101</v>
      </c>
      <c r="H199" t="s">
        <v>1580</v>
      </c>
      <c r="I199" t="s">
        <v>1579</v>
      </c>
      <c r="J199" t="s">
        <v>1555</v>
      </c>
      <c r="K199" t="s">
        <v>1555</v>
      </c>
      <c r="L199">
        <v>5.3708224598030103E-2</v>
      </c>
      <c r="M199" t="s">
        <v>673</v>
      </c>
      <c r="N199" t="s">
        <v>101</v>
      </c>
      <c r="O199" t="s">
        <v>673</v>
      </c>
      <c r="P199" t="s">
        <v>673</v>
      </c>
    </row>
    <row r="200" spans="1:16" x14ac:dyDescent="0.25">
      <c r="A200" t="s">
        <v>96</v>
      </c>
      <c r="B200" t="s">
        <v>63</v>
      </c>
      <c r="C200" t="s">
        <v>76</v>
      </c>
      <c r="D200" t="s">
        <v>101</v>
      </c>
      <c r="E200" t="s">
        <v>101</v>
      </c>
      <c r="F200" t="s">
        <v>101</v>
      </c>
      <c r="G200" t="s">
        <v>101</v>
      </c>
      <c r="H200" t="s">
        <v>2232</v>
      </c>
      <c r="I200" t="s">
        <v>2233</v>
      </c>
      <c r="J200" t="s">
        <v>2233</v>
      </c>
      <c r="K200" t="s">
        <v>101</v>
      </c>
      <c r="L200">
        <v>0.11933071524847901</v>
      </c>
      <c r="M200" t="s">
        <v>673</v>
      </c>
      <c r="N200" t="s">
        <v>101</v>
      </c>
      <c r="O200" t="s">
        <v>673</v>
      </c>
      <c r="P200" t="s">
        <v>673</v>
      </c>
    </row>
    <row r="201" spans="1:16" x14ac:dyDescent="0.25">
      <c r="A201" t="s">
        <v>558</v>
      </c>
      <c r="B201" t="s">
        <v>559</v>
      </c>
      <c r="D201" t="s">
        <v>101</v>
      </c>
      <c r="F201" t="s">
        <v>1355</v>
      </c>
      <c r="G201" t="s">
        <v>101</v>
      </c>
      <c r="H201" t="s">
        <v>1771</v>
      </c>
      <c r="I201" t="s">
        <v>1526</v>
      </c>
      <c r="J201" t="s">
        <v>1600</v>
      </c>
      <c r="K201" t="s">
        <v>1600</v>
      </c>
      <c r="L201">
        <v>0.16555851063829799</v>
      </c>
      <c r="M201" t="s">
        <v>673</v>
      </c>
      <c r="N201" t="s">
        <v>673</v>
      </c>
      <c r="O201" t="s">
        <v>673</v>
      </c>
      <c r="P201" t="s">
        <v>673</v>
      </c>
    </row>
    <row r="202" spans="1:16" x14ac:dyDescent="0.25">
      <c r="A202" t="s">
        <v>560</v>
      </c>
      <c r="B202" t="s">
        <v>561</v>
      </c>
      <c r="D202" t="s">
        <v>101</v>
      </c>
      <c r="F202" t="s">
        <v>101</v>
      </c>
      <c r="G202" t="s">
        <v>101</v>
      </c>
      <c r="H202" t="s">
        <v>1772</v>
      </c>
      <c r="I202" t="s">
        <v>1496</v>
      </c>
      <c r="J202" t="s">
        <v>1496</v>
      </c>
      <c r="K202" t="s">
        <v>1496</v>
      </c>
      <c r="L202">
        <v>0.16253443526170799</v>
      </c>
      <c r="M202" t="s">
        <v>673</v>
      </c>
      <c r="N202" t="s">
        <v>673</v>
      </c>
      <c r="O202" t="s">
        <v>673</v>
      </c>
      <c r="P202" t="s">
        <v>673</v>
      </c>
    </row>
    <row r="203" spans="1:16" x14ac:dyDescent="0.25">
      <c r="A203" t="s">
        <v>562</v>
      </c>
      <c r="B203" t="s">
        <v>563</v>
      </c>
      <c r="D203" t="s">
        <v>101</v>
      </c>
      <c r="F203" t="s">
        <v>1537</v>
      </c>
      <c r="G203" t="s">
        <v>101</v>
      </c>
      <c r="H203" t="s">
        <v>1992</v>
      </c>
      <c r="I203" t="s">
        <v>1634</v>
      </c>
      <c r="J203" t="s">
        <v>1993</v>
      </c>
      <c r="K203" t="s">
        <v>1993</v>
      </c>
      <c r="L203">
        <v>0.15540540540540501</v>
      </c>
      <c r="M203" t="s">
        <v>673</v>
      </c>
      <c r="N203" t="s">
        <v>673</v>
      </c>
      <c r="O203" t="s">
        <v>673</v>
      </c>
      <c r="P203" t="s">
        <v>673</v>
      </c>
    </row>
    <row r="204" spans="1:16" x14ac:dyDescent="0.25">
      <c r="A204" t="s">
        <v>564</v>
      </c>
      <c r="B204" t="s">
        <v>565</v>
      </c>
      <c r="D204" t="s">
        <v>101</v>
      </c>
      <c r="F204" t="s">
        <v>1352</v>
      </c>
      <c r="G204" t="s">
        <v>101</v>
      </c>
      <c r="H204" t="s">
        <v>1774</v>
      </c>
      <c r="I204" t="s">
        <v>1773</v>
      </c>
      <c r="J204" t="s">
        <v>1994</v>
      </c>
      <c r="K204" t="s">
        <v>1994</v>
      </c>
      <c r="L204">
        <v>0.195352214960058</v>
      </c>
      <c r="M204" t="s">
        <v>673</v>
      </c>
      <c r="N204" t="s">
        <v>673</v>
      </c>
      <c r="O204" t="s">
        <v>673</v>
      </c>
      <c r="P204" t="s">
        <v>673</v>
      </c>
    </row>
    <row r="205" spans="1:16" x14ac:dyDescent="0.25">
      <c r="A205" t="s">
        <v>566</v>
      </c>
      <c r="B205" t="s">
        <v>567</v>
      </c>
      <c r="D205" t="s">
        <v>101</v>
      </c>
      <c r="F205" t="s">
        <v>1394</v>
      </c>
      <c r="G205" t="s">
        <v>101</v>
      </c>
      <c r="H205" t="s">
        <v>1435</v>
      </c>
      <c r="I205" t="s">
        <v>1481</v>
      </c>
      <c r="J205" t="s">
        <v>1434</v>
      </c>
      <c r="K205" t="s">
        <v>1434</v>
      </c>
      <c r="L205">
        <v>0.13725490196078399</v>
      </c>
      <c r="M205" t="s">
        <v>673</v>
      </c>
      <c r="N205" t="s">
        <v>101</v>
      </c>
      <c r="O205" t="s">
        <v>673</v>
      </c>
      <c r="P205" t="s">
        <v>673</v>
      </c>
    </row>
    <row r="206" spans="1:16" x14ac:dyDescent="0.25">
      <c r="A206" t="s">
        <v>90</v>
      </c>
      <c r="B206" t="s">
        <v>41</v>
      </c>
      <c r="C206" t="s">
        <v>73</v>
      </c>
      <c r="D206" t="s">
        <v>101</v>
      </c>
      <c r="E206" t="s">
        <v>101</v>
      </c>
      <c r="F206" t="s">
        <v>101</v>
      </c>
      <c r="G206" t="s">
        <v>101</v>
      </c>
      <c r="H206" t="s">
        <v>2098</v>
      </c>
      <c r="I206" t="s">
        <v>1946</v>
      </c>
      <c r="J206" t="s">
        <v>1946</v>
      </c>
      <c r="K206" t="s">
        <v>101</v>
      </c>
      <c r="L206">
        <v>0.13154376085937999</v>
      </c>
      <c r="M206" t="s">
        <v>673</v>
      </c>
      <c r="N206" t="s">
        <v>101</v>
      </c>
      <c r="O206" t="s">
        <v>673</v>
      </c>
      <c r="P206" t="s">
        <v>673</v>
      </c>
    </row>
    <row r="207" spans="1:16" x14ac:dyDescent="0.25">
      <c r="A207" t="s">
        <v>568</v>
      </c>
      <c r="B207" t="s">
        <v>569</v>
      </c>
      <c r="D207" t="s">
        <v>101</v>
      </c>
      <c r="F207" t="s">
        <v>1841</v>
      </c>
      <c r="G207" t="s">
        <v>101</v>
      </c>
      <c r="H207" t="s">
        <v>1583</v>
      </c>
      <c r="I207" t="s">
        <v>1581</v>
      </c>
      <c r="J207" t="s">
        <v>2042</v>
      </c>
      <c r="K207" t="s">
        <v>2042</v>
      </c>
      <c r="L207">
        <v>0.126934984520124</v>
      </c>
      <c r="M207" t="s">
        <v>673</v>
      </c>
      <c r="N207" t="s">
        <v>101</v>
      </c>
      <c r="O207" t="s">
        <v>673</v>
      </c>
      <c r="P207" t="s">
        <v>673</v>
      </c>
    </row>
    <row r="208" spans="1:16" x14ac:dyDescent="0.25">
      <c r="A208" t="s">
        <v>70</v>
      </c>
      <c r="B208" t="s">
        <v>26</v>
      </c>
      <c r="C208" t="s">
        <v>70</v>
      </c>
      <c r="D208" t="s">
        <v>101</v>
      </c>
      <c r="F208" t="s">
        <v>1417</v>
      </c>
      <c r="G208" t="s">
        <v>101</v>
      </c>
      <c r="H208" t="s">
        <v>2078</v>
      </c>
      <c r="I208" t="s">
        <v>2079</v>
      </c>
      <c r="J208" t="s">
        <v>2080</v>
      </c>
      <c r="K208" t="s">
        <v>2081</v>
      </c>
      <c r="L208">
        <v>0.115615529354809</v>
      </c>
      <c r="M208" t="s">
        <v>673</v>
      </c>
      <c r="N208" t="s">
        <v>101</v>
      </c>
      <c r="O208" t="s">
        <v>673</v>
      </c>
      <c r="P208" t="s">
        <v>673</v>
      </c>
    </row>
    <row r="209" spans="1:16" x14ac:dyDescent="0.25">
      <c r="A209" t="s">
        <v>83</v>
      </c>
      <c r="B209" t="s">
        <v>25</v>
      </c>
      <c r="C209" t="s">
        <v>70</v>
      </c>
      <c r="D209" t="s">
        <v>101</v>
      </c>
      <c r="E209" t="s">
        <v>101</v>
      </c>
      <c r="F209" t="s">
        <v>101</v>
      </c>
      <c r="G209" t="s">
        <v>101</v>
      </c>
      <c r="H209" t="s">
        <v>2224</v>
      </c>
      <c r="I209" t="s">
        <v>2225</v>
      </c>
      <c r="J209" t="s">
        <v>2225</v>
      </c>
      <c r="K209" t="s">
        <v>101</v>
      </c>
      <c r="L209">
        <v>6.8343011853328403E-2</v>
      </c>
      <c r="M209" t="s">
        <v>673</v>
      </c>
      <c r="N209" t="s">
        <v>101</v>
      </c>
      <c r="O209" t="s">
        <v>673</v>
      </c>
      <c r="P209" t="s">
        <v>673</v>
      </c>
    </row>
    <row r="210" spans="1:16" x14ac:dyDescent="0.25">
      <c r="A210" t="s">
        <v>208</v>
      </c>
      <c r="B210" t="s">
        <v>209</v>
      </c>
      <c r="D210" t="s">
        <v>101</v>
      </c>
      <c r="F210" t="s">
        <v>1413</v>
      </c>
      <c r="G210" t="s">
        <v>101</v>
      </c>
      <c r="H210" t="s">
        <v>1586</v>
      </c>
      <c r="I210" t="s">
        <v>1584</v>
      </c>
      <c r="J210" t="s">
        <v>2043</v>
      </c>
      <c r="K210" t="s">
        <v>2043</v>
      </c>
      <c r="L210">
        <v>7.2866546056430198E-2</v>
      </c>
      <c r="M210" t="s">
        <v>673</v>
      </c>
      <c r="N210" t="s">
        <v>101</v>
      </c>
      <c r="O210" t="s">
        <v>673</v>
      </c>
      <c r="P210" t="s">
        <v>673</v>
      </c>
    </row>
    <row r="211" spans="1:16" x14ac:dyDescent="0.25">
      <c r="A211" t="s">
        <v>570</v>
      </c>
      <c r="B211" t="s">
        <v>571</v>
      </c>
      <c r="D211" t="s">
        <v>101</v>
      </c>
      <c r="F211" t="s">
        <v>101</v>
      </c>
      <c r="G211" t="s">
        <v>101</v>
      </c>
      <c r="H211" t="s">
        <v>1587</v>
      </c>
      <c r="I211" t="s">
        <v>1417</v>
      </c>
      <c r="J211" t="s">
        <v>1417</v>
      </c>
      <c r="K211" t="s">
        <v>1417</v>
      </c>
      <c r="L211">
        <v>0.27272727272727298</v>
      </c>
      <c r="M211" t="s">
        <v>101</v>
      </c>
      <c r="N211" t="s">
        <v>101</v>
      </c>
      <c r="O211" t="s">
        <v>101</v>
      </c>
      <c r="P211" t="s">
        <v>101</v>
      </c>
    </row>
    <row r="212" spans="1:16" x14ac:dyDescent="0.25">
      <c r="A212" t="s">
        <v>572</v>
      </c>
      <c r="B212" t="s">
        <v>573</v>
      </c>
      <c r="D212" t="s">
        <v>101</v>
      </c>
      <c r="F212" t="s">
        <v>101</v>
      </c>
      <c r="G212" t="s">
        <v>101</v>
      </c>
      <c r="H212" t="s">
        <v>1588</v>
      </c>
      <c r="I212" t="s">
        <v>1511</v>
      </c>
      <c r="J212" t="s">
        <v>1511</v>
      </c>
      <c r="K212" t="s">
        <v>1511</v>
      </c>
      <c r="L212">
        <v>0.13725490196078399</v>
      </c>
      <c r="M212" t="s">
        <v>673</v>
      </c>
      <c r="N212" t="s">
        <v>101</v>
      </c>
      <c r="O212" t="s">
        <v>673</v>
      </c>
      <c r="P212" t="s">
        <v>673</v>
      </c>
    </row>
    <row r="213" spans="1:16" x14ac:dyDescent="0.25">
      <c r="A213" t="s">
        <v>574</v>
      </c>
      <c r="B213" t="s">
        <v>575</v>
      </c>
      <c r="D213" t="s">
        <v>101</v>
      </c>
      <c r="F213" t="s">
        <v>1841</v>
      </c>
      <c r="G213" t="s">
        <v>101</v>
      </c>
      <c r="H213" t="s">
        <v>1775</v>
      </c>
      <c r="I213" t="s">
        <v>1731</v>
      </c>
      <c r="J213" t="s">
        <v>1650</v>
      </c>
      <c r="K213" t="s">
        <v>1650</v>
      </c>
      <c r="L213">
        <v>0.233305853256389</v>
      </c>
      <c r="M213" t="s">
        <v>673</v>
      </c>
      <c r="N213" t="s">
        <v>673</v>
      </c>
      <c r="O213" t="s">
        <v>673</v>
      </c>
      <c r="P213" t="s">
        <v>673</v>
      </c>
    </row>
    <row r="214" spans="1:16" x14ac:dyDescent="0.25">
      <c r="A214" t="s">
        <v>576</v>
      </c>
      <c r="B214" t="s">
        <v>577</v>
      </c>
      <c r="D214" t="s">
        <v>101</v>
      </c>
      <c r="F214" t="s">
        <v>1374</v>
      </c>
      <c r="G214" t="s">
        <v>101</v>
      </c>
      <c r="H214" t="s">
        <v>1590</v>
      </c>
      <c r="I214" t="s">
        <v>1589</v>
      </c>
      <c r="J214" t="s">
        <v>2044</v>
      </c>
      <c r="K214" t="s">
        <v>2044</v>
      </c>
      <c r="L214">
        <v>0.138557993730408</v>
      </c>
      <c r="M214" t="s">
        <v>673</v>
      </c>
      <c r="N214" t="s">
        <v>101</v>
      </c>
      <c r="O214" t="s">
        <v>673</v>
      </c>
      <c r="P214" t="s">
        <v>673</v>
      </c>
    </row>
    <row r="215" spans="1:16" x14ac:dyDescent="0.25">
      <c r="A215" t="s">
        <v>81</v>
      </c>
      <c r="B215" t="s">
        <v>19</v>
      </c>
      <c r="C215" t="s">
        <v>69</v>
      </c>
      <c r="D215" t="s">
        <v>101</v>
      </c>
      <c r="E215" t="s">
        <v>101</v>
      </c>
      <c r="F215" t="s">
        <v>101</v>
      </c>
      <c r="G215" t="s">
        <v>101</v>
      </c>
      <c r="H215" t="s">
        <v>2077</v>
      </c>
      <c r="I215" t="s">
        <v>1942</v>
      </c>
      <c r="J215" t="s">
        <v>1942</v>
      </c>
      <c r="K215" t="s">
        <v>101</v>
      </c>
      <c r="L215">
        <v>0.15043806645068</v>
      </c>
      <c r="M215" t="s">
        <v>673</v>
      </c>
      <c r="N215" t="s">
        <v>673</v>
      </c>
      <c r="O215" t="s">
        <v>673</v>
      </c>
      <c r="P215" t="s">
        <v>673</v>
      </c>
    </row>
    <row r="216" spans="1:16" x14ac:dyDescent="0.25">
      <c r="A216" t="s">
        <v>210</v>
      </c>
      <c r="B216" t="s">
        <v>211</v>
      </c>
      <c r="D216" t="s">
        <v>101</v>
      </c>
      <c r="F216" t="s">
        <v>1446</v>
      </c>
      <c r="G216" t="s">
        <v>101</v>
      </c>
      <c r="H216" t="s">
        <v>1348</v>
      </c>
      <c r="I216" t="s">
        <v>1776</v>
      </c>
      <c r="J216" t="s">
        <v>1753</v>
      </c>
      <c r="K216" t="s">
        <v>1753</v>
      </c>
      <c r="L216">
        <v>0.15421455938697301</v>
      </c>
      <c r="M216" t="s">
        <v>673</v>
      </c>
      <c r="N216" t="s">
        <v>673</v>
      </c>
      <c r="O216" t="s">
        <v>673</v>
      </c>
      <c r="P216" t="s">
        <v>673</v>
      </c>
    </row>
    <row r="217" spans="1:16" x14ac:dyDescent="0.25">
      <c r="A217" t="s">
        <v>84</v>
      </c>
      <c r="B217" t="s">
        <v>29</v>
      </c>
      <c r="C217" t="s">
        <v>71</v>
      </c>
      <c r="D217" t="s">
        <v>101</v>
      </c>
      <c r="E217" t="s">
        <v>101</v>
      </c>
      <c r="F217" t="s">
        <v>101</v>
      </c>
      <c r="G217" t="s">
        <v>101</v>
      </c>
      <c r="H217" t="s">
        <v>2092</v>
      </c>
      <c r="I217" t="s">
        <v>1816</v>
      </c>
      <c r="J217" t="s">
        <v>1816</v>
      </c>
      <c r="K217" t="s">
        <v>101</v>
      </c>
      <c r="L217">
        <v>0.25066310871685299</v>
      </c>
      <c r="M217" t="s">
        <v>673</v>
      </c>
      <c r="N217" t="s">
        <v>673</v>
      </c>
      <c r="O217" t="s">
        <v>673</v>
      </c>
      <c r="P217" t="s">
        <v>673</v>
      </c>
    </row>
    <row r="218" spans="1:16" x14ac:dyDescent="0.25">
      <c r="A218" t="s">
        <v>578</v>
      </c>
      <c r="B218" t="s">
        <v>579</v>
      </c>
      <c r="D218" t="s">
        <v>101</v>
      </c>
      <c r="F218" t="s">
        <v>1355</v>
      </c>
      <c r="G218" t="s">
        <v>101</v>
      </c>
      <c r="H218" t="s">
        <v>1777</v>
      </c>
      <c r="I218" t="s">
        <v>1441</v>
      </c>
      <c r="J218" t="s">
        <v>1695</v>
      </c>
      <c r="K218" t="s">
        <v>1695</v>
      </c>
      <c r="L218">
        <v>0.171606864274571</v>
      </c>
      <c r="M218" t="s">
        <v>673</v>
      </c>
      <c r="N218" t="s">
        <v>673</v>
      </c>
      <c r="O218" t="s">
        <v>673</v>
      </c>
      <c r="P218" t="s">
        <v>673</v>
      </c>
    </row>
    <row r="219" spans="1:16" x14ac:dyDescent="0.25">
      <c r="A219" t="s">
        <v>580</v>
      </c>
      <c r="B219" t="s">
        <v>581</v>
      </c>
      <c r="D219" t="s">
        <v>101</v>
      </c>
      <c r="F219" t="s">
        <v>1426</v>
      </c>
      <c r="G219" t="s">
        <v>101</v>
      </c>
      <c r="H219" t="s">
        <v>1593</v>
      </c>
      <c r="I219" t="s">
        <v>1591</v>
      </c>
      <c r="J219" t="s">
        <v>1592</v>
      </c>
      <c r="K219" t="s">
        <v>1592</v>
      </c>
      <c r="L219">
        <v>0.118062563067608</v>
      </c>
      <c r="M219" t="s">
        <v>673</v>
      </c>
      <c r="N219" t="s">
        <v>101</v>
      </c>
      <c r="O219" t="s">
        <v>673</v>
      </c>
      <c r="P219" t="s">
        <v>673</v>
      </c>
    </row>
    <row r="220" spans="1:16" x14ac:dyDescent="0.25">
      <c r="A220" t="s">
        <v>582</v>
      </c>
      <c r="B220" t="s">
        <v>1300</v>
      </c>
      <c r="C220" t="s">
        <v>582</v>
      </c>
      <c r="D220" t="s">
        <v>101</v>
      </c>
      <c r="F220" t="s">
        <v>1434</v>
      </c>
      <c r="G220" t="s">
        <v>101</v>
      </c>
      <c r="H220" t="s">
        <v>2082</v>
      </c>
      <c r="I220" t="s">
        <v>2083</v>
      </c>
      <c r="J220" t="s">
        <v>2084</v>
      </c>
      <c r="K220" t="s">
        <v>2085</v>
      </c>
      <c r="L220">
        <v>0.135076166395935</v>
      </c>
      <c r="M220" t="s">
        <v>673</v>
      </c>
      <c r="N220" t="s">
        <v>101</v>
      </c>
      <c r="O220" t="s">
        <v>673</v>
      </c>
      <c r="P220" t="s">
        <v>673</v>
      </c>
    </row>
    <row r="221" spans="1:16" x14ac:dyDescent="0.25">
      <c r="A221" t="s">
        <v>583</v>
      </c>
      <c r="B221" t="s">
        <v>584</v>
      </c>
      <c r="D221" t="s">
        <v>101</v>
      </c>
      <c r="F221" t="s">
        <v>101</v>
      </c>
      <c r="G221" t="s">
        <v>101</v>
      </c>
      <c r="H221" t="s">
        <v>1778</v>
      </c>
      <c r="I221" t="s">
        <v>1570</v>
      </c>
      <c r="J221" t="s">
        <v>1570</v>
      </c>
      <c r="K221" t="s">
        <v>1570</v>
      </c>
      <c r="L221">
        <v>0.244956772334294</v>
      </c>
      <c r="M221" t="s">
        <v>673</v>
      </c>
      <c r="N221" t="s">
        <v>673</v>
      </c>
      <c r="O221" t="s">
        <v>673</v>
      </c>
      <c r="P221" t="s">
        <v>673</v>
      </c>
    </row>
    <row r="222" spans="1:16" x14ac:dyDescent="0.25">
      <c r="A222" t="s">
        <v>212</v>
      </c>
      <c r="B222" t="s">
        <v>213</v>
      </c>
      <c r="D222" t="s">
        <v>101</v>
      </c>
      <c r="F222" t="s">
        <v>1659</v>
      </c>
      <c r="G222" t="s">
        <v>101</v>
      </c>
      <c r="H222" t="s">
        <v>1597</v>
      </c>
      <c r="I222" t="s">
        <v>1595</v>
      </c>
      <c r="J222" t="s">
        <v>2045</v>
      </c>
      <c r="K222" t="s">
        <v>2045</v>
      </c>
      <c r="L222">
        <v>9.7674118935635601E-2</v>
      </c>
      <c r="M222" t="s">
        <v>673</v>
      </c>
      <c r="N222" t="s">
        <v>101</v>
      </c>
      <c r="O222" t="s">
        <v>673</v>
      </c>
      <c r="P222" t="s">
        <v>673</v>
      </c>
    </row>
    <row r="223" spans="1:16" x14ac:dyDescent="0.25">
      <c r="A223" t="s">
        <v>214</v>
      </c>
      <c r="B223" t="s">
        <v>215</v>
      </c>
      <c r="D223" t="s">
        <v>101</v>
      </c>
      <c r="F223" t="s">
        <v>1461</v>
      </c>
      <c r="G223" t="s">
        <v>101</v>
      </c>
      <c r="H223" t="s">
        <v>1599</v>
      </c>
      <c r="I223" t="s">
        <v>1598</v>
      </c>
      <c r="J223" t="s">
        <v>2046</v>
      </c>
      <c r="K223" t="s">
        <v>2046</v>
      </c>
      <c r="L223">
        <v>6.2707051585423598E-2</v>
      </c>
      <c r="M223" t="s">
        <v>673</v>
      </c>
      <c r="N223" t="s">
        <v>101</v>
      </c>
      <c r="O223" t="s">
        <v>673</v>
      </c>
      <c r="P223" t="s">
        <v>673</v>
      </c>
    </row>
    <row r="224" spans="1:16" x14ac:dyDescent="0.25">
      <c r="A224" t="s">
        <v>216</v>
      </c>
      <c r="B224" t="s">
        <v>217</v>
      </c>
      <c r="D224" t="s">
        <v>101</v>
      </c>
      <c r="F224" t="s">
        <v>1426</v>
      </c>
      <c r="G224" t="s">
        <v>101</v>
      </c>
      <c r="H224" t="s">
        <v>1514</v>
      </c>
      <c r="I224" t="s">
        <v>1472</v>
      </c>
      <c r="J224" t="s">
        <v>1474</v>
      </c>
      <c r="K224" t="s">
        <v>1474</v>
      </c>
      <c r="L224">
        <v>0.13411764705882401</v>
      </c>
      <c r="M224" t="s">
        <v>673</v>
      </c>
      <c r="N224" t="s">
        <v>101</v>
      </c>
      <c r="O224" t="s">
        <v>673</v>
      </c>
      <c r="P224" t="s">
        <v>673</v>
      </c>
    </row>
    <row r="225" spans="1:16" x14ac:dyDescent="0.25">
      <c r="A225" t="s">
        <v>310</v>
      </c>
      <c r="B225" t="s">
        <v>311</v>
      </c>
      <c r="D225" t="s">
        <v>101</v>
      </c>
      <c r="F225" t="s">
        <v>1596</v>
      </c>
      <c r="G225" t="s">
        <v>101</v>
      </c>
      <c r="H225" t="s">
        <v>1602</v>
      </c>
      <c r="I225" t="s">
        <v>1600</v>
      </c>
      <c r="J225" t="s">
        <v>2047</v>
      </c>
      <c r="K225" t="s">
        <v>2047</v>
      </c>
      <c r="L225">
        <v>0.13123486682808699</v>
      </c>
      <c r="M225" t="s">
        <v>673</v>
      </c>
      <c r="N225" t="s">
        <v>101</v>
      </c>
      <c r="O225" t="s">
        <v>673</v>
      </c>
      <c r="P225" t="s">
        <v>673</v>
      </c>
    </row>
    <row r="226" spans="1:16" x14ac:dyDescent="0.25">
      <c r="A226" t="s">
        <v>218</v>
      </c>
      <c r="B226" t="s">
        <v>219</v>
      </c>
      <c r="D226" t="s">
        <v>101</v>
      </c>
      <c r="F226" t="s">
        <v>1394</v>
      </c>
      <c r="G226" t="s">
        <v>101</v>
      </c>
      <c r="H226" t="s">
        <v>1603</v>
      </c>
      <c r="I226" t="s">
        <v>1343</v>
      </c>
      <c r="J226" t="s">
        <v>1478</v>
      </c>
      <c r="K226" t="s">
        <v>1478</v>
      </c>
      <c r="L226">
        <v>5.36447638603696E-2</v>
      </c>
      <c r="M226" t="s">
        <v>673</v>
      </c>
      <c r="N226" t="s">
        <v>101</v>
      </c>
      <c r="O226" t="s">
        <v>673</v>
      </c>
      <c r="P226" t="s">
        <v>673</v>
      </c>
    </row>
    <row r="227" spans="1:16" x14ac:dyDescent="0.25">
      <c r="A227" t="s">
        <v>585</v>
      </c>
      <c r="B227" t="s">
        <v>586</v>
      </c>
      <c r="D227" t="s">
        <v>101</v>
      </c>
      <c r="F227" t="s">
        <v>1627</v>
      </c>
      <c r="G227" t="s">
        <v>101</v>
      </c>
      <c r="H227" t="s">
        <v>1606</v>
      </c>
      <c r="I227" t="s">
        <v>1604</v>
      </c>
      <c r="J227" t="s">
        <v>1582</v>
      </c>
      <c r="K227" t="s">
        <v>1582</v>
      </c>
      <c r="L227">
        <v>0.14432989690721601</v>
      </c>
      <c r="M227" t="s">
        <v>673</v>
      </c>
      <c r="N227" t="s">
        <v>101</v>
      </c>
      <c r="O227" t="s">
        <v>673</v>
      </c>
      <c r="P227" t="s">
        <v>673</v>
      </c>
    </row>
    <row r="228" spans="1:16" x14ac:dyDescent="0.25">
      <c r="A228" t="s">
        <v>312</v>
      </c>
      <c r="B228" t="s">
        <v>313</v>
      </c>
      <c r="D228" t="s">
        <v>101</v>
      </c>
      <c r="F228" t="s">
        <v>101</v>
      </c>
      <c r="G228" t="s">
        <v>101</v>
      </c>
      <c r="H228" t="s">
        <v>1350</v>
      </c>
      <c r="I228" t="s">
        <v>1443</v>
      </c>
      <c r="J228" t="s">
        <v>1443</v>
      </c>
      <c r="K228" t="s">
        <v>1443</v>
      </c>
      <c r="L228">
        <v>0.232558139534884</v>
      </c>
      <c r="M228" t="s">
        <v>673</v>
      </c>
      <c r="N228" t="s">
        <v>673</v>
      </c>
      <c r="O228" t="s">
        <v>673</v>
      </c>
      <c r="P228" t="s">
        <v>673</v>
      </c>
    </row>
    <row r="229" spans="1:16" x14ac:dyDescent="0.25">
      <c r="A229" t="s">
        <v>1303</v>
      </c>
      <c r="B229" t="s">
        <v>1304</v>
      </c>
      <c r="C229" t="s">
        <v>75</v>
      </c>
      <c r="D229" t="s">
        <v>101</v>
      </c>
      <c r="E229" t="s">
        <v>101</v>
      </c>
      <c r="F229" t="s">
        <v>101</v>
      </c>
      <c r="G229" t="s">
        <v>101</v>
      </c>
      <c r="H229" t="s">
        <v>2112</v>
      </c>
      <c r="I229" t="s">
        <v>1960</v>
      </c>
      <c r="J229" t="s">
        <v>1960</v>
      </c>
      <c r="K229" t="s">
        <v>101</v>
      </c>
      <c r="L229">
        <v>0.19411831479543501</v>
      </c>
      <c r="M229" t="s">
        <v>101</v>
      </c>
      <c r="N229" t="s">
        <v>101</v>
      </c>
      <c r="O229" t="s">
        <v>101</v>
      </c>
      <c r="P229" t="s">
        <v>101</v>
      </c>
    </row>
    <row r="230" spans="1:16" x14ac:dyDescent="0.25">
      <c r="A230" t="s">
        <v>587</v>
      </c>
      <c r="B230" t="s">
        <v>588</v>
      </c>
      <c r="D230" t="s">
        <v>101</v>
      </c>
      <c r="F230" t="s">
        <v>101</v>
      </c>
      <c r="G230" t="s">
        <v>101</v>
      </c>
      <c r="H230" t="s">
        <v>1575</v>
      </c>
      <c r="I230" t="s">
        <v>1399</v>
      </c>
      <c r="J230" t="s">
        <v>1399</v>
      </c>
      <c r="K230" t="s">
        <v>1399</v>
      </c>
      <c r="L230">
        <v>0.15833333333333299</v>
      </c>
      <c r="M230" t="s">
        <v>673</v>
      </c>
      <c r="N230" t="s">
        <v>673</v>
      </c>
      <c r="O230" t="s">
        <v>673</v>
      </c>
      <c r="P230" t="s">
        <v>673</v>
      </c>
    </row>
    <row r="231" spans="1:16" x14ac:dyDescent="0.25">
      <c r="A231" t="s">
        <v>589</v>
      </c>
      <c r="B231" t="s">
        <v>590</v>
      </c>
      <c r="D231" t="s">
        <v>101</v>
      </c>
      <c r="F231" t="s">
        <v>1394</v>
      </c>
      <c r="G231" t="s">
        <v>101</v>
      </c>
      <c r="H231" t="s">
        <v>1608</v>
      </c>
      <c r="I231" t="s">
        <v>1478</v>
      </c>
      <c r="J231" t="s">
        <v>1386</v>
      </c>
      <c r="K231" t="s">
        <v>1386</v>
      </c>
      <c r="L231">
        <v>0.126718469814704</v>
      </c>
      <c r="M231" t="s">
        <v>673</v>
      </c>
      <c r="N231" t="s">
        <v>101</v>
      </c>
      <c r="O231" t="s">
        <v>673</v>
      </c>
      <c r="P231" t="s">
        <v>673</v>
      </c>
    </row>
    <row r="232" spans="1:16" x14ac:dyDescent="0.25">
      <c r="A232" t="s">
        <v>220</v>
      </c>
      <c r="B232" t="s">
        <v>221</v>
      </c>
      <c r="D232" t="s">
        <v>101</v>
      </c>
      <c r="F232" t="s">
        <v>101</v>
      </c>
      <c r="G232" t="s">
        <v>101</v>
      </c>
      <c r="H232" t="s">
        <v>1611</v>
      </c>
      <c r="I232" t="s">
        <v>1609</v>
      </c>
      <c r="J232" t="s">
        <v>1609</v>
      </c>
      <c r="K232" t="s">
        <v>1609</v>
      </c>
      <c r="L232">
        <v>0.13348164627363701</v>
      </c>
      <c r="M232" t="s">
        <v>673</v>
      </c>
      <c r="N232" t="s">
        <v>101</v>
      </c>
      <c r="O232" t="s">
        <v>673</v>
      </c>
      <c r="P232" t="s">
        <v>673</v>
      </c>
    </row>
    <row r="233" spans="1:16" x14ac:dyDescent="0.25">
      <c r="A233" t="s">
        <v>591</v>
      </c>
      <c r="B233" t="s">
        <v>592</v>
      </c>
      <c r="D233" t="s">
        <v>101</v>
      </c>
      <c r="F233" t="s">
        <v>101</v>
      </c>
      <c r="G233" t="s">
        <v>101</v>
      </c>
      <c r="H233" t="s">
        <v>1779</v>
      </c>
      <c r="I233" t="s">
        <v>1596</v>
      </c>
      <c r="J233" t="s">
        <v>1596</v>
      </c>
      <c r="K233" t="s">
        <v>1596</v>
      </c>
      <c r="L233">
        <v>0.19642857142857101</v>
      </c>
      <c r="M233" t="s">
        <v>673</v>
      </c>
      <c r="N233" t="s">
        <v>673</v>
      </c>
      <c r="O233" t="s">
        <v>673</v>
      </c>
      <c r="P233" t="s">
        <v>673</v>
      </c>
    </row>
    <row r="234" spans="1:16" x14ac:dyDescent="0.25">
      <c r="A234" t="s">
        <v>95</v>
      </c>
      <c r="B234" t="s">
        <v>61</v>
      </c>
      <c r="C234" t="s">
        <v>75</v>
      </c>
      <c r="D234" t="s">
        <v>101</v>
      </c>
      <c r="E234" t="s">
        <v>101</v>
      </c>
      <c r="F234" t="s">
        <v>101</v>
      </c>
      <c r="G234" t="s">
        <v>101</v>
      </c>
      <c r="H234" t="s">
        <v>2114</v>
      </c>
      <c r="I234" t="s">
        <v>1951</v>
      </c>
      <c r="J234" t="s">
        <v>1951</v>
      </c>
      <c r="K234" t="s">
        <v>101</v>
      </c>
      <c r="L234">
        <v>0.15441229586000399</v>
      </c>
      <c r="M234" t="s">
        <v>673</v>
      </c>
      <c r="N234" t="s">
        <v>673</v>
      </c>
      <c r="O234" t="s">
        <v>673</v>
      </c>
      <c r="P234" t="s">
        <v>673</v>
      </c>
    </row>
    <row r="235" spans="1:16" x14ac:dyDescent="0.25">
      <c r="A235" t="s">
        <v>94</v>
      </c>
      <c r="B235" t="s">
        <v>57</v>
      </c>
      <c r="C235" t="s">
        <v>75</v>
      </c>
      <c r="D235" t="s">
        <v>101</v>
      </c>
      <c r="E235" t="s">
        <v>101</v>
      </c>
      <c r="F235" t="s">
        <v>101</v>
      </c>
      <c r="G235" t="s">
        <v>101</v>
      </c>
      <c r="H235" t="s">
        <v>2113</v>
      </c>
      <c r="I235" t="s">
        <v>1953</v>
      </c>
      <c r="J235" t="s">
        <v>1953</v>
      </c>
      <c r="K235" t="s">
        <v>101</v>
      </c>
      <c r="L235">
        <v>6.6937349929460099E-2</v>
      </c>
      <c r="M235" t="s">
        <v>101</v>
      </c>
      <c r="N235" t="s">
        <v>101</v>
      </c>
      <c r="O235" t="s">
        <v>101</v>
      </c>
      <c r="P235" t="s">
        <v>101</v>
      </c>
    </row>
    <row r="236" spans="1:16" x14ac:dyDescent="0.25">
      <c r="A236" t="s">
        <v>71</v>
      </c>
      <c r="B236" t="s">
        <v>30</v>
      </c>
      <c r="C236" t="s">
        <v>71</v>
      </c>
      <c r="D236" t="s">
        <v>101</v>
      </c>
      <c r="F236" t="s">
        <v>1529</v>
      </c>
      <c r="G236" t="s">
        <v>101</v>
      </c>
      <c r="H236" t="s">
        <v>2087</v>
      </c>
      <c r="I236" t="s">
        <v>1811</v>
      </c>
      <c r="J236" t="s">
        <v>2088</v>
      </c>
      <c r="K236" t="s">
        <v>2089</v>
      </c>
      <c r="L236">
        <v>9.9166843927609799E-2</v>
      </c>
      <c r="M236" t="s">
        <v>673</v>
      </c>
      <c r="N236" t="s">
        <v>673</v>
      </c>
      <c r="O236" t="s">
        <v>673</v>
      </c>
      <c r="P236" t="s">
        <v>673</v>
      </c>
    </row>
    <row r="237" spans="1:16" x14ac:dyDescent="0.25">
      <c r="A237" t="s">
        <v>314</v>
      </c>
      <c r="B237" t="s">
        <v>315</v>
      </c>
      <c r="D237" t="s">
        <v>101</v>
      </c>
      <c r="F237" t="s">
        <v>1381</v>
      </c>
      <c r="G237" t="s">
        <v>101</v>
      </c>
      <c r="H237" t="s">
        <v>1612</v>
      </c>
      <c r="I237" t="s">
        <v>1340</v>
      </c>
      <c r="J237" t="s">
        <v>2048</v>
      </c>
      <c r="K237" t="s">
        <v>2048</v>
      </c>
      <c r="L237">
        <v>0.124808282208589</v>
      </c>
      <c r="M237" t="s">
        <v>673</v>
      </c>
      <c r="N237" t="s">
        <v>101</v>
      </c>
      <c r="O237" t="s">
        <v>673</v>
      </c>
      <c r="P237" t="s">
        <v>673</v>
      </c>
    </row>
    <row r="238" spans="1:16" x14ac:dyDescent="0.25">
      <c r="A238" t="s">
        <v>593</v>
      </c>
      <c r="B238" t="s">
        <v>594</v>
      </c>
      <c r="D238" t="s">
        <v>101</v>
      </c>
      <c r="F238" t="s">
        <v>1461</v>
      </c>
      <c r="G238" t="s">
        <v>101</v>
      </c>
      <c r="H238" t="s">
        <v>1614</v>
      </c>
      <c r="I238" t="s">
        <v>1613</v>
      </c>
      <c r="J238" t="s">
        <v>1358</v>
      </c>
      <c r="K238" t="s">
        <v>1358</v>
      </c>
      <c r="L238">
        <v>0.109463276836158</v>
      </c>
      <c r="M238" t="s">
        <v>673</v>
      </c>
      <c r="N238" t="s">
        <v>101</v>
      </c>
      <c r="O238" t="s">
        <v>673</v>
      </c>
      <c r="P238" t="s">
        <v>673</v>
      </c>
    </row>
    <row r="239" spans="1:16" x14ac:dyDescent="0.25">
      <c r="A239" t="s">
        <v>595</v>
      </c>
      <c r="B239" t="s">
        <v>596</v>
      </c>
      <c r="D239" t="s">
        <v>101</v>
      </c>
      <c r="F239" t="s">
        <v>101</v>
      </c>
      <c r="G239" t="s">
        <v>101</v>
      </c>
      <c r="H239" t="s">
        <v>1780</v>
      </c>
      <c r="I239" t="s">
        <v>1545</v>
      </c>
      <c r="J239" t="s">
        <v>1545</v>
      </c>
      <c r="K239" t="s">
        <v>1545</v>
      </c>
      <c r="L239">
        <v>0.26086956521739102</v>
      </c>
      <c r="M239" t="s">
        <v>673</v>
      </c>
      <c r="N239" t="s">
        <v>673</v>
      </c>
      <c r="O239" t="s">
        <v>673</v>
      </c>
      <c r="P239" t="s">
        <v>673</v>
      </c>
    </row>
    <row r="240" spans="1:16" x14ac:dyDescent="0.25">
      <c r="A240" t="s">
        <v>597</v>
      </c>
      <c r="B240" t="s">
        <v>598</v>
      </c>
      <c r="D240" t="s">
        <v>101</v>
      </c>
      <c r="F240" t="s">
        <v>1394</v>
      </c>
      <c r="G240" t="s">
        <v>101</v>
      </c>
      <c r="H240" t="s">
        <v>1781</v>
      </c>
      <c r="I240" t="s">
        <v>1380</v>
      </c>
      <c r="J240" t="s">
        <v>1995</v>
      </c>
      <c r="K240" t="s">
        <v>1995</v>
      </c>
      <c r="L240">
        <v>0.15292675452037999</v>
      </c>
      <c r="M240" t="s">
        <v>673</v>
      </c>
      <c r="N240" t="s">
        <v>673</v>
      </c>
      <c r="O240" t="s">
        <v>673</v>
      </c>
      <c r="P240" t="s">
        <v>673</v>
      </c>
    </row>
    <row r="241" spans="1:16" x14ac:dyDescent="0.25">
      <c r="A241" t="s">
        <v>222</v>
      </c>
      <c r="B241" t="s">
        <v>223</v>
      </c>
      <c r="D241" t="s">
        <v>101</v>
      </c>
      <c r="F241" t="s">
        <v>101</v>
      </c>
      <c r="G241" t="s">
        <v>101</v>
      </c>
      <c r="H241" t="s">
        <v>1574</v>
      </c>
      <c r="I241" t="s">
        <v>1394</v>
      </c>
      <c r="J241" t="s">
        <v>1394</v>
      </c>
      <c r="K241" t="s">
        <v>1394</v>
      </c>
      <c r="L241">
        <v>0.13043478260869601</v>
      </c>
      <c r="M241" t="s">
        <v>101</v>
      </c>
      <c r="N241" t="s">
        <v>101</v>
      </c>
      <c r="O241" t="s">
        <v>101</v>
      </c>
      <c r="P241" t="s">
        <v>101</v>
      </c>
    </row>
    <row r="242" spans="1:16" x14ac:dyDescent="0.25">
      <c r="A242" t="s">
        <v>599</v>
      </c>
      <c r="B242" t="s">
        <v>600</v>
      </c>
      <c r="D242" t="s">
        <v>101</v>
      </c>
      <c r="F242" t="s">
        <v>1587</v>
      </c>
      <c r="G242" t="s">
        <v>101</v>
      </c>
      <c r="H242" t="s">
        <v>1996</v>
      </c>
      <c r="I242" t="s">
        <v>1782</v>
      </c>
      <c r="J242" t="s">
        <v>1997</v>
      </c>
      <c r="K242" t="s">
        <v>1997</v>
      </c>
      <c r="L242">
        <v>0.20139557266602501</v>
      </c>
      <c r="M242" t="s">
        <v>673</v>
      </c>
      <c r="N242" t="s">
        <v>673</v>
      </c>
      <c r="O242" t="s">
        <v>673</v>
      </c>
      <c r="P242" t="s">
        <v>673</v>
      </c>
    </row>
    <row r="243" spans="1:16" x14ac:dyDescent="0.25">
      <c r="A243" t="s">
        <v>224</v>
      </c>
      <c r="B243" t="s">
        <v>225</v>
      </c>
      <c r="D243" t="s">
        <v>101</v>
      </c>
      <c r="F243" t="s">
        <v>1417</v>
      </c>
      <c r="G243" t="s">
        <v>101</v>
      </c>
      <c r="H243" t="s">
        <v>1616</v>
      </c>
      <c r="I243" t="s">
        <v>1615</v>
      </c>
      <c r="J243" t="s">
        <v>2049</v>
      </c>
      <c r="K243" t="s">
        <v>2049</v>
      </c>
      <c r="L243">
        <v>7.6733611216369804E-2</v>
      </c>
      <c r="M243" t="s">
        <v>673</v>
      </c>
      <c r="N243" t="s">
        <v>101</v>
      </c>
      <c r="O243" t="s">
        <v>673</v>
      </c>
      <c r="P243" t="s">
        <v>673</v>
      </c>
    </row>
    <row r="244" spans="1:16" x14ac:dyDescent="0.25">
      <c r="A244" t="s">
        <v>316</v>
      </c>
      <c r="B244" t="s">
        <v>317</v>
      </c>
      <c r="D244" t="s">
        <v>101</v>
      </c>
      <c r="F244" t="s">
        <v>101</v>
      </c>
      <c r="G244" t="s">
        <v>101</v>
      </c>
      <c r="H244" t="s">
        <v>1564</v>
      </c>
      <c r="I244" t="s">
        <v>1381</v>
      </c>
      <c r="J244" t="s">
        <v>1381</v>
      </c>
      <c r="K244" t="s">
        <v>1381</v>
      </c>
      <c r="L244">
        <v>0.110236220472441</v>
      </c>
      <c r="M244" t="s">
        <v>673</v>
      </c>
      <c r="N244" t="s">
        <v>101</v>
      </c>
      <c r="O244" t="s">
        <v>673</v>
      </c>
      <c r="P244" t="s">
        <v>673</v>
      </c>
    </row>
    <row r="245" spans="1:16" x14ac:dyDescent="0.25">
      <c r="A245" t="s">
        <v>226</v>
      </c>
      <c r="B245" t="s">
        <v>227</v>
      </c>
      <c r="D245" t="s">
        <v>101</v>
      </c>
      <c r="F245" t="s">
        <v>101</v>
      </c>
      <c r="G245" t="s">
        <v>101</v>
      </c>
      <c r="H245" t="s">
        <v>1617</v>
      </c>
      <c r="I245" t="s">
        <v>1443</v>
      </c>
      <c r="J245" t="s">
        <v>1443</v>
      </c>
      <c r="K245" t="s">
        <v>1443</v>
      </c>
      <c r="L245">
        <v>0.14285714285714299</v>
      </c>
      <c r="M245" t="s">
        <v>673</v>
      </c>
      <c r="N245" t="s">
        <v>101</v>
      </c>
      <c r="O245" t="s">
        <v>673</v>
      </c>
      <c r="P245" t="s">
        <v>673</v>
      </c>
    </row>
    <row r="246" spans="1:16" x14ac:dyDescent="0.25">
      <c r="A246" t="s">
        <v>228</v>
      </c>
      <c r="B246" t="s">
        <v>229</v>
      </c>
      <c r="D246" t="s">
        <v>101</v>
      </c>
      <c r="F246" t="s">
        <v>1359</v>
      </c>
      <c r="G246" t="s">
        <v>101</v>
      </c>
      <c r="H246" t="s">
        <v>1619</v>
      </c>
      <c r="I246" t="s">
        <v>1618</v>
      </c>
      <c r="J246" t="s">
        <v>1504</v>
      </c>
      <c r="K246" t="s">
        <v>1504</v>
      </c>
      <c r="L246">
        <v>4.7952139898757497E-2</v>
      </c>
      <c r="M246" t="s">
        <v>673</v>
      </c>
      <c r="N246" t="s">
        <v>101</v>
      </c>
      <c r="O246" t="s">
        <v>101</v>
      </c>
      <c r="P246" t="s">
        <v>101</v>
      </c>
    </row>
    <row r="247" spans="1:16" x14ac:dyDescent="0.25">
      <c r="A247" t="s">
        <v>230</v>
      </c>
      <c r="B247" t="s">
        <v>231</v>
      </c>
      <c r="D247" t="s">
        <v>101</v>
      </c>
      <c r="F247" t="s">
        <v>1397</v>
      </c>
      <c r="G247" t="s">
        <v>101</v>
      </c>
      <c r="H247" t="s">
        <v>1621</v>
      </c>
      <c r="I247" t="s">
        <v>1620</v>
      </c>
      <c r="J247" t="s">
        <v>2050</v>
      </c>
      <c r="K247" t="s">
        <v>2050</v>
      </c>
      <c r="L247">
        <v>5.00189465706707E-2</v>
      </c>
      <c r="M247" t="s">
        <v>673</v>
      </c>
      <c r="N247" t="s">
        <v>101</v>
      </c>
      <c r="O247" t="s">
        <v>673</v>
      </c>
      <c r="P247" t="s">
        <v>673</v>
      </c>
    </row>
    <row r="248" spans="1:16" x14ac:dyDescent="0.25">
      <c r="A248" t="s">
        <v>601</v>
      </c>
      <c r="B248" t="s">
        <v>602</v>
      </c>
      <c r="D248" t="s">
        <v>101</v>
      </c>
      <c r="F248" t="s">
        <v>1426</v>
      </c>
      <c r="G248" t="s">
        <v>101</v>
      </c>
      <c r="H248" t="s">
        <v>1783</v>
      </c>
      <c r="I248" t="s">
        <v>1591</v>
      </c>
      <c r="J248" t="s">
        <v>1592</v>
      </c>
      <c r="K248" t="s">
        <v>1592</v>
      </c>
      <c r="L248">
        <v>0.189014539579968</v>
      </c>
      <c r="M248" t="s">
        <v>673</v>
      </c>
      <c r="N248" t="s">
        <v>673</v>
      </c>
      <c r="O248" t="s">
        <v>673</v>
      </c>
      <c r="P248" t="s">
        <v>673</v>
      </c>
    </row>
    <row r="249" spans="1:16" x14ac:dyDescent="0.25">
      <c r="A249" t="s">
        <v>603</v>
      </c>
      <c r="B249" t="s">
        <v>604</v>
      </c>
      <c r="D249" t="s">
        <v>101</v>
      </c>
      <c r="F249" t="s">
        <v>1842</v>
      </c>
      <c r="G249" t="s">
        <v>101</v>
      </c>
      <c r="H249" t="s">
        <v>1784</v>
      </c>
      <c r="I249" t="s">
        <v>1545</v>
      </c>
      <c r="J249" t="s">
        <v>1733</v>
      </c>
      <c r="K249" t="s">
        <v>1733</v>
      </c>
      <c r="L249">
        <v>0.20971867007672601</v>
      </c>
      <c r="M249" t="s">
        <v>673</v>
      </c>
      <c r="N249" t="s">
        <v>673</v>
      </c>
      <c r="O249" t="s">
        <v>673</v>
      </c>
      <c r="P249" t="s">
        <v>673</v>
      </c>
    </row>
    <row r="250" spans="1:16" x14ac:dyDescent="0.25">
      <c r="A250" t="s">
        <v>232</v>
      </c>
      <c r="B250" t="s">
        <v>233</v>
      </c>
      <c r="D250" t="s">
        <v>101</v>
      </c>
      <c r="F250" t="s">
        <v>1565</v>
      </c>
      <c r="G250" t="s">
        <v>101</v>
      </c>
      <c r="H250" t="s">
        <v>2051</v>
      </c>
      <c r="I250" t="s">
        <v>1622</v>
      </c>
      <c r="J250" t="s">
        <v>2052</v>
      </c>
      <c r="K250" t="s">
        <v>2052</v>
      </c>
      <c r="L250">
        <v>9.0495066205616898E-2</v>
      </c>
      <c r="M250" t="s">
        <v>673</v>
      </c>
      <c r="N250" t="s">
        <v>101</v>
      </c>
      <c r="O250" t="s">
        <v>673</v>
      </c>
      <c r="P250" t="s">
        <v>673</v>
      </c>
    </row>
    <row r="251" spans="1:16" x14ac:dyDescent="0.25">
      <c r="A251" t="s">
        <v>234</v>
      </c>
      <c r="B251" t="s">
        <v>235</v>
      </c>
      <c r="D251" t="s">
        <v>101</v>
      </c>
      <c r="F251" t="s">
        <v>1446</v>
      </c>
      <c r="G251" t="s">
        <v>101</v>
      </c>
      <c r="H251" t="s">
        <v>1624</v>
      </c>
      <c r="I251" t="s">
        <v>1522</v>
      </c>
      <c r="J251" t="s">
        <v>1623</v>
      </c>
      <c r="K251" t="s">
        <v>1623</v>
      </c>
      <c r="L251">
        <v>9.9888392857142905E-2</v>
      </c>
      <c r="M251" t="s">
        <v>673</v>
      </c>
      <c r="N251" t="s">
        <v>101</v>
      </c>
      <c r="O251" t="s">
        <v>673</v>
      </c>
      <c r="P251" t="s">
        <v>673</v>
      </c>
    </row>
    <row r="252" spans="1:16" x14ac:dyDescent="0.25">
      <c r="A252" t="s">
        <v>605</v>
      </c>
      <c r="B252" t="s">
        <v>606</v>
      </c>
      <c r="D252" t="s">
        <v>101</v>
      </c>
      <c r="F252" t="s">
        <v>1426</v>
      </c>
      <c r="G252" t="s">
        <v>101</v>
      </c>
      <c r="H252" t="s">
        <v>1605</v>
      </c>
      <c r="I252" t="s">
        <v>1481</v>
      </c>
      <c r="J252" t="s">
        <v>1424</v>
      </c>
      <c r="K252" t="s">
        <v>1424</v>
      </c>
      <c r="L252">
        <v>0.13521126760563401</v>
      </c>
      <c r="M252" t="s">
        <v>673</v>
      </c>
      <c r="N252" t="s">
        <v>101</v>
      </c>
      <c r="O252" t="s">
        <v>673</v>
      </c>
      <c r="P252" t="s">
        <v>673</v>
      </c>
    </row>
    <row r="253" spans="1:16" x14ac:dyDescent="0.25">
      <c r="A253" t="s">
        <v>73</v>
      </c>
      <c r="B253" t="s">
        <v>38</v>
      </c>
      <c r="C253" t="s">
        <v>73</v>
      </c>
      <c r="D253" t="s">
        <v>101</v>
      </c>
      <c r="F253" t="s">
        <v>1534</v>
      </c>
      <c r="G253" t="s">
        <v>101</v>
      </c>
      <c r="H253" t="s">
        <v>2093</v>
      </c>
      <c r="I253" t="s">
        <v>2094</v>
      </c>
      <c r="J253" t="s">
        <v>2095</v>
      </c>
      <c r="K253" t="s">
        <v>2096</v>
      </c>
      <c r="L253">
        <v>0.14403081138312199</v>
      </c>
      <c r="M253" t="s">
        <v>673</v>
      </c>
      <c r="N253" t="s">
        <v>101</v>
      </c>
      <c r="O253" t="s">
        <v>673</v>
      </c>
      <c r="P253" t="s">
        <v>673</v>
      </c>
    </row>
    <row r="254" spans="1:16" x14ac:dyDescent="0.25">
      <c r="A254" t="s">
        <v>91</v>
      </c>
      <c r="B254" t="s">
        <v>43</v>
      </c>
      <c r="C254" t="s">
        <v>73</v>
      </c>
      <c r="D254" t="s">
        <v>101</v>
      </c>
      <c r="E254" t="s">
        <v>101</v>
      </c>
      <c r="F254" t="s">
        <v>101</v>
      </c>
      <c r="G254" t="s">
        <v>101</v>
      </c>
      <c r="H254" t="s">
        <v>2226</v>
      </c>
      <c r="I254" t="s">
        <v>2227</v>
      </c>
      <c r="J254" t="s">
        <v>2227</v>
      </c>
      <c r="K254" t="s">
        <v>101</v>
      </c>
      <c r="L254">
        <v>0.113406397378848</v>
      </c>
      <c r="M254" t="s">
        <v>673</v>
      </c>
      <c r="N254" t="s">
        <v>101</v>
      </c>
      <c r="O254" t="s">
        <v>673</v>
      </c>
      <c r="P254" t="s">
        <v>673</v>
      </c>
    </row>
    <row r="255" spans="1:16" x14ac:dyDescent="0.25">
      <c r="A255" t="s">
        <v>607</v>
      </c>
      <c r="B255" t="s">
        <v>608</v>
      </c>
      <c r="D255" t="s">
        <v>101</v>
      </c>
      <c r="F255" t="s">
        <v>673</v>
      </c>
      <c r="G255" t="s">
        <v>101</v>
      </c>
      <c r="H255" t="s">
        <v>1630</v>
      </c>
      <c r="I255" t="s">
        <v>1596</v>
      </c>
      <c r="J255" t="s">
        <v>1574</v>
      </c>
      <c r="K255" t="s">
        <v>1574</v>
      </c>
      <c r="L255">
        <v>0.182539682539683</v>
      </c>
      <c r="M255" t="s">
        <v>673</v>
      </c>
      <c r="N255" t="s">
        <v>673</v>
      </c>
      <c r="O255" t="s">
        <v>673</v>
      </c>
      <c r="P255" t="s">
        <v>673</v>
      </c>
    </row>
    <row r="256" spans="1:16" x14ac:dyDescent="0.25">
      <c r="A256" t="s">
        <v>609</v>
      </c>
      <c r="B256" t="s">
        <v>610</v>
      </c>
      <c r="D256" t="s">
        <v>101</v>
      </c>
      <c r="F256" t="s">
        <v>1409</v>
      </c>
      <c r="G256" t="s">
        <v>101</v>
      </c>
      <c r="H256" t="s">
        <v>1625</v>
      </c>
      <c r="I256" t="s">
        <v>1370</v>
      </c>
      <c r="J256" t="s">
        <v>1596</v>
      </c>
      <c r="K256" t="s">
        <v>1596</v>
      </c>
      <c r="L256">
        <v>0.139240506329114</v>
      </c>
      <c r="M256" t="s">
        <v>673</v>
      </c>
      <c r="N256" t="s">
        <v>101</v>
      </c>
      <c r="O256" t="s">
        <v>673</v>
      </c>
      <c r="P256" t="s">
        <v>673</v>
      </c>
    </row>
    <row r="257" spans="1:16" x14ac:dyDescent="0.25">
      <c r="A257" t="s">
        <v>236</v>
      </c>
      <c r="B257" t="s">
        <v>237</v>
      </c>
      <c r="D257" t="s">
        <v>101</v>
      </c>
      <c r="F257" t="s">
        <v>1446</v>
      </c>
      <c r="G257" t="s">
        <v>101</v>
      </c>
      <c r="H257" t="s">
        <v>1626</v>
      </c>
      <c r="I257" t="s">
        <v>1531</v>
      </c>
      <c r="J257" t="s">
        <v>1468</v>
      </c>
      <c r="K257" t="s">
        <v>1468</v>
      </c>
      <c r="L257">
        <v>7.3427844420210803E-2</v>
      </c>
      <c r="M257" t="s">
        <v>673</v>
      </c>
      <c r="N257" t="s">
        <v>101</v>
      </c>
      <c r="O257" t="s">
        <v>673</v>
      </c>
      <c r="P257" t="s">
        <v>673</v>
      </c>
    </row>
    <row r="258" spans="1:16" x14ac:dyDescent="0.25">
      <c r="A258" t="s">
        <v>238</v>
      </c>
      <c r="B258" t="s">
        <v>239</v>
      </c>
      <c r="D258" t="s">
        <v>101</v>
      </c>
      <c r="F258" t="s">
        <v>101</v>
      </c>
      <c r="G258" t="s">
        <v>101</v>
      </c>
      <c r="H258" t="s">
        <v>1406</v>
      </c>
      <c r="I258" t="s">
        <v>1409</v>
      </c>
      <c r="J258" t="s">
        <v>1409</v>
      </c>
      <c r="K258" t="s">
        <v>1409</v>
      </c>
      <c r="L258">
        <v>0.19230769230769201</v>
      </c>
      <c r="M258" t="s">
        <v>101</v>
      </c>
      <c r="N258" t="s">
        <v>101</v>
      </c>
      <c r="O258" t="s">
        <v>101</v>
      </c>
      <c r="P258" t="s">
        <v>101</v>
      </c>
    </row>
    <row r="259" spans="1:16" x14ac:dyDescent="0.25">
      <c r="A259" t="s">
        <v>611</v>
      </c>
      <c r="B259" t="s">
        <v>612</v>
      </c>
      <c r="D259" t="s">
        <v>101</v>
      </c>
      <c r="F259" t="s">
        <v>673</v>
      </c>
      <c r="G259" t="s">
        <v>101</v>
      </c>
      <c r="H259" t="s">
        <v>1374</v>
      </c>
      <c r="I259" t="s">
        <v>1409</v>
      </c>
      <c r="J259" t="s">
        <v>1446</v>
      </c>
      <c r="K259" t="s">
        <v>1446</v>
      </c>
      <c r="L259">
        <v>0.375</v>
      </c>
      <c r="M259" t="s">
        <v>101</v>
      </c>
      <c r="N259" t="s">
        <v>101</v>
      </c>
      <c r="O259" t="s">
        <v>101</v>
      </c>
      <c r="P259" t="s">
        <v>101</v>
      </c>
    </row>
    <row r="260" spans="1:16" x14ac:dyDescent="0.25">
      <c r="A260" t="s">
        <v>240</v>
      </c>
      <c r="B260" t="s">
        <v>241</v>
      </c>
      <c r="D260" t="s">
        <v>101</v>
      </c>
      <c r="F260" t="s">
        <v>101</v>
      </c>
      <c r="G260" t="s">
        <v>101</v>
      </c>
      <c r="H260" t="s">
        <v>1627</v>
      </c>
      <c r="I260" t="s">
        <v>1426</v>
      </c>
      <c r="J260" t="s">
        <v>1426</v>
      </c>
      <c r="K260" t="s">
        <v>1426</v>
      </c>
      <c r="L260">
        <v>0.133333333333333</v>
      </c>
      <c r="M260" t="s">
        <v>101</v>
      </c>
      <c r="N260" t="s">
        <v>101</v>
      </c>
      <c r="O260" t="s">
        <v>101</v>
      </c>
      <c r="P260" t="s">
        <v>101</v>
      </c>
    </row>
    <row r="261" spans="1:16" x14ac:dyDescent="0.25">
      <c r="A261" t="s">
        <v>242</v>
      </c>
      <c r="B261" t="s">
        <v>243</v>
      </c>
      <c r="D261" t="s">
        <v>101</v>
      </c>
      <c r="F261" t="s">
        <v>1574</v>
      </c>
      <c r="G261" t="s">
        <v>101</v>
      </c>
      <c r="H261" t="s">
        <v>1628</v>
      </c>
      <c r="I261" t="s">
        <v>1575</v>
      </c>
      <c r="J261" t="s">
        <v>2053</v>
      </c>
      <c r="K261" t="s">
        <v>2053</v>
      </c>
      <c r="L261">
        <v>6.5439163971137096E-2</v>
      </c>
      <c r="M261" t="s">
        <v>673</v>
      </c>
      <c r="N261" t="s">
        <v>101</v>
      </c>
      <c r="O261" t="s">
        <v>673</v>
      </c>
      <c r="P261" t="s">
        <v>673</v>
      </c>
    </row>
    <row r="262" spans="1:16" x14ac:dyDescent="0.25">
      <c r="A262" t="s">
        <v>613</v>
      </c>
      <c r="B262" t="s">
        <v>614</v>
      </c>
      <c r="D262" t="s">
        <v>101</v>
      </c>
      <c r="F262" t="s">
        <v>101</v>
      </c>
      <c r="G262" t="s">
        <v>101</v>
      </c>
      <c r="H262" t="s">
        <v>1413</v>
      </c>
      <c r="I262" t="s">
        <v>1417</v>
      </c>
      <c r="J262" t="s">
        <v>1417</v>
      </c>
      <c r="K262" t="s">
        <v>1417</v>
      </c>
      <c r="L262">
        <v>0.17647058823529399</v>
      </c>
      <c r="M262" t="s">
        <v>101</v>
      </c>
      <c r="N262" t="s">
        <v>101</v>
      </c>
      <c r="O262" t="s">
        <v>101</v>
      </c>
      <c r="P262" t="s">
        <v>101</v>
      </c>
    </row>
    <row r="263" spans="1:16" x14ac:dyDescent="0.25">
      <c r="A263" t="s">
        <v>615</v>
      </c>
      <c r="B263" t="s">
        <v>616</v>
      </c>
      <c r="D263" t="s">
        <v>101</v>
      </c>
      <c r="F263" t="s">
        <v>1381</v>
      </c>
      <c r="G263" t="s">
        <v>101</v>
      </c>
      <c r="H263" t="s">
        <v>1631</v>
      </c>
      <c r="I263" t="s">
        <v>1629</v>
      </c>
      <c r="J263" t="s">
        <v>2054</v>
      </c>
      <c r="K263" t="s">
        <v>2054</v>
      </c>
      <c r="L263">
        <v>0.14115092290988099</v>
      </c>
      <c r="M263" t="s">
        <v>673</v>
      </c>
      <c r="N263" t="s">
        <v>101</v>
      </c>
      <c r="O263" t="s">
        <v>673</v>
      </c>
      <c r="P263" t="s">
        <v>673</v>
      </c>
    </row>
    <row r="264" spans="1:16" x14ac:dyDescent="0.25">
      <c r="A264" t="s">
        <v>244</v>
      </c>
      <c r="B264" t="s">
        <v>245</v>
      </c>
      <c r="D264" t="s">
        <v>101</v>
      </c>
      <c r="F264" t="s">
        <v>1451</v>
      </c>
      <c r="G264" t="s">
        <v>101</v>
      </c>
      <c r="H264" t="s">
        <v>1633</v>
      </c>
      <c r="I264" t="s">
        <v>1632</v>
      </c>
      <c r="J264" t="s">
        <v>1418</v>
      </c>
      <c r="K264" t="s">
        <v>1418</v>
      </c>
      <c r="L264">
        <v>9.9921011058451803E-2</v>
      </c>
      <c r="M264" t="s">
        <v>673</v>
      </c>
      <c r="N264" t="s">
        <v>101</v>
      </c>
      <c r="O264" t="s">
        <v>673</v>
      </c>
      <c r="P264" t="s">
        <v>673</v>
      </c>
    </row>
    <row r="265" spans="1:16" x14ac:dyDescent="0.25">
      <c r="A265" t="s">
        <v>617</v>
      </c>
      <c r="B265" t="s">
        <v>618</v>
      </c>
      <c r="D265" t="s">
        <v>101</v>
      </c>
      <c r="F265" t="s">
        <v>101</v>
      </c>
      <c r="G265" t="s">
        <v>101</v>
      </c>
      <c r="H265" t="s">
        <v>1591</v>
      </c>
      <c r="I265" t="s">
        <v>1378</v>
      </c>
      <c r="J265" t="s">
        <v>1378</v>
      </c>
      <c r="K265" t="s">
        <v>1378</v>
      </c>
      <c r="L265">
        <v>0.23478260869565201</v>
      </c>
      <c r="M265" t="s">
        <v>673</v>
      </c>
      <c r="N265" t="s">
        <v>673</v>
      </c>
      <c r="O265" t="s">
        <v>673</v>
      </c>
      <c r="P265" t="s">
        <v>673</v>
      </c>
    </row>
    <row r="266" spans="1:16" x14ac:dyDescent="0.25">
      <c r="A266" t="s">
        <v>85</v>
      </c>
      <c r="B266" t="s">
        <v>33</v>
      </c>
      <c r="C266" t="s">
        <v>71</v>
      </c>
      <c r="D266" t="s">
        <v>101</v>
      </c>
      <c r="E266" t="s">
        <v>101</v>
      </c>
      <c r="F266" t="s">
        <v>101</v>
      </c>
      <c r="G266" t="s">
        <v>101</v>
      </c>
      <c r="H266" t="s">
        <v>2091</v>
      </c>
      <c r="I266" t="s">
        <v>1815</v>
      </c>
      <c r="J266" t="s">
        <v>1815</v>
      </c>
      <c r="K266" t="s">
        <v>101</v>
      </c>
      <c r="L266">
        <v>0.131454072818464</v>
      </c>
      <c r="M266" t="s">
        <v>673</v>
      </c>
      <c r="N266" t="s">
        <v>101</v>
      </c>
      <c r="O266" t="s">
        <v>673</v>
      </c>
      <c r="P266" t="s">
        <v>673</v>
      </c>
    </row>
    <row r="267" spans="1:16" x14ac:dyDescent="0.25">
      <c r="A267" t="s">
        <v>93</v>
      </c>
      <c r="B267" t="s">
        <v>49</v>
      </c>
      <c r="C267" t="s">
        <v>74</v>
      </c>
      <c r="D267" t="s">
        <v>101</v>
      </c>
      <c r="E267" t="s">
        <v>101</v>
      </c>
      <c r="F267" t="s">
        <v>101</v>
      </c>
      <c r="G267" t="s">
        <v>101</v>
      </c>
      <c r="H267" t="s">
        <v>2103</v>
      </c>
      <c r="I267" t="s">
        <v>1957</v>
      </c>
      <c r="J267" t="s">
        <v>1957</v>
      </c>
      <c r="K267" t="s">
        <v>101</v>
      </c>
      <c r="L267">
        <v>0.11532602376067699</v>
      </c>
      <c r="M267" t="s">
        <v>673</v>
      </c>
      <c r="N267" t="s">
        <v>101</v>
      </c>
      <c r="O267" t="s">
        <v>673</v>
      </c>
      <c r="P267" t="s">
        <v>673</v>
      </c>
    </row>
    <row r="268" spans="1:16" x14ac:dyDescent="0.25">
      <c r="A268" t="s">
        <v>86</v>
      </c>
      <c r="B268" t="s">
        <v>35</v>
      </c>
      <c r="C268" t="s">
        <v>71</v>
      </c>
      <c r="D268" t="s">
        <v>101</v>
      </c>
      <c r="E268" t="s">
        <v>101</v>
      </c>
      <c r="F268" t="s">
        <v>101</v>
      </c>
      <c r="G268" t="s">
        <v>101</v>
      </c>
      <c r="H268" t="s">
        <v>2090</v>
      </c>
      <c r="I268" t="s">
        <v>1814</v>
      </c>
      <c r="J268" t="s">
        <v>1814</v>
      </c>
      <c r="K268" t="s">
        <v>101</v>
      </c>
      <c r="L268">
        <v>0.101657816312946</v>
      </c>
      <c r="M268" t="s">
        <v>673</v>
      </c>
      <c r="N268" t="s">
        <v>101</v>
      </c>
      <c r="O268" t="s">
        <v>673</v>
      </c>
      <c r="P268" t="s">
        <v>673</v>
      </c>
    </row>
    <row r="269" spans="1:16" x14ac:dyDescent="0.25">
      <c r="A269" t="s">
        <v>246</v>
      </c>
      <c r="B269" t="s">
        <v>247</v>
      </c>
      <c r="D269" t="s">
        <v>101</v>
      </c>
      <c r="F269" t="s">
        <v>1568</v>
      </c>
      <c r="G269" t="s">
        <v>101</v>
      </c>
      <c r="H269" t="s">
        <v>1635</v>
      </c>
      <c r="I269" t="s">
        <v>1346</v>
      </c>
      <c r="J269" t="s">
        <v>2055</v>
      </c>
      <c r="K269" t="s">
        <v>2055</v>
      </c>
      <c r="L269">
        <v>6.0415122312824303E-2</v>
      </c>
      <c r="M269" t="s">
        <v>673</v>
      </c>
      <c r="N269" t="s">
        <v>101</v>
      </c>
      <c r="O269" t="s">
        <v>673</v>
      </c>
      <c r="P269" t="s">
        <v>673</v>
      </c>
    </row>
    <row r="270" spans="1:16" x14ac:dyDescent="0.25">
      <c r="A270" t="s">
        <v>619</v>
      </c>
      <c r="B270" t="s">
        <v>620</v>
      </c>
      <c r="D270" t="s">
        <v>101</v>
      </c>
      <c r="F270" t="s">
        <v>1370</v>
      </c>
      <c r="G270" t="s">
        <v>101</v>
      </c>
      <c r="H270" t="s">
        <v>1786</v>
      </c>
      <c r="I270" t="s">
        <v>1785</v>
      </c>
      <c r="J270" t="s">
        <v>1998</v>
      </c>
      <c r="K270" t="s">
        <v>1998</v>
      </c>
      <c r="L270">
        <v>0.20618556701030899</v>
      </c>
      <c r="M270" t="s">
        <v>673</v>
      </c>
      <c r="N270" t="s">
        <v>673</v>
      </c>
      <c r="O270" t="s">
        <v>673</v>
      </c>
      <c r="P270" t="s">
        <v>673</v>
      </c>
    </row>
    <row r="271" spans="1:16" x14ac:dyDescent="0.25">
      <c r="A271" t="s">
        <v>79</v>
      </c>
      <c r="B271" t="s">
        <v>13</v>
      </c>
      <c r="C271" t="s">
        <v>67</v>
      </c>
      <c r="D271" t="s">
        <v>101</v>
      </c>
      <c r="E271" t="s">
        <v>101</v>
      </c>
      <c r="F271" t="s">
        <v>101</v>
      </c>
      <c r="G271" t="s">
        <v>101</v>
      </c>
      <c r="H271" t="s">
        <v>1832</v>
      </c>
      <c r="I271" t="s">
        <v>1813</v>
      </c>
      <c r="J271" t="s">
        <v>1813</v>
      </c>
      <c r="K271" t="s">
        <v>101</v>
      </c>
      <c r="L271">
        <v>0.18184769729585201</v>
      </c>
      <c r="M271" t="s">
        <v>673</v>
      </c>
      <c r="N271" t="s">
        <v>673</v>
      </c>
      <c r="O271" t="s">
        <v>673</v>
      </c>
      <c r="P271" t="s">
        <v>673</v>
      </c>
    </row>
    <row r="272" spans="1:16" x14ac:dyDescent="0.25">
      <c r="A272" t="s">
        <v>74</v>
      </c>
      <c r="B272" t="s">
        <v>46</v>
      </c>
      <c r="C272" t="s">
        <v>74</v>
      </c>
      <c r="D272" t="s">
        <v>101</v>
      </c>
      <c r="F272" t="s">
        <v>1665</v>
      </c>
      <c r="G272" t="s">
        <v>101</v>
      </c>
      <c r="H272" t="s">
        <v>2099</v>
      </c>
      <c r="I272" t="s">
        <v>2100</v>
      </c>
      <c r="J272" t="s">
        <v>2101</v>
      </c>
      <c r="K272" t="s">
        <v>2102</v>
      </c>
      <c r="L272">
        <v>0.12680823873816499</v>
      </c>
      <c r="M272" t="s">
        <v>673</v>
      </c>
      <c r="N272" t="s">
        <v>101</v>
      </c>
      <c r="O272" t="s">
        <v>673</v>
      </c>
      <c r="P272" t="s">
        <v>673</v>
      </c>
    </row>
    <row r="273" spans="1:16" x14ac:dyDescent="0.25">
      <c r="A273" t="s">
        <v>621</v>
      </c>
      <c r="B273" t="s">
        <v>622</v>
      </c>
      <c r="D273" t="s">
        <v>101</v>
      </c>
      <c r="F273" t="s">
        <v>101</v>
      </c>
      <c r="G273" t="s">
        <v>101</v>
      </c>
      <c r="H273" t="s">
        <v>1787</v>
      </c>
      <c r="I273" t="s">
        <v>1746</v>
      </c>
      <c r="J273" t="s">
        <v>1746</v>
      </c>
      <c r="K273" t="s">
        <v>1746</v>
      </c>
      <c r="L273">
        <v>0.210826210826211</v>
      </c>
      <c r="M273" t="s">
        <v>673</v>
      </c>
      <c r="N273" t="s">
        <v>673</v>
      </c>
      <c r="O273" t="s">
        <v>673</v>
      </c>
      <c r="P273" t="s">
        <v>673</v>
      </c>
    </row>
    <row r="274" spans="1:16" x14ac:dyDescent="0.25">
      <c r="A274" t="s">
        <v>248</v>
      </c>
      <c r="B274" t="s">
        <v>249</v>
      </c>
      <c r="D274" t="s">
        <v>101</v>
      </c>
      <c r="F274" t="s">
        <v>1842</v>
      </c>
      <c r="G274" t="s">
        <v>101</v>
      </c>
      <c r="H274" t="s">
        <v>1637</v>
      </c>
      <c r="I274" t="s">
        <v>1636</v>
      </c>
      <c r="J274" t="s">
        <v>1965</v>
      </c>
      <c r="K274" t="s">
        <v>1965</v>
      </c>
      <c r="L274">
        <v>4.8575129533678797E-2</v>
      </c>
      <c r="M274" t="s">
        <v>673</v>
      </c>
      <c r="N274" t="s">
        <v>101</v>
      </c>
      <c r="O274" t="s">
        <v>101</v>
      </c>
      <c r="P274" t="s">
        <v>101</v>
      </c>
    </row>
    <row r="275" spans="1:16" x14ac:dyDescent="0.25">
      <c r="A275" t="s">
        <v>250</v>
      </c>
      <c r="B275" t="s">
        <v>251</v>
      </c>
      <c r="D275" t="s">
        <v>101</v>
      </c>
      <c r="F275" t="s">
        <v>101</v>
      </c>
      <c r="G275" t="s">
        <v>101</v>
      </c>
      <c r="H275" t="s">
        <v>1534</v>
      </c>
      <c r="I275" t="s">
        <v>1378</v>
      </c>
      <c r="J275" t="s">
        <v>1378</v>
      </c>
      <c r="K275" t="s">
        <v>1378</v>
      </c>
      <c r="L275">
        <v>0.16463414634146301</v>
      </c>
      <c r="M275" t="s">
        <v>673</v>
      </c>
      <c r="N275" t="s">
        <v>673</v>
      </c>
      <c r="O275" t="s">
        <v>673</v>
      </c>
      <c r="P275" t="s">
        <v>673</v>
      </c>
    </row>
    <row r="276" spans="1:16" x14ac:dyDescent="0.25">
      <c r="A276" t="s">
        <v>318</v>
      </c>
      <c r="B276" t="s">
        <v>319</v>
      </c>
      <c r="D276" t="s">
        <v>101</v>
      </c>
      <c r="F276" t="s">
        <v>1426</v>
      </c>
      <c r="G276" t="s">
        <v>101</v>
      </c>
      <c r="H276" t="s">
        <v>1638</v>
      </c>
      <c r="I276" t="s">
        <v>1607</v>
      </c>
      <c r="J276" t="s">
        <v>1379</v>
      </c>
      <c r="K276" t="s">
        <v>1379</v>
      </c>
      <c r="L276">
        <v>0.13979193758127401</v>
      </c>
      <c r="M276" t="s">
        <v>673</v>
      </c>
      <c r="N276" t="s">
        <v>101</v>
      </c>
      <c r="O276" t="s">
        <v>673</v>
      </c>
      <c r="P276" t="s">
        <v>673</v>
      </c>
    </row>
    <row r="277" spans="1:16" x14ac:dyDescent="0.25">
      <c r="A277" t="s">
        <v>252</v>
      </c>
      <c r="B277" t="s">
        <v>253</v>
      </c>
      <c r="D277" t="s">
        <v>101</v>
      </c>
      <c r="F277" t="s">
        <v>673</v>
      </c>
      <c r="G277" t="s">
        <v>101</v>
      </c>
      <c r="H277" t="s">
        <v>1788</v>
      </c>
      <c r="I277" t="s">
        <v>1659</v>
      </c>
      <c r="J277" t="s">
        <v>1738</v>
      </c>
      <c r="K277" t="s">
        <v>1738</v>
      </c>
      <c r="L277">
        <v>0.154228855721393</v>
      </c>
      <c r="M277" t="s">
        <v>673</v>
      </c>
      <c r="N277" t="s">
        <v>673</v>
      </c>
      <c r="O277" t="s">
        <v>673</v>
      </c>
      <c r="P277" t="s">
        <v>673</v>
      </c>
    </row>
    <row r="278" spans="1:16" x14ac:dyDescent="0.25">
      <c r="A278" t="s">
        <v>254</v>
      </c>
      <c r="B278" t="s">
        <v>255</v>
      </c>
      <c r="D278" t="s">
        <v>101</v>
      </c>
      <c r="F278" t="s">
        <v>1394</v>
      </c>
      <c r="G278" t="s">
        <v>101</v>
      </c>
      <c r="H278" t="s">
        <v>1640</v>
      </c>
      <c r="I278" t="s">
        <v>1639</v>
      </c>
      <c r="J278" t="s">
        <v>1440</v>
      </c>
      <c r="K278" t="s">
        <v>1440</v>
      </c>
      <c r="L278">
        <v>0.116333725029377</v>
      </c>
      <c r="M278" t="s">
        <v>673</v>
      </c>
      <c r="N278" t="s">
        <v>101</v>
      </c>
      <c r="O278" t="s">
        <v>673</v>
      </c>
      <c r="P278" t="s">
        <v>673</v>
      </c>
    </row>
    <row r="279" spans="1:16" x14ac:dyDescent="0.25">
      <c r="A279" t="s">
        <v>623</v>
      </c>
      <c r="B279" t="s">
        <v>624</v>
      </c>
      <c r="D279" t="s">
        <v>101</v>
      </c>
      <c r="F279" t="s">
        <v>1426</v>
      </c>
      <c r="G279" t="s">
        <v>101</v>
      </c>
      <c r="H279" t="s">
        <v>1790</v>
      </c>
      <c r="I279" t="s">
        <v>1789</v>
      </c>
      <c r="J279" t="s">
        <v>1354</v>
      </c>
      <c r="K279" t="s">
        <v>1354</v>
      </c>
      <c r="L279">
        <v>0.248233215547703</v>
      </c>
      <c r="M279" t="s">
        <v>673</v>
      </c>
      <c r="N279" t="s">
        <v>673</v>
      </c>
      <c r="O279" t="s">
        <v>673</v>
      </c>
      <c r="P279" t="s">
        <v>673</v>
      </c>
    </row>
    <row r="280" spans="1:16" x14ac:dyDescent="0.25">
      <c r="A280" t="s">
        <v>625</v>
      </c>
      <c r="B280" t="s">
        <v>626</v>
      </c>
      <c r="D280" t="s">
        <v>101</v>
      </c>
      <c r="F280" t="s">
        <v>1627</v>
      </c>
      <c r="G280" t="s">
        <v>101</v>
      </c>
      <c r="H280" t="s">
        <v>1792</v>
      </c>
      <c r="I280" t="s">
        <v>1791</v>
      </c>
      <c r="J280" t="s">
        <v>1999</v>
      </c>
      <c r="K280" t="s">
        <v>1999</v>
      </c>
      <c r="L280">
        <v>0.22244261830546899</v>
      </c>
      <c r="M280" t="s">
        <v>673</v>
      </c>
      <c r="N280" t="s">
        <v>673</v>
      </c>
      <c r="O280" t="s">
        <v>673</v>
      </c>
      <c r="P280" t="s">
        <v>673</v>
      </c>
    </row>
    <row r="281" spans="1:16" x14ac:dyDescent="0.25">
      <c r="A281" t="s">
        <v>256</v>
      </c>
      <c r="B281" t="s">
        <v>257</v>
      </c>
      <c r="D281" t="s">
        <v>101</v>
      </c>
      <c r="F281" t="s">
        <v>101</v>
      </c>
      <c r="G281" t="s">
        <v>101</v>
      </c>
      <c r="H281" t="s">
        <v>1641</v>
      </c>
      <c r="I281" t="s">
        <v>1420</v>
      </c>
      <c r="J281" t="s">
        <v>1420</v>
      </c>
      <c r="K281" t="s">
        <v>1420</v>
      </c>
      <c r="L281">
        <v>8.8495575221238895E-2</v>
      </c>
      <c r="M281" t="s">
        <v>673</v>
      </c>
      <c r="N281" t="s">
        <v>101</v>
      </c>
      <c r="O281" t="s">
        <v>673</v>
      </c>
      <c r="P281" t="s">
        <v>673</v>
      </c>
    </row>
    <row r="282" spans="1:16" x14ac:dyDescent="0.25">
      <c r="A282" t="s">
        <v>258</v>
      </c>
      <c r="B282" t="s">
        <v>259</v>
      </c>
      <c r="D282" t="s">
        <v>101</v>
      </c>
      <c r="F282" t="s">
        <v>673</v>
      </c>
      <c r="G282" t="s">
        <v>101</v>
      </c>
      <c r="H282" t="s">
        <v>1643</v>
      </c>
      <c r="I282" t="s">
        <v>1642</v>
      </c>
      <c r="J282" t="s">
        <v>1501</v>
      </c>
      <c r="K282" t="s">
        <v>1501</v>
      </c>
      <c r="L282">
        <v>0.112694300518135</v>
      </c>
      <c r="M282" t="s">
        <v>673</v>
      </c>
      <c r="N282" t="s">
        <v>101</v>
      </c>
      <c r="O282" t="s">
        <v>673</v>
      </c>
      <c r="P282" t="s">
        <v>673</v>
      </c>
    </row>
    <row r="283" spans="1:16" x14ac:dyDescent="0.25">
      <c r="A283" t="s">
        <v>627</v>
      </c>
      <c r="B283" t="s">
        <v>628</v>
      </c>
      <c r="D283" t="s">
        <v>101</v>
      </c>
      <c r="F283" t="s">
        <v>673</v>
      </c>
      <c r="G283" t="s">
        <v>101</v>
      </c>
      <c r="H283" t="s">
        <v>1543</v>
      </c>
      <c r="I283" t="s">
        <v>1423</v>
      </c>
      <c r="J283" t="s">
        <v>1424</v>
      </c>
      <c r="K283" t="s">
        <v>1424</v>
      </c>
      <c r="L283">
        <v>0.237623762376238</v>
      </c>
      <c r="M283" t="s">
        <v>673</v>
      </c>
      <c r="N283" t="s">
        <v>673</v>
      </c>
      <c r="O283" t="s">
        <v>673</v>
      </c>
      <c r="P283" t="s">
        <v>673</v>
      </c>
    </row>
    <row r="284" spans="1:16" x14ac:dyDescent="0.25">
      <c r="A284" t="s">
        <v>72</v>
      </c>
      <c r="B284" t="s">
        <v>52</v>
      </c>
      <c r="C284" t="s">
        <v>72</v>
      </c>
      <c r="D284" t="s">
        <v>101</v>
      </c>
      <c r="F284" t="s">
        <v>1446</v>
      </c>
      <c r="G284" t="s">
        <v>101</v>
      </c>
      <c r="H284" t="s">
        <v>2104</v>
      </c>
      <c r="I284" t="s">
        <v>2105</v>
      </c>
      <c r="J284" t="s">
        <v>2106</v>
      </c>
      <c r="K284" t="s">
        <v>1748</v>
      </c>
      <c r="L284">
        <v>0.242533795343369</v>
      </c>
      <c r="M284" t="s">
        <v>673</v>
      </c>
      <c r="N284" t="s">
        <v>673</v>
      </c>
      <c r="O284" t="s">
        <v>673</v>
      </c>
      <c r="P284" t="s">
        <v>673</v>
      </c>
    </row>
    <row r="285" spans="1:16" x14ac:dyDescent="0.25">
      <c r="A285" t="s">
        <v>260</v>
      </c>
      <c r="B285" t="s">
        <v>261</v>
      </c>
      <c r="D285" t="s">
        <v>101</v>
      </c>
      <c r="F285" t="s">
        <v>1596</v>
      </c>
      <c r="G285" t="s">
        <v>101</v>
      </c>
      <c r="H285" t="s">
        <v>2056</v>
      </c>
      <c r="I285" t="s">
        <v>1644</v>
      </c>
      <c r="J285" t="s">
        <v>2057</v>
      </c>
      <c r="K285" t="s">
        <v>2057</v>
      </c>
      <c r="L285">
        <v>0.105473774474775</v>
      </c>
      <c r="M285" t="s">
        <v>673</v>
      </c>
      <c r="N285" t="s">
        <v>101</v>
      </c>
      <c r="O285" t="s">
        <v>673</v>
      </c>
      <c r="P285" t="s">
        <v>673</v>
      </c>
    </row>
    <row r="286" spans="1:16" x14ac:dyDescent="0.25">
      <c r="A286" t="s">
        <v>629</v>
      </c>
      <c r="B286" t="s">
        <v>630</v>
      </c>
      <c r="D286" t="s">
        <v>101</v>
      </c>
      <c r="F286" t="s">
        <v>101</v>
      </c>
      <c r="G286" t="s">
        <v>101</v>
      </c>
      <c r="H286" t="s">
        <v>1793</v>
      </c>
      <c r="I286" t="s">
        <v>1625</v>
      </c>
      <c r="J286" t="s">
        <v>1625</v>
      </c>
      <c r="K286" t="s">
        <v>1625</v>
      </c>
      <c r="L286">
        <v>0.19198055893074101</v>
      </c>
      <c r="M286" t="s">
        <v>673</v>
      </c>
      <c r="N286" t="s">
        <v>673</v>
      </c>
      <c r="O286" t="s">
        <v>673</v>
      </c>
      <c r="P286" t="s">
        <v>673</v>
      </c>
    </row>
    <row r="287" spans="1:16" x14ac:dyDescent="0.25">
      <c r="A287" t="s">
        <v>262</v>
      </c>
      <c r="B287" t="s">
        <v>263</v>
      </c>
      <c r="D287" t="s">
        <v>101</v>
      </c>
      <c r="F287" t="s">
        <v>1443</v>
      </c>
      <c r="G287" t="s">
        <v>101</v>
      </c>
      <c r="H287" t="s">
        <v>1646</v>
      </c>
      <c r="I287" t="s">
        <v>1645</v>
      </c>
      <c r="J287" t="s">
        <v>1800</v>
      </c>
      <c r="K287" t="s">
        <v>1800</v>
      </c>
      <c r="L287">
        <v>8.0954852101712493E-2</v>
      </c>
      <c r="M287" t="s">
        <v>673</v>
      </c>
      <c r="N287" t="s">
        <v>101</v>
      </c>
      <c r="O287" t="s">
        <v>673</v>
      </c>
      <c r="P287" t="s">
        <v>673</v>
      </c>
    </row>
    <row r="288" spans="1:16" x14ac:dyDescent="0.25">
      <c r="A288" t="s">
        <v>631</v>
      </c>
      <c r="B288" t="s">
        <v>632</v>
      </c>
      <c r="D288" t="s">
        <v>101</v>
      </c>
      <c r="F288" t="s">
        <v>673</v>
      </c>
      <c r="G288" t="s">
        <v>101</v>
      </c>
      <c r="H288" t="s">
        <v>1794</v>
      </c>
      <c r="I288" t="s">
        <v>1484</v>
      </c>
      <c r="J288" t="s">
        <v>1758</v>
      </c>
      <c r="K288" t="s">
        <v>1758</v>
      </c>
      <c r="L288">
        <v>0.247422680412371</v>
      </c>
      <c r="M288" t="s">
        <v>673</v>
      </c>
      <c r="N288" t="s">
        <v>673</v>
      </c>
      <c r="O288" t="s">
        <v>673</v>
      </c>
      <c r="P288" t="s">
        <v>673</v>
      </c>
    </row>
    <row r="289" spans="1:16" x14ac:dyDescent="0.25">
      <c r="A289" t="s">
        <v>75</v>
      </c>
      <c r="B289" t="s">
        <v>58</v>
      </c>
      <c r="C289" t="s">
        <v>75</v>
      </c>
      <c r="D289" t="s">
        <v>101</v>
      </c>
      <c r="F289" t="s">
        <v>1742</v>
      </c>
      <c r="G289" t="s">
        <v>101</v>
      </c>
      <c r="H289" t="s">
        <v>2108</v>
      </c>
      <c r="I289" t="s">
        <v>2109</v>
      </c>
      <c r="J289" t="s">
        <v>2110</v>
      </c>
      <c r="K289" t="s">
        <v>2111</v>
      </c>
      <c r="L289">
        <v>0.12917696380635299</v>
      </c>
      <c r="M289" t="s">
        <v>673</v>
      </c>
      <c r="N289" t="s">
        <v>101</v>
      </c>
      <c r="O289" t="s">
        <v>673</v>
      </c>
      <c r="P289" t="s">
        <v>673</v>
      </c>
    </row>
    <row r="290" spans="1:16" x14ac:dyDescent="0.25">
      <c r="A290" t="s">
        <v>264</v>
      </c>
      <c r="B290" t="s">
        <v>265</v>
      </c>
      <c r="D290" t="s">
        <v>101</v>
      </c>
      <c r="F290" t="s">
        <v>101</v>
      </c>
      <c r="G290" t="s">
        <v>101</v>
      </c>
      <c r="H290" t="s">
        <v>1647</v>
      </c>
      <c r="I290" t="s">
        <v>1499</v>
      </c>
      <c r="J290" t="s">
        <v>1499</v>
      </c>
      <c r="K290" t="s">
        <v>1499</v>
      </c>
      <c r="L290">
        <v>0.104643104643105</v>
      </c>
      <c r="M290" t="s">
        <v>673</v>
      </c>
      <c r="N290" t="s">
        <v>101</v>
      </c>
      <c r="O290" t="s">
        <v>673</v>
      </c>
      <c r="P290" t="s">
        <v>673</v>
      </c>
    </row>
    <row r="291" spans="1:16" x14ac:dyDescent="0.25">
      <c r="A291" t="s">
        <v>633</v>
      </c>
      <c r="B291" t="s">
        <v>634</v>
      </c>
      <c r="D291" t="s">
        <v>101</v>
      </c>
      <c r="F291" t="s">
        <v>1426</v>
      </c>
      <c r="G291" t="s">
        <v>101</v>
      </c>
      <c r="H291" t="s">
        <v>1796</v>
      </c>
      <c r="I291" t="s">
        <v>1376</v>
      </c>
      <c r="J291" t="s">
        <v>2000</v>
      </c>
      <c r="K291" t="s">
        <v>2000</v>
      </c>
      <c r="L291">
        <v>0.18737270875763701</v>
      </c>
      <c r="M291" t="s">
        <v>673</v>
      </c>
      <c r="N291" t="s">
        <v>673</v>
      </c>
      <c r="O291" t="s">
        <v>673</v>
      </c>
      <c r="P291" t="s">
        <v>673</v>
      </c>
    </row>
    <row r="292" spans="1:16" x14ac:dyDescent="0.25">
      <c r="A292" t="s">
        <v>635</v>
      </c>
      <c r="B292" t="s">
        <v>636</v>
      </c>
      <c r="D292" t="s">
        <v>101</v>
      </c>
      <c r="F292" t="s">
        <v>673</v>
      </c>
      <c r="G292" t="s">
        <v>101</v>
      </c>
      <c r="H292" t="s">
        <v>1649</v>
      </c>
      <c r="I292" t="s">
        <v>1648</v>
      </c>
      <c r="J292" t="s">
        <v>2058</v>
      </c>
      <c r="K292" t="s">
        <v>2058</v>
      </c>
      <c r="L292">
        <v>0.122678396871945</v>
      </c>
      <c r="M292" t="s">
        <v>673</v>
      </c>
      <c r="N292" t="s">
        <v>101</v>
      </c>
      <c r="O292" t="s">
        <v>673</v>
      </c>
      <c r="P292" t="s">
        <v>673</v>
      </c>
    </row>
    <row r="293" spans="1:16" x14ac:dyDescent="0.25">
      <c r="A293" t="s">
        <v>637</v>
      </c>
      <c r="B293" t="s">
        <v>638</v>
      </c>
      <c r="D293" t="s">
        <v>101</v>
      </c>
      <c r="F293" t="s">
        <v>101</v>
      </c>
      <c r="G293" t="s">
        <v>101</v>
      </c>
      <c r="H293" t="s">
        <v>1650</v>
      </c>
      <c r="I293" t="s">
        <v>1399</v>
      </c>
      <c r="J293" t="s">
        <v>1399</v>
      </c>
      <c r="K293" t="s">
        <v>1399</v>
      </c>
      <c r="L293">
        <v>0.13427561837455801</v>
      </c>
      <c r="M293" t="s">
        <v>673</v>
      </c>
      <c r="N293" t="s">
        <v>101</v>
      </c>
      <c r="O293" t="s">
        <v>673</v>
      </c>
      <c r="P293" t="s">
        <v>673</v>
      </c>
    </row>
    <row r="294" spans="1:16" x14ac:dyDescent="0.25">
      <c r="A294" t="s">
        <v>639</v>
      </c>
      <c r="B294" t="s">
        <v>640</v>
      </c>
      <c r="D294" t="s">
        <v>101</v>
      </c>
      <c r="F294" t="s">
        <v>1596</v>
      </c>
      <c r="G294" t="s">
        <v>101</v>
      </c>
      <c r="H294" t="s">
        <v>2059</v>
      </c>
      <c r="I294" t="s">
        <v>1651</v>
      </c>
      <c r="J294" t="s">
        <v>2060</v>
      </c>
      <c r="K294" t="s">
        <v>2060</v>
      </c>
      <c r="L294">
        <v>0.13837608233948701</v>
      </c>
      <c r="M294" t="s">
        <v>673</v>
      </c>
      <c r="N294" t="s">
        <v>101</v>
      </c>
      <c r="O294" t="s">
        <v>673</v>
      </c>
      <c r="P294" t="s">
        <v>673</v>
      </c>
    </row>
    <row r="295" spans="1:16" x14ac:dyDescent="0.25">
      <c r="A295" t="s">
        <v>641</v>
      </c>
      <c r="B295" t="s">
        <v>642</v>
      </c>
      <c r="D295" t="s">
        <v>101</v>
      </c>
      <c r="F295" t="s">
        <v>1966</v>
      </c>
      <c r="G295" t="s">
        <v>101</v>
      </c>
      <c r="H295" t="s">
        <v>1798</v>
      </c>
      <c r="I295" t="s">
        <v>1797</v>
      </c>
      <c r="J295" t="s">
        <v>2001</v>
      </c>
      <c r="K295" t="s">
        <v>2001</v>
      </c>
      <c r="L295">
        <v>0.244857706396168</v>
      </c>
      <c r="M295" t="s">
        <v>673</v>
      </c>
      <c r="N295" t="s">
        <v>673</v>
      </c>
      <c r="O295" t="s">
        <v>673</v>
      </c>
      <c r="P295" t="s">
        <v>673</v>
      </c>
    </row>
    <row r="296" spans="1:16" x14ac:dyDescent="0.25">
      <c r="A296" t="s">
        <v>643</v>
      </c>
      <c r="B296" t="s">
        <v>644</v>
      </c>
      <c r="D296" t="s">
        <v>101</v>
      </c>
      <c r="F296" t="s">
        <v>1842</v>
      </c>
      <c r="G296" t="s">
        <v>101</v>
      </c>
      <c r="H296" t="s">
        <v>1653</v>
      </c>
      <c r="I296" t="s">
        <v>1610</v>
      </c>
      <c r="J296" t="s">
        <v>1431</v>
      </c>
      <c r="K296" t="s">
        <v>1431</v>
      </c>
      <c r="L296">
        <v>0.142045454545455</v>
      </c>
      <c r="M296" t="s">
        <v>673</v>
      </c>
      <c r="N296" t="s">
        <v>101</v>
      </c>
      <c r="O296" t="s">
        <v>673</v>
      </c>
      <c r="P296" t="s">
        <v>673</v>
      </c>
    </row>
    <row r="297" spans="1:16" x14ac:dyDescent="0.25">
      <c r="A297" t="s">
        <v>266</v>
      </c>
      <c r="B297" t="s">
        <v>267</v>
      </c>
      <c r="D297" t="s">
        <v>101</v>
      </c>
      <c r="F297" t="s">
        <v>1352</v>
      </c>
      <c r="G297" t="s">
        <v>101</v>
      </c>
      <c r="H297" t="s">
        <v>1655</v>
      </c>
      <c r="I297" t="s">
        <v>1654</v>
      </c>
      <c r="J297" t="s">
        <v>1751</v>
      </c>
      <c r="K297" t="s">
        <v>1751</v>
      </c>
      <c r="L297">
        <v>8.20875950694991E-2</v>
      </c>
      <c r="M297" t="s">
        <v>673</v>
      </c>
      <c r="N297" t="s">
        <v>101</v>
      </c>
      <c r="O297" t="s">
        <v>673</v>
      </c>
      <c r="P297" t="s">
        <v>673</v>
      </c>
    </row>
    <row r="298" spans="1:16" x14ac:dyDescent="0.25">
      <c r="A298" t="s">
        <v>645</v>
      </c>
      <c r="B298" t="s">
        <v>646</v>
      </c>
      <c r="D298" t="s">
        <v>101</v>
      </c>
      <c r="F298" t="s">
        <v>101</v>
      </c>
      <c r="G298" t="s">
        <v>101</v>
      </c>
      <c r="H298" t="s">
        <v>1437</v>
      </c>
      <c r="I298" t="s">
        <v>1417</v>
      </c>
      <c r="J298" t="s">
        <v>1417</v>
      </c>
      <c r="K298" t="s">
        <v>1417</v>
      </c>
      <c r="L298">
        <v>0.134328358208955</v>
      </c>
      <c r="M298" t="s">
        <v>101</v>
      </c>
      <c r="N298" t="s">
        <v>101</v>
      </c>
      <c r="O298" t="s">
        <v>101</v>
      </c>
      <c r="P298" t="s">
        <v>101</v>
      </c>
    </row>
    <row r="299" spans="1:16" x14ac:dyDescent="0.25">
      <c r="A299" t="s">
        <v>647</v>
      </c>
      <c r="B299" t="s">
        <v>648</v>
      </c>
      <c r="D299" t="s">
        <v>101</v>
      </c>
      <c r="F299" t="s">
        <v>101</v>
      </c>
      <c r="G299" t="s">
        <v>101</v>
      </c>
      <c r="H299" t="s">
        <v>1463</v>
      </c>
      <c r="I299" t="s">
        <v>1414</v>
      </c>
      <c r="J299" t="s">
        <v>1414</v>
      </c>
      <c r="K299" t="s">
        <v>1414</v>
      </c>
      <c r="L299">
        <v>0.152941176470588</v>
      </c>
      <c r="M299" t="s">
        <v>673</v>
      </c>
      <c r="N299" t="s">
        <v>673</v>
      </c>
      <c r="O299" t="s">
        <v>673</v>
      </c>
      <c r="P299" t="s">
        <v>673</v>
      </c>
    </row>
    <row r="300" spans="1:16" x14ac:dyDescent="0.25">
      <c r="A300" t="s">
        <v>649</v>
      </c>
      <c r="B300" t="s">
        <v>650</v>
      </c>
      <c r="D300" t="s">
        <v>101</v>
      </c>
      <c r="F300" t="s">
        <v>1451</v>
      </c>
      <c r="G300" t="s">
        <v>101</v>
      </c>
      <c r="H300" t="s">
        <v>1799</v>
      </c>
      <c r="I300" t="s">
        <v>1438</v>
      </c>
      <c r="J300" t="s">
        <v>2002</v>
      </c>
      <c r="K300" t="s">
        <v>2002</v>
      </c>
      <c r="L300">
        <v>0.25471698113207503</v>
      </c>
      <c r="M300" t="s">
        <v>673</v>
      </c>
      <c r="N300" t="s">
        <v>673</v>
      </c>
      <c r="O300" t="s">
        <v>673</v>
      </c>
      <c r="P300" t="s">
        <v>673</v>
      </c>
    </row>
    <row r="301" spans="1:16" x14ac:dyDescent="0.25">
      <c r="A301" t="s">
        <v>76</v>
      </c>
      <c r="B301" t="s">
        <v>64</v>
      </c>
      <c r="C301" t="s">
        <v>76</v>
      </c>
      <c r="D301" t="s">
        <v>101</v>
      </c>
      <c r="F301" t="s">
        <v>2040</v>
      </c>
      <c r="G301" t="s">
        <v>101</v>
      </c>
      <c r="H301" t="s">
        <v>2115</v>
      </c>
      <c r="I301" t="s">
        <v>2116</v>
      </c>
      <c r="J301" t="s">
        <v>2117</v>
      </c>
      <c r="K301" t="s">
        <v>2118</v>
      </c>
      <c r="L301">
        <v>0.13617825032346101</v>
      </c>
      <c r="M301" t="s">
        <v>673</v>
      </c>
      <c r="N301" t="s">
        <v>101</v>
      </c>
      <c r="O301" t="s">
        <v>673</v>
      </c>
      <c r="P301" t="s">
        <v>673</v>
      </c>
    </row>
    <row r="302" spans="1:16" x14ac:dyDescent="0.25">
      <c r="A302" t="s">
        <v>320</v>
      </c>
      <c r="B302" t="s">
        <v>321</v>
      </c>
      <c r="D302" t="s">
        <v>101</v>
      </c>
      <c r="F302" t="s">
        <v>2061</v>
      </c>
      <c r="G302" t="s">
        <v>101</v>
      </c>
      <c r="H302" t="s">
        <v>1657</v>
      </c>
      <c r="I302" t="s">
        <v>1656</v>
      </c>
      <c r="J302" t="s">
        <v>2062</v>
      </c>
      <c r="K302" t="s">
        <v>2062</v>
      </c>
      <c r="L302">
        <v>0.112066318698189</v>
      </c>
      <c r="M302" t="s">
        <v>673</v>
      </c>
      <c r="N302" t="s">
        <v>101</v>
      </c>
      <c r="O302" t="s">
        <v>673</v>
      </c>
      <c r="P302" t="s">
        <v>673</v>
      </c>
    </row>
    <row r="303" spans="1:16" x14ac:dyDescent="0.25">
      <c r="A303" t="s">
        <v>268</v>
      </c>
      <c r="B303" t="s">
        <v>269</v>
      </c>
      <c r="D303" t="s">
        <v>101</v>
      </c>
      <c r="F303" t="s">
        <v>1511</v>
      </c>
      <c r="G303" t="s">
        <v>101</v>
      </c>
      <c r="H303" t="s">
        <v>1660</v>
      </c>
      <c r="I303" t="s">
        <v>1658</v>
      </c>
      <c r="J303" t="s">
        <v>2063</v>
      </c>
      <c r="K303" t="s">
        <v>2063</v>
      </c>
      <c r="L303">
        <v>0.118842845973417</v>
      </c>
      <c r="M303" t="s">
        <v>673</v>
      </c>
      <c r="N303" t="s">
        <v>101</v>
      </c>
      <c r="O303" t="s">
        <v>673</v>
      </c>
      <c r="P303" t="s">
        <v>673</v>
      </c>
    </row>
    <row r="304" spans="1:16" x14ac:dyDescent="0.25">
      <c r="A304" t="s">
        <v>80</v>
      </c>
      <c r="B304" t="s">
        <v>15</v>
      </c>
      <c r="C304" t="s">
        <v>68</v>
      </c>
      <c r="D304" t="s">
        <v>101</v>
      </c>
      <c r="E304" t="s">
        <v>101</v>
      </c>
      <c r="F304" t="s">
        <v>101</v>
      </c>
      <c r="G304" t="s">
        <v>101</v>
      </c>
      <c r="H304" t="s">
        <v>2220</v>
      </c>
      <c r="I304" t="s">
        <v>2221</v>
      </c>
      <c r="J304" t="s">
        <v>2221</v>
      </c>
      <c r="K304" t="s">
        <v>101</v>
      </c>
      <c r="L304">
        <v>0.19991162695498299</v>
      </c>
      <c r="M304" t="s">
        <v>673</v>
      </c>
      <c r="N304" t="s">
        <v>673</v>
      </c>
      <c r="O304" t="s">
        <v>673</v>
      </c>
      <c r="P304" t="s">
        <v>673</v>
      </c>
    </row>
    <row r="305" spans="1:16" x14ac:dyDescent="0.25">
      <c r="A305" t="s">
        <v>651</v>
      </c>
      <c r="B305" t="s">
        <v>652</v>
      </c>
      <c r="D305" t="s">
        <v>101</v>
      </c>
      <c r="F305" t="s">
        <v>1394</v>
      </c>
      <c r="G305" t="s">
        <v>101</v>
      </c>
      <c r="H305" t="s">
        <v>1800</v>
      </c>
      <c r="I305" t="s">
        <v>1436</v>
      </c>
      <c r="J305" t="s">
        <v>1779</v>
      </c>
      <c r="K305" t="s">
        <v>1779</v>
      </c>
      <c r="L305">
        <v>0.23931623931623899</v>
      </c>
      <c r="M305" t="s">
        <v>673</v>
      </c>
      <c r="N305" t="s">
        <v>673</v>
      </c>
      <c r="O305" t="s">
        <v>673</v>
      </c>
      <c r="P305" t="s">
        <v>673</v>
      </c>
    </row>
    <row r="306" spans="1:16" x14ac:dyDescent="0.25">
      <c r="A306" t="s">
        <v>270</v>
      </c>
      <c r="B306" t="s">
        <v>271</v>
      </c>
      <c r="D306" t="s">
        <v>101</v>
      </c>
      <c r="F306" t="s">
        <v>1394</v>
      </c>
      <c r="G306" t="s">
        <v>101</v>
      </c>
      <c r="H306" t="s">
        <v>1662</v>
      </c>
      <c r="I306" t="s">
        <v>1661</v>
      </c>
      <c r="J306" t="s">
        <v>1356</v>
      </c>
      <c r="K306" t="s">
        <v>1356</v>
      </c>
      <c r="L306">
        <v>6.0326770004189401E-2</v>
      </c>
      <c r="M306" t="s">
        <v>673</v>
      </c>
      <c r="N306" t="s">
        <v>101</v>
      </c>
      <c r="O306" t="s">
        <v>673</v>
      </c>
      <c r="P306" t="s">
        <v>673</v>
      </c>
    </row>
    <row r="307" spans="1:16" x14ac:dyDescent="0.25">
      <c r="A307" t="s">
        <v>322</v>
      </c>
      <c r="B307" t="s">
        <v>323</v>
      </c>
      <c r="D307" t="s">
        <v>101</v>
      </c>
      <c r="F307" t="s">
        <v>101</v>
      </c>
      <c r="G307" t="s">
        <v>101</v>
      </c>
      <c r="H307" t="s">
        <v>1664</v>
      </c>
      <c r="I307" t="s">
        <v>1534</v>
      </c>
      <c r="J307" t="s">
        <v>1534</v>
      </c>
      <c r="K307" t="s">
        <v>1534</v>
      </c>
      <c r="L307">
        <v>0.13290113452187999</v>
      </c>
      <c r="M307" t="s">
        <v>673</v>
      </c>
      <c r="N307" t="s">
        <v>101</v>
      </c>
      <c r="O307" t="s">
        <v>673</v>
      </c>
      <c r="P307" t="s">
        <v>673</v>
      </c>
    </row>
    <row r="308" spans="1:16" x14ac:dyDescent="0.25">
      <c r="A308" t="s">
        <v>82</v>
      </c>
      <c r="B308" t="s">
        <v>23</v>
      </c>
      <c r="C308" t="s">
        <v>69</v>
      </c>
      <c r="D308" t="s">
        <v>101</v>
      </c>
      <c r="E308" t="s">
        <v>101</v>
      </c>
      <c r="F308" t="s">
        <v>101</v>
      </c>
      <c r="G308" t="s">
        <v>101</v>
      </c>
      <c r="H308" t="s">
        <v>2222</v>
      </c>
      <c r="I308" t="s">
        <v>2223</v>
      </c>
      <c r="J308" t="s">
        <v>2223</v>
      </c>
      <c r="K308" t="s">
        <v>101</v>
      </c>
      <c r="L308">
        <v>0.14525964057763599</v>
      </c>
      <c r="M308" t="s">
        <v>673</v>
      </c>
      <c r="N308" t="s">
        <v>101</v>
      </c>
      <c r="O308" t="s">
        <v>673</v>
      </c>
      <c r="P308" t="s">
        <v>673</v>
      </c>
    </row>
    <row r="309" spans="1:16" x14ac:dyDescent="0.25">
      <c r="A309" t="s">
        <v>272</v>
      </c>
      <c r="B309" t="s">
        <v>273</v>
      </c>
      <c r="D309" t="s">
        <v>101</v>
      </c>
      <c r="F309" t="s">
        <v>101</v>
      </c>
      <c r="G309" t="s">
        <v>101</v>
      </c>
      <c r="H309" t="s">
        <v>1479</v>
      </c>
      <c r="I309" t="s">
        <v>1659</v>
      </c>
      <c r="J309" t="s">
        <v>1659</v>
      </c>
      <c r="K309" t="s">
        <v>1659</v>
      </c>
      <c r="L309">
        <v>0.13761467889908299</v>
      </c>
      <c r="M309" t="s">
        <v>673</v>
      </c>
      <c r="N309" t="s">
        <v>101</v>
      </c>
      <c r="O309" t="s">
        <v>673</v>
      </c>
      <c r="P309" t="s">
        <v>673</v>
      </c>
    </row>
    <row r="310" spans="1:16" x14ac:dyDescent="0.25">
      <c r="A310" t="s">
        <v>653</v>
      </c>
      <c r="B310" t="s">
        <v>654</v>
      </c>
      <c r="D310" t="s">
        <v>101</v>
      </c>
      <c r="F310" t="s">
        <v>1394</v>
      </c>
      <c r="G310" t="s">
        <v>101</v>
      </c>
      <c r="H310" t="s">
        <v>1747</v>
      </c>
      <c r="I310" t="s">
        <v>1424</v>
      </c>
      <c r="J310" t="s">
        <v>1413</v>
      </c>
      <c r="K310" t="s">
        <v>1413</v>
      </c>
      <c r="L310">
        <v>0.15361445783132499</v>
      </c>
      <c r="M310" t="s">
        <v>673</v>
      </c>
      <c r="N310" t="s">
        <v>673</v>
      </c>
      <c r="O310" t="s">
        <v>673</v>
      </c>
      <c r="P310" t="s">
        <v>673</v>
      </c>
    </row>
    <row r="311" spans="1:16" x14ac:dyDescent="0.25">
      <c r="A311" t="s">
        <v>655</v>
      </c>
      <c r="B311" t="s">
        <v>656</v>
      </c>
      <c r="D311" t="s">
        <v>101</v>
      </c>
      <c r="F311" t="s">
        <v>101</v>
      </c>
      <c r="G311" t="s">
        <v>101</v>
      </c>
      <c r="H311" t="s">
        <v>1665</v>
      </c>
      <c r="I311" t="s">
        <v>1451</v>
      </c>
      <c r="J311" t="s">
        <v>1451</v>
      </c>
      <c r="K311" t="s">
        <v>1451</v>
      </c>
      <c r="L311">
        <v>0.106194690265487</v>
      </c>
      <c r="M311" t="s">
        <v>673</v>
      </c>
      <c r="N311" t="s">
        <v>101</v>
      </c>
      <c r="O311" t="s">
        <v>673</v>
      </c>
      <c r="P311" t="s">
        <v>673</v>
      </c>
    </row>
    <row r="312" spans="1:16" x14ac:dyDescent="0.25">
      <c r="A312" t="s">
        <v>657</v>
      </c>
      <c r="B312" t="s">
        <v>658</v>
      </c>
      <c r="D312" t="s">
        <v>101</v>
      </c>
      <c r="F312" t="s">
        <v>101</v>
      </c>
      <c r="G312" t="s">
        <v>101</v>
      </c>
      <c r="H312" t="s">
        <v>1338</v>
      </c>
      <c r="I312" t="s">
        <v>1666</v>
      </c>
      <c r="J312" t="s">
        <v>1666</v>
      </c>
      <c r="K312" t="s">
        <v>1666</v>
      </c>
      <c r="L312">
        <v>0.147095179233622</v>
      </c>
      <c r="M312" t="s">
        <v>673</v>
      </c>
      <c r="N312" t="s">
        <v>101</v>
      </c>
      <c r="O312" t="s">
        <v>673</v>
      </c>
      <c r="P312" t="s">
        <v>673</v>
      </c>
    </row>
    <row r="313" spans="1:16" x14ac:dyDescent="0.25">
      <c r="A313" t="s">
        <v>659</v>
      </c>
      <c r="B313" t="s">
        <v>660</v>
      </c>
      <c r="D313" t="s">
        <v>101</v>
      </c>
      <c r="F313" t="s">
        <v>101</v>
      </c>
      <c r="G313" t="s">
        <v>101</v>
      </c>
      <c r="H313" t="s">
        <v>1667</v>
      </c>
      <c r="I313" t="s">
        <v>1359</v>
      </c>
      <c r="J313" t="s">
        <v>1359</v>
      </c>
      <c r="K313" t="s">
        <v>1359</v>
      </c>
      <c r="L313">
        <v>0.141891891891892</v>
      </c>
      <c r="M313" t="s">
        <v>673</v>
      </c>
      <c r="N313" t="s">
        <v>101</v>
      </c>
      <c r="O313" t="s">
        <v>673</v>
      </c>
      <c r="P313" t="s">
        <v>673</v>
      </c>
    </row>
    <row r="314" spans="1:16" x14ac:dyDescent="0.25">
      <c r="A314" t="s">
        <v>661</v>
      </c>
      <c r="B314" t="s">
        <v>662</v>
      </c>
      <c r="D314" t="s">
        <v>101</v>
      </c>
      <c r="F314" t="s">
        <v>101</v>
      </c>
      <c r="G314" t="s">
        <v>101</v>
      </c>
      <c r="H314" t="s">
        <v>1691</v>
      </c>
      <c r="I314" t="s">
        <v>1627</v>
      </c>
      <c r="J314" t="s">
        <v>1627</v>
      </c>
      <c r="K314" t="s">
        <v>1627</v>
      </c>
      <c r="L314">
        <v>0.34090909090909099</v>
      </c>
      <c r="M314" t="s">
        <v>673</v>
      </c>
      <c r="N314" t="s">
        <v>673</v>
      </c>
      <c r="O314" t="s">
        <v>673</v>
      </c>
      <c r="P314" t="s">
        <v>673</v>
      </c>
    </row>
    <row r="315" spans="1:16" x14ac:dyDescent="0.25">
      <c r="A315" t="s">
        <v>663</v>
      </c>
      <c r="B315" t="s">
        <v>664</v>
      </c>
      <c r="D315" t="s">
        <v>101</v>
      </c>
      <c r="F315" t="s">
        <v>1355</v>
      </c>
      <c r="G315" t="s">
        <v>101</v>
      </c>
      <c r="H315" t="s">
        <v>1669</v>
      </c>
      <c r="I315" t="s">
        <v>1668</v>
      </c>
      <c r="J315" t="s">
        <v>1730</v>
      </c>
      <c r="K315" t="s">
        <v>1730</v>
      </c>
      <c r="L315">
        <v>9.9774943735933999E-2</v>
      </c>
      <c r="M315" t="s">
        <v>673</v>
      </c>
      <c r="N315" t="s">
        <v>101</v>
      </c>
      <c r="O315" t="s">
        <v>673</v>
      </c>
      <c r="P315" t="s">
        <v>673</v>
      </c>
    </row>
    <row r="316" spans="1:16" x14ac:dyDescent="0.25">
      <c r="A316" t="s">
        <v>665</v>
      </c>
      <c r="B316" t="s">
        <v>666</v>
      </c>
      <c r="D316" t="s">
        <v>101</v>
      </c>
      <c r="F316" t="s">
        <v>1483</v>
      </c>
      <c r="G316" t="s">
        <v>101</v>
      </c>
      <c r="H316" t="s">
        <v>2003</v>
      </c>
      <c r="I316" t="s">
        <v>1801</v>
      </c>
      <c r="J316" t="s">
        <v>2004</v>
      </c>
      <c r="K316" t="s">
        <v>2004</v>
      </c>
      <c r="L316">
        <v>0.21355871674305099</v>
      </c>
      <c r="M316" t="s">
        <v>673</v>
      </c>
      <c r="N316" t="s">
        <v>673</v>
      </c>
      <c r="O316" t="s">
        <v>673</v>
      </c>
      <c r="P316" t="s">
        <v>673</v>
      </c>
    </row>
    <row r="317" spans="1:16" x14ac:dyDescent="0.25">
      <c r="A317" t="s">
        <v>667</v>
      </c>
      <c r="B317" t="s">
        <v>668</v>
      </c>
      <c r="D317" t="s">
        <v>101</v>
      </c>
      <c r="F317" t="s">
        <v>1378</v>
      </c>
      <c r="G317" t="s">
        <v>101</v>
      </c>
      <c r="H317" t="s">
        <v>1671</v>
      </c>
      <c r="I317" t="s">
        <v>1644</v>
      </c>
      <c r="J317" t="s">
        <v>2064</v>
      </c>
      <c r="K317" t="s">
        <v>2064</v>
      </c>
      <c r="L317">
        <v>0.111746127237179</v>
      </c>
      <c r="M317" t="s">
        <v>673</v>
      </c>
      <c r="N317" t="s">
        <v>101</v>
      </c>
      <c r="O317" t="s">
        <v>673</v>
      </c>
      <c r="P317" t="s">
        <v>673</v>
      </c>
    </row>
    <row r="318" spans="1:16" x14ac:dyDescent="0.25">
      <c r="A318" t="s">
        <v>669</v>
      </c>
      <c r="B318" t="s">
        <v>670</v>
      </c>
      <c r="D318" t="s">
        <v>101</v>
      </c>
      <c r="F318" t="s">
        <v>1397</v>
      </c>
      <c r="G318" t="s">
        <v>101</v>
      </c>
      <c r="H318" t="s">
        <v>1673</v>
      </c>
      <c r="I318" t="s">
        <v>1364</v>
      </c>
      <c r="J318" t="s">
        <v>1989</v>
      </c>
      <c r="K318" t="s">
        <v>1989</v>
      </c>
      <c r="L318">
        <v>0.140637775960752</v>
      </c>
      <c r="M318" t="s">
        <v>673</v>
      </c>
      <c r="N318" t="s">
        <v>101</v>
      </c>
      <c r="O318" t="s">
        <v>673</v>
      </c>
      <c r="P318" t="s">
        <v>673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4C182-92C9-430D-B4F1-923CD86FD3EA}">
  <sheetPr>
    <tabColor rgb="FF7030A0"/>
  </sheetPr>
  <dimension ref="A1:AA42"/>
  <sheetViews>
    <sheetView workbookViewId="0">
      <selection activeCell="C2" sqref="C2:D2"/>
    </sheetView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8.140625" bestFit="1" customWidth="1"/>
    <col min="5" max="5" width="8.85546875" bestFit="1" customWidth="1"/>
    <col min="6" max="6" width="13.42578125" bestFit="1" customWidth="1"/>
    <col min="7" max="8" width="52" bestFit="1" customWidth="1"/>
    <col min="9" max="9" width="57.28515625" bestFit="1" customWidth="1"/>
    <col min="10" max="10" width="29.5703125" bestFit="1" customWidth="1"/>
    <col min="11" max="11" width="74.5703125" bestFit="1" customWidth="1"/>
    <col min="12" max="12" width="76.140625" bestFit="1" customWidth="1"/>
    <col min="13" max="13" width="66.85546875" bestFit="1" customWidth="1"/>
    <col min="14" max="14" width="74.28515625" bestFit="1" customWidth="1"/>
    <col min="15" max="15" width="50.5703125" bestFit="1" customWidth="1"/>
    <col min="16" max="16" width="45.5703125" bestFit="1" customWidth="1"/>
    <col min="17" max="17" width="46" bestFit="1" customWidth="1"/>
    <col min="18" max="18" width="48.85546875" bestFit="1" customWidth="1"/>
    <col min="19" max="19" width="45.140625" bestFit="1" customWidth="1"/>
    <col min="20" max="20" width="51.140625" bestFit="1" customWidth="1"/>
    <col min="21" max="21" width="30" bestFit="1" customWidth="1"/>
    <col min="22" max="22" width="30.28515625" bestFit="1" customWidth="1"/>
    <col min="23" max="23" width="34" bestFit="1" customWidth="1"/>
    <col min="24" max="24" width="29.5703125" bestFit="1" customWidth="1"/>
    <col min="25" max="26" width="29.28515625" bestFit="1" customWidth="1"/>
    <col min="27" max="27" width="41.5703125" bestFit="1" customWidth="1"/>
    <col min="28" max="28" width="32" bestFit="1" customWidth="1"/>
    <col min="29" max="29" width="31.7109375" bestFit="1" customWidth="1"/>
    <col min="30" max="30" width="35.42578125" bestFit="1" customWidth="1"/>
    <col min="31" max="31" width="31.42578125" bestFit="1" customWidth="1"/>
    <col min="32" max="32" width="37.28515625" bestFit="1" customWidth="1"/>
    <col min="33" max="33" width="28.42578125" bestFit="1" customWidth="1"/>
    <col min="34" max="34" width="28.28515625" bestFit="1" customWidth="1"/>
    <col min="35" max="35" width="32" bestFit="1" customWidth="1"/>
    <col min="36" max="37" width="28" bestFit="1" customWidth="1"/>
    <col min="38" max="38" width="22.140625" bestFit="1" customWidth="1"/>
  </cols>
  <sheetData>
    <row r="1" spans="1:25" x14ac:dyDescent="0.25">
      <c r="A1" t="s">
        <v>0</v>
      </c>
      <c r="B1" t="s">
        <v>1822</v>
      </c>
      <c r="C1" t="s">
        <v>1823</v>
      </c>
      <c r="D1" t="s">
        <v>77</v>
      </c>
      <c r="E1" t="s">
        <v>5</v>
      </c>
      <c r="F1" t="s">
        <v>675</v>
      </c>
      <c r="G1" t="s">
        <v>1858</v>
      </c>
      <c r="H1" t="s">
        <v>1859</v>
      </c>
      <c r="I1" t="s">
        <v>1937</v>
      </c>
      <c r="J1" t="s">
        <v>1860</v>
      </c>
      <c r="K1" t="s">
        <v>1861</v>
      </c>
      <c r="L1" t="s">
        <v>1862</v>
      </c>
      <c r="M1" t="s">
        <v>1912</v>
      </c>
      <c r="N1" t="s">
        <v>1863</v>
      </c>
      <c r="O1" t="s">
        <v>1913</v>
      </c>
      <c r="P1" t="s">
        <v>1864</v>
      </c>
      <c r="Q1" t="s">
        <v>1865</v>
      </c>
      <c r="R1" t="s">
        <v>1866</v>
      </c>
      <c r="S1" t="s">
        <v>1867</v>
      </c>
      <c r="T1" t="s">
        <v>1868</v>
      </c>
      <c r="U1" t="s">
        <v>1869</v>
      </c>
      <c r="V1" t="s">
        <v>1870</v>
      </c>
      <c r="W1" t="s">
        <v>1871</v>
      </c>
      <c r="X1" t="s">
        <v>1872</v>
      </c>
      <c r="Y1" t="s">
        <v>1873</v>
      </c>
    </row>
    <row r="2" spans="1:25" x14ac:dyDescent="0.25">
      <c r="A2" t="s">
        <v>8</v>
      </c>
      <c r="B2" t="s">
        <v>9</v>
      </c>
      <c r="C2" t="s">
        <v>67</v>
      </c>
      <c r="D2" t="s">
        <v>78</v>
      </c>
      <c r="E2" t="s">
        <v>101</v>
      </c>
      <c r="F2" t="s">
        <v>101</v>
      </c>
      <c r="G2" t="s">
        <v>1812</v>
      </c>
      <c r="H2">
        <v>0.12787403914869599</v>
      </c>
      <c r="I2">
        <v>43</v>
      </c>
      <c r="J2" t="s">
        <v>1938</v>
      </c>
      <c r="K2">
        <v>38844.974428652138</v>
      </c>
      <c r="L2">
        <v>19528.068446137728</v>
      </c>
      <c r="M2">
        <v>10100.004782389024</v>
      </c>
      <c r="N2">
        <v>26447.778053575024</v>
      </c>
      <c r="O2">
        <v>94920.82571075391</v>
      </c>
      <c r="P2">
        <v>52759.143934173924</v>
      </c>
      <c r="Q2">
        <v>13817.748944880754</v>
      </c>
      <c r="R2">
        <v>28806.097049149823</v>
      </c>
      <c r="S2">
        <v>39728.428876823637</v>
      </c>
      <c r="T2">
        <v>135111.41880502814</v>
      </c>
      <c r="U2">
        <v>38844.974428652138</v>
      </c>
      <c r="V2">
        <v>10100.004782389024</v>
      </c>
      <c r="W2">
        <v>19528.068446137728</v>
      </c>
      <c r="X2">
        <v>26447.778053575024</v>
      </c>
      <c r="Y2">
        <v>94920.82571075391</v>
      </c>
    </row>
    <row r="3" spans="1:25" x14ac:dyDescent="0.25">
      <c r="A3" t="s">
        <v>14</v>
      </c>
      <c r="B3" t="s">
        <v>15</v>
      </c>
      <c r="C3" t="s">
        <v>68</v>
      </c>
      <c r="D3" t="s">
        <v>80</v>
      </c>
      <c r="E3" t="s">
        <v>101</v>
      </c>
      <c r="F3" t="s">
        <v>673</v>
      </c>
      <c r="G3" t="s">
        <v>2221</v>
      </c>
      <c r="H3">
        <v>0.19991162695498299</v>
      </c>
      <c r="I3">
        <v>10</v>
      </c>
      <c r="J3" t="s">
        <v>2234</v>
      </c>
      <c r="K3">
        <v>0</v>
      </c>
      <c r="L3">
        <v>0</v>
      </c>
      <c r="M3">
        <v>0</v>
      </c>
      <c r="N3">
        <v>0</v>
      </c>
      <c r="O3">
        <v>0</v>
      </c>
      <c r="P3">
        <v>17651.051011684394</v>
      </c>
      <c r="Q3">
        <v>0</v>
      </c>
      <c r="R3">
        <v>11232.26907344083</v>
      </c>
      <c r="S3">
        <v>15491.178907303922</v>
      </c>
      <c r="T3">
        <v>44374.498992429144</v>
      </c>
      <c r="U3">
        <v>0</v>
      </c>
      <c r="V3">
        <v>0</v>
      </c>
      <c r="W3">
        <v>0</v>
      </c>
      <c r="X3">
        <v>0</v>
      </c>
      <c r="Y3">
        <v>0</v>
      </c>
    </row>
    <row r="4" spans="1:25" x14ac:dyDescent="0.25">
      <c r="A4" t="s">
        <v>12</v>
      </c>
      <c r="B4" t="s">
        <v>13</v>
      </c>
      <c r="C4" t="s">
        <v>67</v>
      </c>
      <c r="D4" t="s">
        <v>79</v>
      </c>
      <c r="E4" t="s">
        <v>101</v>
      </c>
      <c r="F4" t="s">
        <v>101</v>
      </c>
      <c r="G4" t="s">
        <v>1813</v>
      </c>
      <c r="H4">
        <v>0.18184769729585201</v>
      </c>
      <c r="I4">
        <v>15</v>
      </c>
      <c r="J4" t="s">
        <v>1939</v>
      </c>
      <c r="K4">
        <v>13709.990974818398</v>
      </c>
      <c r="L4">
        <v>6892.2594515780193</v>
      </c>
      <c r="M4">
        <v>3564.7075702549487</v>
      </c>
      <c r="N4">
        <v>9334.5099012617702</v>
      </c>
      <c r="O4">
        <v>33501.467897913135</v>
      </c>
      <c r="P4">
        <v>14185.241529471319</v>
      </c>
      <c r="Q4">
        <v>3715.1494804632289</v>
      </c>
      <c r="R4">
        <v>7745.0355273657706</v>
      </c>
      <c r="S4">
        <v>10681.700216881847</v>
      </c>
      <c r="T4">
        <v>36327.126754182165</v>
      </c>
      <c r="U4">
        <v>13709.990974818398</v>
      </c>
      <c r="V4">
        <v>3564.7075702549487</v>
      </c>
      <c r="W4">
        <v>6892.2594515780193</v>
      </c>
      <c r="X4">
        <v>9334.5099012617702</v>
      </c>
      <c r="Y4">
        <v>33501.467897913135</v>
      </c>
    </row>
    <row r="5" spans="1:25" x14ac:dyDescent="0.25">
      <c r="A5" t="s">
        <v>50</v>
      </c>
      <c r="B5" t="s">
        <v>51</v>
      </c>
      <c r="C5" t="s">
        <v>72</v>
      </c>
      <c r="D5" t="s">
        <v>87</v>
      </c>
      <c r="E5" t="s">
        <v>101</v>
      </c>
      <c r="F5" t="s">
        <v>101</v>
      </c>
      <c r="G5" t="s">
        <v>1940</v>
      </c>
      <c r="H5">
        <v>0.200958904230089</v>
      </c>
      <c r="I5">
        <v>101</v>
      </c>
      <c r="J5" t="s">
        <v>1941</v>
      </c>
      <c r="K5">
        <v>91540.533494544841</v>
      </c>
      <c r="L5">
        <v>50260.934555219144</v>
      </c>
      <c r="M5">
        <v>23801.272614441172</v>
      </c>
      <c r="N5">
        <v>66849.454348231768</v>
      </c>
      <c r="O5">
        <v>232452.19501243695</v>
      </c>
      <c r="P5">
        <v>82981.469683298623</v>
      </c>
      <c r="Q5">
        <v>21733.050039470974</v>
      </c>
      <c r="R5">
        <v>51181.786822438618</v>
      </c>
      <c r="S5">
        <v>70588.249914405285</v>
      </c>
      <c r="T5">
        <v>226484.55645961349</v>
      </c>
      <c r="U5">
        <v>91540.533494544841</v>
      </c>
      <c r="V5">
        <v>23801.272614441172</v>
      </c>
      <c r="W5">
        <v>50260.934555219144</v>
      </c>
      <c r="X5">
        <v>66849.454348231768</v>
      </c>
      <c r="Y5">
        <v>232452.19501243695</v>
      </c>
    </row>
    <row r="6" spans="1:25" x14ac:dyDescent="0.25">
      <c r="A6" t="s">
        <v>18</v>
      </c>
      <c r="B6" t="s">
        <v>19</v>
      </c>
      <c r="C6" t="s">
        <v>69</v>
      </c>
      <c r="D6" t="s">
        <v>81</v>
      </c>
      <c r="E6" t="s">
        <v>101</v>
      </c>
      <c r="F6" t="s">
        <v>101</v>
      </c>
      <c r="G6" t="s">
        <v>1942</v>
      </c>
      <c r="H6">
        <v>0.15043806645068</v>
      </c>
      <c r="I6">
        <v>59</v>
      </c>
      <c r="J6" t="s">
        <v>1943</v>
      </c>
      <c r="K6">
        <v>53752.988213166187</v>
      </c>
      <c r="L6">
        <v>36806.88518097881</v>
      </c>
      <c r="M6">
        <v>10440.381019850756</v>
      </c>
      <c r="N6">
        <v>49849.289129385397</v>
      </c>
      <c r="O6">
        <v>150849.54354338115</v>
      </c>
      <c r="P6">
        <v>45345.023526762285</v>
      </c>
      <c r="Q6">
        <v>11875.972661236907</v>
      </c>
      <c r="R6">
        <v>34790.52892569203</v>
      </c>
      <c r="S6">
        <v>47981.962001069631</v>
      </c>
      <c r="T6">
        <v>139993.48711476085</v>
      </c>
      <c r="U6">
        <v>53752.988213166187</v>
      </c>
      <c r="V6">
        <v>10440.381019850756</v>
      </c>
      <c r="W6">
        <v>36806.88518097881</v>
      </c>
      <c r="X6">
        <v>49849.289129385397</v>
      </c>
      <c r="Y6">
        <v>150849.54354338115</v>
      </c>
    </row>
    <row r="7" spans="1:25" x14ac:dyDescent="0.25">
      <c r="A7" t="s">
        <v>54</v>
      </c>
      <c r="B7" t="s">
        <v>55</v>
      </c>
      <c r="C7" t="s">
        <v>72</v>
      </c>
      <c r="D7" t="s">
        <v>88</v>
      </c>
      <c r="E7" t="s">
        <v>101</v>
      </c>
      <c r="F7" t="s">
        <v>673</v>
      </c>
      <c r="G7" t="s">
        <v>2231</v>
      </c>
      <c r="H7">
        <v>0.18718915643477399</v>
      </c>
      <c r="I7">
        <v>50</v>
      </c>
      <c r="J7" t="s">
        <v>2235</v>
      </c>
      <c r="K7">
        <v>44882.754649679962</v>
      </c>
      <c r="L7">
        <v>24643.172898265388</v>
      </c>
      <c r="M7">
        <v>11669.876046415775</v>
      </c>
      <c r="N7">
        <v>32776.602270462725</v>
      </c>
      <c r="O7">
        <v>113972.40586482384</v>
      </c>
      <c r="P7">
        <v>49340.33332520476</v>
      </c>
      <c r="Q7">
        <v>12922.354077523327</v>
      </c>
      <c r="R7">
        <v>30432.413786314955</v>
      </c>
      <c r="S7">
        <v>41971.39184099788</v>
      </c>
      <c r="T7">
        <v>134666.49303004093</v>
      </c>
      <c r="U7">
        <v>54817.0924016629</v>
      </c>
      <c r="V7">
        <v>14252.883508273873</v>
      </c>
      <c r="W7">
        <v>30097.686658900315</v>
      </c>
      <c r="X7">
        <v>40031.367265585621</v>
      </c>
      <c r="Y7">
        <v>139199.02983442269</v>
      </c>
    </row>
    <row r="8" spans="1:25" x14ac:dyDescent="0.25">
      <c r="A8" t="s">
        <v>44</v>
      </c>
      <c r="B8" t="s">
        <v>45</v>
      </c>
      <c r="C8" t="s">
        <v>74</v>
      </c>
      <c r="D8" t="s">
        <v>92</v>
      </c>
      <c r="E8" t="s">
        <v>101</v>
      </c>
      <c r="F8" t="s">
        <v>673</v>
      </c>
      <c r="G8" t="s">
        <v>2229</v>
      </c>
      <c r="H8">
        <v>0.13634352256445401</v>
      </c>
      <c r="I8">
        <v>37</v>
      </c>
      <c r="J8" t="s">
        <v>2236</v>
      </c>
      <c r="K8">
        <v>34725.66044565331</v>
      </c>
      <c r="L8">
        <v>24566.56473310084</v>
      </c>
      <c r="M8">
        <v>5408.2157040277416</v>
      </c>
      <c r="N8">
        <v>33271.649645837788</v>
      </c>
      <c r="O8">
        <v>97972.090528619679</v>
      </c>
      <c r="P8">
        <v>50238.926712631976</v>
      </c>
      <c r="Q8">
        <v>7335.6936575868458</v>
      </c>
      <c r="R8">
        <v>40407.072036772486</v>
      </c>
      <c r="S8">
        <v>55728.114947143877</v>
      </c>
      <c r="T8">
        <v>153709.80735413518</v>
      </c>
      <c r="U8">
        <v>58357.081016148331</v>
      </c>
      <c r="V8">
        <v>9088.601280505176</v>
      </c>
      <c r="W8">
        <v>41284.542612564459</v>
      </c>
      <c r="X8">
        <v>55913.590382586888</v>
      </c>
      <c r="Y8">
        <v>164643.81529180484</v>
      </c>
    </row>
    <row r="9" spans="1:25" x14ac:dyDescent="0.25">
      <c r="A9" t="s">
        <v>22</v>
      </c>
      <c r="B9" t="s">
        <v>23</v>
      </c>
      <c r="C9" t="s">
        <v>69</v>
      </c>
      <c r="D9" t="s">
        <v>82</v>
      </c>
      <c r="E9" t="s">
        <v>101</v>
      </c>
      <c r="F9" t="s">
        <v>673</v>
      </c>
      <c r="G9" t="s">
        <v>2223</v>
      </c>
      <c r="H9">
        <v>0.14525964057763599</v>
      </c>
      <c r="I9">
        <v>16</v>
      </c>
      <c r="J9" t="s">
        <v>2237</v>
      </c>
      <c r="K9">
        <v>14698.082714537602</v>
      </c>
      <c r="L9">
        <v>10064.382666673873</v>
      </c>
      <c r="M9">
        <v>2854.7916851154359</v>
      </c>
      <c r="N9">
        <v>13630.664996316293</v>
      </c>
      <c r="O9">
        <v>41247.922062643207</v>
      </c>
      <c r="P9">
        <v>33101.867174536295</v>
      </c>
      <c r="Q9">
        <v>8669.4600427028963</v>
      </c>
      <c r="R9">
        <v>25397.086115755053</v>
      </c>
      <c r="S9">
        <v>35026.832260780648</v>
      </c>
      <c r="T9">
        <v>102195.24559377489</v>
      </c>
      <c r="U9">
        <v>37635.493381427084</v>
      </c>
      <c r="V9">
        <v>7309.89855324781</v>
      </c>
      <c r="W9">
        <v>25770.572570333385</v>
      </c>
      <c r="X9">
        <v>34902.293871697701</v>
      </c>
      <c r="Y9">
        <v>105618.25837670598</v>
      </c>
    </row>
    <row r="10" spans="1:25" x14ac:dyDescent="0.25">
      <c r="A10" t="s">
        <v>36</v>
      </c>
      <c r="B10" t="s">
        <v>37</v>
      </c>
      <c r="C10" t="s">
        <v>73</v>
      </c>
      <c r="D10" t="s">
        <v>89</v>
      </c>
      <c r="E10" t="s">
        <v>101</v>
      </c>
      <c r="F10" t="s">
        <v>101</v>
      </c>
      <c r="G10" t="s">
        <v>1944</v>
      </c>
      <c r="H10">
        <v>0.21738687240611301</v>
      </c>
      <c r="I10">
        <v>11</v>
      </c>
      <c r="J10" t="s">
        <v>1945</v>
      </c>
      <c r="K10">
        <v>10178.249786449249</v>
      </c>
      <c r="L10">
        <v>8116.4493949870384</v>
      </c>
      <c r="M10">
        <v>2646.4265463298057</v>
      </c>
      <c r="N10">
        <v>10992.487699117344</v>
      </c>
      <c r="O10">
        <v>31933.613426883436</v>
      </c>
      <c r="P10">
        <v>0</v>
      </c>
      <c r="Q10">
        <v>2152.6639147824585</v>
      </c>
      <c r="R10">
        <v>0</v>
      </c>
      <c r="S10">
        <v>0</v>
      </c>
      <c r="T10">
        <v>2152.6639147824585</v>
      </c>
      <c r="U10">
        <v>10178.249786449249</v>
      </c>
      <c r="V10">
        <v>2646.4265463298057</v>
      </c>
      <c r="W10">
        <v>8116.4493949870384</v>
      </c>
      <c r="X10">
        <v>10992.487699117344</v>
      </c>
      <c r="Y10">
        <v>31933.613426883436</v>
      </c>
    </row>
    <row r="11" spans="1:25" x14ac:dyDescent="0.25">
      <c r="A11" t="s">
        <v>62</v>
      </c>
      <c r="B11" t="s">
        <v>63</v>
      </c>
      <c r="C11" t="s">
        <v>76</v>
      </c>
      <c r="D11" t="s">
        <v>96</v>
      </c>
      <c r="E11" t="s">
        <v>101</v>
      </c>
      <c r="F11" t="s">
        <v>673</v>
      </c>
      <c r="G11" t="s">
        <v>2233</v>
      </c>
      <c r="H11">
        <v>0.11933071524847901</v>
      </c>
      <c r="I11">
        <v>10</v>
      </c>
      <c r="J11" t="s">
        <v>2238</v>
      </c>
      <c r="K11">
        <v>11380.438633967307</v>
      </c>
      <c r="L11">
        <v>5600.5553298757059</v>
      </c>
      <c r="M11">
        <v>2890.4049785153602</v>
      </c>
      <c r="N11">
        <v>7379.8079578961278</v>
      </c>
      <c r="O11">
        <v>27251.206900254503</v>
      </c>
      <c r="P11">
        <v>26467.818235989718</v>
      </c>
      <c r="Q11">
        <v>6059.7995303886655</v>
      </c>
      <c r="R11">
        <v>15396.041237456946</v>
      </c>
      <c r="S11">
        <v>21233.717578723637</v>
      </c>
      <c r="T11">
        <v>69157.376582558965</v>
      </c>
      <c r="U11">
        <v>37280.485759055278</v>
      </c>
      <c r="V11">
        <v>9468.5016197727964</v>
      </c>
      <c r="W11">
        <v>18346.518085432188</v>
      </c>
      <c r="X11">
        <v>24175.06339850097</v>
      </c>
      <c r="Y11">
        <v>89270.568862761225</v>
      </c>
    </row>
    <row r="12" spans="1:25" x14ac:dyDescent="0.25">
      <c r="A12" t="s">
        <v>40</v>
      </c>
      <c r="B12" t="s">
        <v>41</v>
      </c>
      <c r="C12" t="s">
        <v>73</v>
      </c>
      <c r="D12" t="s">
        <v>90</v>
      </c>
      <c r="E12" t="s">
        <v>101</v>
      </c>
      <c r="F12" t="s">
        <v>101</v>
      </c>
      <c r="G12" t="s">
        <v>1946</v>
      </c>
      <c r="H12">
        <v>0.13154376085937999</v>
      </c>
      <c r="I12">
        <v>128</v>
      </c>
      <c r="J12" t="s">
        <v>1947</v>
      </c>
      <c r="K12">
        <v>115553.07110498298</v>
      </c>
      <c r="L12">
        <v>92145.572543088419</v>
      </c>
      <c r="M12">
        <v>30044.724908332591</v>
      </c>
      <c r="N12">
        <v>124797.06623115612</v>
      </c>
      <c r="O12">
        <v>362540.43478756014</v>
      </c>
      <c r="P12">
        <v>71251.480277722643</v>
      </c>
      <c r="Q12">
        <v>18525.956115097553</v>
      </c>
      <c r="R12">
        <v>56818.121595127399</v>
      </c>
      <c r="S12">
        <v>76951.444200113678</v>
      </c>
      <c r="T12">
        <v>223547.00218806128</v>
      </c>
      <c r="U12">
        <v>115553.07110498298</v>
      </c>
      <c r="V12">
        <v>30044.724908332591</v>
      </c>
      <c r="W12">
        <v>92145.572543088419</v>
      </c>
      <c r="X12">
        <v>124797.06623115612</v>
      </c>
      <c r="Y12">
        <v>362540.43478756014</v>
      </c>
    </row>
    <row r="13" spans="1:25" x14ac:dyDescent="0.25">
      <c r="A13" t="s">
        <v>24</v>
      </c>
      <c r="B13" t="s">
        <v>25</v>
      </c>
      <c r="C13" t="s">
        <v>70</v>
      </c>
      <c r="D13" t="s">
        <v>83</v>
      </c>
      <c r="E13" t="s">
        <v>101</v>
      </c>
      <c r="F13" t="s">
        <v>673</v>
      </c>
      <c r="G13" t="s">
        <v>2225</v>
      </c>
      <c r="H13">
        <v>6.8343011853328403E-2</v>
      </c>
      <c r="I13">
        <v>6</v>
      </c>
      <c r="J13" t="s">
        <v>2239</v>
      </c>
      <c r="K13">
        <v>0</v>
      </c>
      <c r="L13">
        <v>0</v>
      </c>
      <c r="M13">
        <v>0</v>
      </c>
      <c r="N13">
        <v>0</v>
      </c>
      <c r="O13">
        <v>0</v>
      </c>
      <c r="P13">
        <v>9418.1548852310789</v>
      </c>
      <c r="Q13">
        <v>0</v>
      </c>
      <c r="R13">
        <v>4578.0930836950765</v>
      </c>
      <c r="S13">
        <v>6313.9565612352162</v>
      </c>
      <c r="T13">
        <v>20310.204530161373</v>
      </c>
      <c r="U13">
        <v>0</v>
      </c>
      <c r="V13">
        <v>0</v>
      </c>
      <c r="W13">
        <v>0</v>
      </c>
      <c r="X13">
        <v>0</v>
      </c>
      <c r="Y13">
        <v>0</v>
      </c>
    </row>
    <row r="14" spans="1:25" x14ac:dyDescent="0.25">
      <c r="A14" t="s">
        <v>28</v>
      </c>
      <c r="B14" t="s">
        <v>29</v>
      </c>
      <c r="C14" t="s">
        <v>71</v>
      </c>
      <c r="D14" t="s">
        <v>84</v>
      </c>
      <c r="E14" t="s">
        <v>101</v>
      </c>
      <c r="F14" t="s">
        <v>101</v>
      </c>
      <c r="G14" t="s">
        <v>1816</v>
      </c>
      <c r="H14">
        <v>0.25066310871685299</v>
      </c>
      <c r="I14">
        <v>38</v>
      </c>
      <c r="J14" t="s">
        <v>1948</v>
      </c>
      <c r="K14">
        <v>34721.561390795519</v>
      </c>
      <c r="L14">
        <v>26907.581571331353</v>
      </c>
      <c r="M14">
        <v>6763.2156560415697</v>
      </c>
      <c r="N14">
        <v>36442.19843451988</v>
      </c>
      <c r="O14">
        <v>104834.55705268832</v>
      </c>
      <c r="P14">
        <v>40571.253930398198</v>
      </c>
      <c r="Q14">
        <v>10625.710718291744</v>
      </c>
      <c r="R14">
        <v>35335.175865616926</v>
      </c>
      <c r="S14">
        <v>48733.121284427805</v>
      </c>
      <c r="T14">
        <v>135265.26179873466</v>
      </c>
      <c r="U14">
        <v>34721.561390795519</v>
      </c>
      <c r="V14">
        <v>6763.2156560415697</v>
      </c>
      <c r="W14">
        <v>26907.581571331353</v>
      </c>
      <c r="X14">
        <v>36442.19843451988</v>
      </c>
      <c r="Y14">
        <v>104834.55705268832</v>
      </c>
    </row>
    <row r="15" spans="1:25" x14ac:dyDescent="0.25">
      <c r="A15" t="s">
        <v>1949</v>
      </c>
      <c r="B15" t="s">
        <v>1302</v>
      </c>
      <c r="C15" t="s">
        <v>582</v>
      </c>
      <c r="D15" t="s">
        <v>1301</v>
      </c>
      <c r="E15" t="s">
        <v>673</v>
      </c>
      <c r="F15" t="s">
        <v>101</v>
      </c>
      <c r="G15" t="s">
        <v>1950</v>
      </c>
      <c r="H15">
        <v>0.13877525799103099</v>
      </c>
      <c r="P15">
        <v>24217.685535385208</v>
      </c>
      <c r="Q15">
        <v>3324.9219687504892</v>
      </c>
      <c r="R15">
        <v>16449.612576106319</v>
      </c>
      <c r="S15">
        <v>22686.768782528656</v>
      </c>
      <c r="T15">
        <v>66678.988862770668</v>
      </c>
      <c r="U15">
        <v>24217.685535385208</v>
      </c>
      <c r="V15">
        <v>3324.9219687504892</v>
      </c>
      <c r="W15">
        <v>16449.612576106319</v>
      </c>
      <c r="X15">
        <v>22686.768782528656</v>
      </c>
      <c r="Y15">
        <v>66678.988862770668</v>
      </c>
    </row>
    <row r="16" spans="1:25" x14ac:dyDescent="0.25">
      <c r="A16" t="s">
        <v>60</v>
      </c>
      <c r="B16" t="s">
        <v>61</v>
      </c>
      <c r="C16" t="s">
        <v>75</v>
      </c>
      <c r="D16" t="s">
        <v>95</v>
      </c>
      <c r="E16" t="s">
        <v>101</v>
      </c>
      <c r="F16" t="s">
        <v>101</v>
      </c>
      <c r="G16" t="s">
        <v>1951</v>
      </c>
      <c r="H16">
        <v>0.15441229586000399</v>
      </c>
      <c r="I16">
        <v>19</v>
      </c>
      <c r="J16" t="s">
        <v>1952</v>
      </c>
      <c r="K16">
        <v>16730.57737332422</v>
      </c>
      <c r="L16">
        <v>11388.443111152548</v>
      </c>
      <c r="M16">
        <v>2693.4590387807484</v>
      </c>
      <c r="N16">
        <v>15423.902093045939</v>
      </c>
      <c r="O16">
        <v>46236.381616303457</v>
      </c>
      <c r="P16">
        <v>15791.376930255446</v>
      </c>
      <c r="Q16">
        <v>2168.3493196682975</v>
      </c>
      <c r="R16">
        <v>11891.45921720405</v>
      </c>
      <c r="S16">
        <v>16400.312438934969</v>
      </c>
      <c r="T16">
        <v>46251.497906062767</v>
      </c>
      <c r="U16">
        <v>16730.57737332422</v>
      </c>
      <c r="V16">
        <v>2693.4590387807484</v>
      </c>
      <c r="W16">
        <v>11388.443111152548</v>
      </c>
      <c r="X16">
        <v>15423.902093045939</v>
      </c>
      <c r="Y16">
        <v>46236.381616303457</v>
      </c>
    </row>
    <row r="17" spans="1:27" x14ac:dyDescent="0.25">
      <c r="A17" t="s">
        <v>56</v>
      </c>
      <c r="B17" t="s">
        <v>57</v>
      </c>
      <c r="C17" t="s">
        <v>75</v>
      </c>
      <c r="D17" t="s">
        <v>94</v>
      </c>
      <c r="E17" t="s">
        <v>101</v>
      </c>
      <c r="F17" t="s">
        <v>101</v>
      </c>
      <c r="G17" t="s">
        <v>1953</v>
      </c>
      <c r="H17">
        <v>6.6937349929460099E-2</v>
      </c>
      <c r="I17">
        <v>8</v>
      </c>
      <c r="J17" t="s">
        <v>1954</v>
      </c>
      <c r="K17">
        <v>0</v>
      </c>
      <c r="L17">
        <v>0</v>
      </c>
      <c r="M17">
        <v>1132.0335090527794</v>
      </c>
      <c r="N17">
        <v>0</v>
      </c>
      <c r="O17">
        <v>1132.0335090527794</v>
      </c>
      <c r="P17">
        <v>0</v>
      </c>
      <c r="Q17">
        <v>495.62270163846893</v>
      </c>
      <c r="R17">
        <v>0</v>
      </c>
      <c r="S17">
        <v>0</v>
      </c>
      <c r="T17">
        <v>495.62270163846893</v>
      </c>
      <c r="U17">
        <v>0</v>
      </c>
      <c r="V17">
        <v>1132.0335090527794</v>
      </c>
      <c r="W17">
        <v>0</v>
      </c>
      <c r="X17">
        <v>0</v>
      </c>
      <c r="Y17">
        <v>1132.0335090527794</v>
      </c>
    </row>
    <row r="18" spans="1:27" x14ac:dyDescent="0.25">
      <c r="A18" t="s">
        <v>34</v>
      </c>
      <c r="B18" t="s">
        <v>35</v>
      </c>
      <c r="C18" t="s">
        <v>71</v>
      </c>
      <c r="D18" t="s">
        <v>86</v>
      </c>
      <c r="E18" t="s">
        <v>101</v>
      </c>
      <c r="F18" t="s">
        <v>101</v>
      </c>
      <c r="G18" t="s">
        <v>1814</v>
      </c>
      <c r="H18">
        <v>0.101657816312946</v>
      </c>
      <c r="I18">
        <v>30</v>
      </c>
      <c r="J18" t="s">
        <v>1955</v>
      </c>
      <c r="K18">
        <v>27382.044348838739</v>
      </c>
      <c r="L18">
        <v>21219.800100968627</v>
      </c>
      <c r="M18">
        <v>5333.592834439286</v>
      </c>
      <c r="N18">
        <v>28738.96949714169</v>
      </c>
      <c r="O18">
        <v>82674.406781388345</v>
      </c>
      <c r="P18">
        <v>27047.502620265466</v>
      </c>
      <c r="Q18">
        <v>7083.8071455278296</v>
      </c>
      <c r="R18">
        <v>23556.783910411283</v>
      </c>
      <c r="S18">
        <v>32488.747522951871</v>
      </c>
      <c r="T18">
        <v>90176.84119915645</v>
      </c>
      <c r="U18">
        <v>27382.044348838739</v>
      </c>
      <c r="V18">
        <v>5333.592834439286</v>
      </c>
      <c r="W18">
        <v>21219.800100968627</v>
      </c>
      <c r="X18">
        <v>28738.96949714169</v>
      </c>
      <c r="Y18">
        <v>82674.406781388345</v>
      </c>
    </row>
    <row r="19" spans="1:27" x14ac:dyDescent="0.25">
      <c r="A19" t="s">
        <v>32</v>
      </c>
      <c r="B19" t="s">
        <v>33</v>
      </c>
      <c r="C19" t="s">
        <v>71</v>
      </c>
      <c r="D19" t="s">
        <v>85</v>
      </c>
      <c r="E19" t="s">
        <v>101</v>
      </c>
      <c r="F19" t="s">
        <v>101</v>
      </c>
      <c r="G19" t="s">
        <v>1815</v>
      </c>
      <c r="H19">
        <v>0.131454072818464</v>
      </c>
      <c r="I19">
        <v>55</v>
      </c>
      <c r="J19" t="s">
        <v>1956</v>
      </c>
      <c r="K19">
        <v>49682.884591707443</v>
      </c>
      <c r="L19">
        <v>38501.905337840013</v>
      </c>
      <c r="M19">
        <v>9677.4467923846914</v>
      </c>
      <c r="N19">
        <v>52144.934345329297</v>
      </c>
      <c r="O19">
        <v>150007.17106726143</v>
      </c>
      <c r="P19">
        <v>67618.75655066366</v>
      </c>
      <c r="Q19">
        <v>17709.517863819572</v>
      </c>
      <c r="R19">
        <v>58891.959776028205</v>
      </c>
      <c r="S19">
        <v>81221.86880737968</v>
      </c>
      <c r="T19">
        <v>225442.10299789111</v>
      </c>
      <c r="U19">
        <v>49682.884591707443</v>
      </c>
      <c r="V19">
        <v>9677.4467923846914</v>
      </c>
      <c r="W19">
        <v>38501.905337840013</v>
      </c>
      <c r="X19">
        <v>52144.934345329297</v>
      </c>
      <c r="Y19">
        <v>150007.17106726143</v>
      </c>
    </row>
    <row r="20" spans="1:27" x14ac:dyDescent="0.25">
      <c r="A20" t="s">
        <v>42</v>
      </c>
      <c r="B20" t="s">
        <v>43</v>
      </c>
      <c r="C20" t="s">
        <v>73</v>
      </c>
      <c r="D20" t="s">
        <v>91</v>
      </c>
      <c r="E20" t="s">
        <v>101</v>
      </c>
      <c r="F20" t="s">
        <v>673</v>
      </c>
      <c r="G20" t="s">
        <v>2227</v>
      </c>
      <c r="H20">
        <v>0.113406397378848</v>
      </c>
      <c r="I20">
        <v>115</v>
      </c>
      <c r="J20" t="s">
        <v>2240</v>
      </c>
      <c r="K20">
        <v>103578.65959151302</v>
      </c>
      <c r="L20">
        <v>82596.808548985806</v>
      </c>
      <c r="M20">
        <v>26931.281912650396</v>
      </c>
      <c r="N20">
        <v>111864.727761606</v>
      </c>
      <c r="O20">
        <v>324971.47781475523</v>
      </c>
      <c r="P20">
        <v>96340.029671287019</v>
      </c>
      <c r="Q20">
        <v>25049.180099286848</v>
      </c>
      <c r="R20">
        <v>76824.502438482159</v>
      </c>
      <c r="S20">
        <v>104047.02314381574</v>
      </c>
      <c r="T20">
        <v>302260.73535287176</v>
      </c>
      <c r="U20">
        <v>95872.335724296048</v>
      </c>
      <c r="V20">
        <v>24927.575923437038</v>
      </c>
      <c r="W20">
        <v>76451.548901996182</v>
      </c>
      <c r="X20">
        <v>103541.9146952007</v>
      </c>
      <c r="Y20">
        <v>300793.37524492998</v>
      </c>
    </row>
    <row r="21" spans="1:27" x14ac:dyDescent="0.25">
      <c r="A21" t="s">
        <v>48</v>
      </c>
      <c r="B21" t="s">
        <v>49</v>
      </c>
      <c r="C21" t="s">
        <v>74</v>
      </c>
      <c r="D21" t="s">
        <v>93</v>
      </c>
      <c r="E21" t="s">
        <v>101</v>
      </c>
      <c r="F21" t="s">
        <v>101</v>
      </c>
      <c r="G21" t="s">
        <v>1957</v>
      </c>
      <c r="H21">
        <v>0.11532602376067699</v>
      </c>
      <c r="I21">
        <v>27</v>
      </c>
      <c r="J21" t="s">
        <v>1958</v>
      </c>
      <c r="K21">
        <v>25449.627860855508</v>
      </c>
      <c r="L21">
        <v>18004.263194806779</v>
      </c>
      <c r="M21">
        <v>3963.5553447326602</v>
      </c>
      <c r="N21">
        <v>24384.017206196189</v>
      </c>
      <c r="O21">
        <v>71801.463606591133</v>
      </c>
      <c r="P21">
        <v>17465.034608254067</v>
      </c>
      <c r="Q21">
        <v>2550.1767650838437</v>
      </c>
      <c r="R21">
        <v>14047.09371235441</v>
      </c>
      <c r="S21">
        <v>19373.293179050052</v>
      </c>
      <c r="T21">
        <v>53435.598264742373</v>
      </c>
      <c r="U21">
        <v>25449.627860855508</v>
      </c>
      <c r="V21">
        <v>3963.5553447326602</v>
      </c>
      <c r="W21">
        <v>18004.263194806779</v>
      </c>
      <c r="X21">
        <v>24384.017206196189</v>
      </c>
      <c r="Y21">
        <v>71801.463606591133</v>
      </c>
    </row>
    <row r="22" spans="1:27" x14ac:dyDescent="0.25">
      <c r="A22" t="s">
        <v>1959</v>
      </c>
      <c r="B22" t="s">
        <v>1304</v>
      </c>
      <c r="C22" t="s">
        <v>75</v>
      </c>
      <c r="D22" t="s">
        <v>1303</v>
      </c>
      <c r="E22" t="s">
        <v>673</v>
      </c>
      <c r="F22" t="s">
        <v>101</v>
      </c>
      <c r="G22" t="s">
        <v>1960</v>
      </c>
      <c r="H22">
        <v>0.19411831479543501</v>
      </c>
      <c r="P22">
        <v>0</v>
      </c>
      <c r="Q22">
        <v>867.33972786731977</v>
      </c>
      <c r="R22">
        <v>0</v>
      </c>
      <c r="S22">
        <v>0</v>
      </c>
      <c r="T22">
        <v>867.33972786731977</v>
      </c>
      <c r="U22">
        <v>0</v>
      </c>
      <c r="V22">
        <v>867.33972786731977</v>
      </c>
      <c r="W22">
        <v>0</v>
      </c>
      <c r="X22">
        <v>0</v>
      </c>
      <c r="Y22">
        <v>867.33972786731977</v>
      </c>
    </row>
    <row r="24" spans="1:27" x14ac:dyDescent="0.25">
      <c r="D24">
        <v>1</v>
      </c>
      <c r="E24">
        <v>2</v>
      </c>
      <c r="F24">
        <v>3</v>
      </c>
      <c r="G24">
        <v>4</v>
      </c>
      <c r="H24">
        <v>5</v>
      </c>
      <c r="I24">
        <v>6</v>
      </c>
      <c r="J24">
        <v>7</v>
      </c>
      <c r="K24">
        <v>8</v>
      </c>
      <c r="L24">
        <v>9</v>
      </c>
      <c r="M24">
        <v>10</v>
      </c>
      <c r="N24">
        <v>11</v>
      </c>
      <c r="O24">
        <v>12</v>
      </c>
      <c r="P24">
        <v>13</v>
      </c>
      <c r="Q24">
        <v>14</v>
      </c>
      <c r="R24">
        <v>15</v>
      </c>
      <c r="S24">
        <v>16</v>
      </c>
      <c r="T24">
        <v>17</v>
      </c>
      <c r="U24">
        <v>18</v>
      </c>
      <c r="V24">
        <v>19</v>
      </c>
      <c r="W24">
        <v>20</v>
      </c>
      <c r="X24">
        <v>21</v>
      </c>
      <c r="Z24">
        <v>22</v>
      </c>
      <c r="AA24">
        <v>23</v>
      </c>
    </row>
    <row r="36" spans="11:11" x14ac:dyDescent="0.25">
      <c r="K36" s="60"/>
    </row>
    <row r="37" spans="11:11" x14ac:dyDescent="0.25">
      <c r="K37" s="60"/>
    </row>
    <row r="38" spans="11:11" x14ac:dyDescent="0.25">
      <c r="K38" s="60"/>
    </row>
    <row r="39" spans="11:11" x14ac:dyDescent="0.25">
      <c r="K39" s="60"/>
    </row>
    <row r="42" spans="11:11" x14ac:dyDescent="0.25">
      <c r="K42" s="60"/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39DA6-C1C7-4DC6-842C-993C6A5AB959}">
  <sheetPr codeName="Sheet8">
    <tabColor rgb="FF7030A0"/>
  </sheetPr>
  <dimension ref="A1:S22"/>
  <sheetViews>
    <sheetView workbookViewId="0">
      <selection activeCell="C2" sqref="C2:D2"/>
    </sheetView>
  </sheetViews>
  <sheetFormatPr defaultRowHeight="15" x14ac:dyDescent="0.25"/>
  <cols>
    <col min="1" max="1" width="9.42578125" bestFit="1" customWidth="1"/>
    <col min="2" max="2" width="47.5703125" bestFit="1" customWidth="1"/>
    <col min="3" max="3" width="17.28515625" bestFit="1" customWidth="1"/>
    <col min="4" max="4" width="24.140625" bestFit="1" customWidth="1"/>
    <col min="5" max="5" width="8.28515625" bestFit="1" customWidth="1"/>
    <col min="6" max="6" width="8.85546875" bestFit="1" customWidth="1"/>
    <col min="7" max="7" width="13.42578125" bestFit="1" customWidth="1"/>
    <col min="8" max="8" width="20.5703125" bestFit="1" customWidth="1"/>
    <col min="9" max="9" width="24.5703125" bestFit="1" customWidth="1"/>
    <col min="10" max="10" width="23" bestFit="1" customWidth="1"/>
    <col min="11" max="11" width="32" bestFit="1" customWidth="1"/>
    <col min="12" max="12" width="15.42578125" bestFit="1" customWidth="1"/>
    <col min="13" max="13" width="23.28515625" bestFit="1" customWidth="1"/>
    <col min="14" max="14" width="35.28515625" bestFit="1" customWidth="1"/>
    <col min="15" max="15" width="15.140625" bestFit="1" customWidth="1"/>
    <col min="16" max="16" width="23" bestFit="1" customWidth="1"/>
    <col min="17" max="17" width="51.85546875" bestFit="1" customWidth="1"/>
    <col min="18" max="18" width="26.140625" bestFit="1" customWidth="1"/>
    <col min="19" max="19" width="34.140625" bestFit="1" customWidth="1"/>
    <col min="20" max="20" width="51.85546875" bestFit="1" customWidth="1"/>
    <col min="21" max="21" width="26.140625" bestFit="1" customWidth="1"/>
    <col min="22" max="22" width="34.140625" bestFit="1" customWidth="1"/>
    <col min="23" max="23" width="24.28515625" bestFit="1" customWidth="1"/>
    <col min="24" max="24" width="30.85546875" bestFit="1" customWidth="1"/>
  </cols>
  <sheetData>
    <row r="1" spans="1:1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675</v>
      </c>
      <c r="H1" t="s">
        <v>1817</v>
      </c>
      <c r="I1" t="s">
        <v>6</v>
      </c>
      <c r="J1" t="s">
        <v>1818</v>
      </c>
      <c r="K1" t="s">
        <v>7</v>
      </c>
      <c r="L1" t="s">
        <v>66</v>
      </c>
      <c r="M1" t="s">
        <v>1833</v>
      </c>
      <c r="N1" t="s">
        <v>676</v>
      </c>
      <c r="O1" t="s">
        <v>1834</v>
      </c>
      <c r="P1" t="s">
        <v>1835</v>
      </c>
      <c r="Q1" t="s">
        <v>1819</v>
      </c>
      <c r="R1" t="s">
        <v>1820</v>
      </c>
      <c r="S1" t="s">
        <v>1821</v>
      </c>
    </row>
    <row r="2" spans="1:19" x14ac:dyDescent="0.25">
      <c r="A2" t="s">
        <v>14</v>
      </c>
      <c r="B2" t="s">
        <v>15</v>
      </c>
      <c r="C2" t="s">
        <v>16</v>
      </c>
      <c r="D2" t="s">
        <v>17</v>
      </c>
      <c r="E2" t="s">
        <v>80</v>
      </c>
      <c r="F2" t="s">
        <v>101</v>
      </c>
      <c r="G2" t="s">
        <v>673</v>
      </c>
      <c r="H2">
        <v>100</v>
      </c>
      <c r="I2">
        <v>48</v>
      </c>
      <c r="J2">
        <v>11593</v>
      </c>
      <c r="K2">
        <v>3852</v>
      </c>
      <c r="L2" t="s">
        <v>68</v>
      </c>
      <c r="M2">
        <v>100</v>
      </c>
      <c r="N2" t="s">
        <v>2119</v>
      </c>
      <c r="O2">
        <v>1.2307692307692301E-2</v>
      </c>
      <c r="P2">
        <v>0.98769230769230798</v>
      </c>
      <c r="Q2" t="s">
        <v>2120</v>
      </c>
      <c r="R2">
        <v>8.5521252031129699E-3</v>
      </c>
      <c r="S2">
        <v>0.99144787479688701</v>
      </c>
    </row>
    <row r="3" spans="1:19" x14ac:dyDescent="0.25">
      <c r="A3" t="s">
        <v>8</v>
      </c>
      <c r="B3" t="s">
        <v>9</v>
      </c>
      <c r="C3" t="s">
        <v>10</v>
      </c>
      <c r="D3" t="s">
        <v>11</v>
      </c>
      <c r="E3" t="s">
        <v>78</v>
      </c>
      <c r="F3" t="s">
        <v>101</v>
      </c>
      <c r="G3" t="s">
        <v>101</v>
      </c>
      <c r="H3">
        <v>439</v>
      </c>
      <c r="I3">
        <v>212</v>
      </c>
      <c r="J3">
        <v>4337</v>
      </c>
      <c r="K3">
        <v>2627</v>
      </c>
      <c r="L3" t="s">
        <v>67</v>
      </c>
      <c r="M3">
        <v>522</v>
      </c>
      <c r="N3" t="s">
        <v>1309</v>
      </c>
      <c r="O3">
        <v>7.3204419889502798E-2</v>
      </c>
      <c r="P3">
        <v>0.90711325966850798</v>
      </c>
      <c r="Q3" t="s">
        <v>1828</v>
      </c>
      <c r="R3">
        <v>9.0347808190985798E-2</v>
      </c>
      <c r="S3">
        <v>0.89257048775468195</v>
      </c>
    </row>
    <row r="4" spans="1:19" x14ac:dyDescent="0.25">
      <c r="A4" t="s">
        <v>12</v>
      </c>
      <c r="B4" t="s">
        <v>13</v>
      </c>
      <c r="C4" t="s">
        <v>10</v>
      </c>
      <c r="D4" t="s">
        <v>11</v>
      </c>
      <c r="E4" t="s">
        <v>79</v>
      </c>
      <c r="F4" t="s">
        <v>101</v>
      </c>
      <c r="G4" t="s">
        <v>101</v>
      </c>
      <c r="H4">
        <v>83</v>
      </c>
      <c r="I4">
        <v>57</v>
      </c>
      <c r="J4">
        <v>4337</v>
      </c>
      <c r="K4">
        <v>2627</v>
      </c>
      <c r="L4" t="s">
        <v>67</v>
      </c>
      <c r="M4">
        <v>522</v>
      </c>
      <c r="N4" t="s">
        <v>1309</v>
      </c>
      <c r="O4">
        <v>1.9682320441989001E-2</v>
      </c>
      <c r="P4">
        <v>0.90711325966850798</v>
      </c>
      <c r="Q4" t="s">
        <v>1828</v>
      </c>
      <c r="R4">
        <v>1.7081704054332202E-2</v>
      </c>
      <c r="S4">
        <v>0.89257048775468195</v>
      </c>
    </row>
    <row r="5" spans="1:19" x14ac:dyDescent="0.25">
      <c r="A5" t="s">
        <v>18</v>
      </c>
      <c r="B5" t="s">
        <v>19</v>
      </c>
      <c r="C5" t="s">
        <v>20</v>
      </c>
      <c r="D5" t="s">
        <v>21</v>
      </c>
      <c r="E5" t="s">
        <v>81</v>
      </c>
      <c r="F5" t="s">
        <v>101</v>
      </c>
      <c r="G5" t="s">
        <v>101</v>
      </c>
      <c r="H5">
        <v>332</v>
      </c>
      <c r="I5">
        <v>200</v>
      </c>
      <c r="J5">
        <v>17724</v>
      </c>
      <c r="K5">
        <v>11970</v>
      </c>
      <c r="L5" t="s">
        <v>69</v>
      </c>
      <c r="M5">
        <v>583</v>
      </c>
      <c r="N5" t="s">
        <v>2121</v>
      </c>
      <c r="O5">
        <v>1.6239038648912001E-2</v>
      </c>
      <c r="P5">
        <v>0.97190646313738205</v>
      </c>
      <c r="Q5" t="s">
        <v>2122</v>
      </c>
      <c r="R5">
        <v>1.8135139564101201E-2</v>
      </c>
      <c r="S5">
        <v>0.96815425793412402</v>
      </c>
    </row>
    <row r="6" spans="1:19" x14ac:dyDescent="0.25">
      <c r="A6" t="s">
        <v>22</v>
      </c>
      <c r="B6" t="s">
        <v>23</v>
      </c>
      <c r="C6" t="s">
        <v>20</v>
      </c>
      <c r="D6" t="s">
        <v>21</v>
      </c>
      <c r="E6" t="s">
        <v>82</v>
      </c>
      <c r="F6" t="s">
        <v>101</v>
      </c>
      <c r="G6" t="s">
        <v>673</v>
      </c>
      <c r="H6">
        <v>251</v>
      </c>
      <c r="I6">
        <v>146</v>
      </c>
      <c r="J6">
        <v>17724</v>
      </c>
      <c r="K6">
        <v>11970</v>
      </c>
      <c r="L6" t="s">
        <v>69</v>
      </c>
      <c r="M6">
        <v>583</v>
      </c>
      <c r="N6" t="s">
        <v>2121</v>
      </c>
      <c r="O6">
        <v>1.18544982137057E-2</v>
      </c>
      <c r="P6">
        <v>0.97190646313738205</v>
      </c>
      <c r="Q6" t="s">
        <v>2122</v>
      </c>
      <c r="R6">
        <v>1.3710602501775301E-2</v>
      </c>
      <c r="S6">
        <v>0.96815425793412402</v>
      </c>
    </row>
    <row r="7" spans="1:19" x14ac:dyDescent="0.25">
      <c r="A7" t="s">
        <v>24</v>
      </c>
      <c r="B7" t="s">
        <v>25</v>
      </c>
      <c r="C7" t="s">
        <v>26</v>
      </c>
      <c r="D7" t="s">
        <v>27</v>
      </c>
      <c r="E7" t="s">
        <v>83</v>
      </c>
      <c r="F7" t="s">
        <v>101</v>
      </c>
      <c r="G7" t="s">
        <v>673</v>
      </c>
      <c r="H7">
        <v>151</v>
      </c>
      <c r="I7">
        <v>33</v>
      </c>
      <c r="J7">
        <v>2744</v>
      </c>
      <c r="K7">
        <v>989</v>
      </c>
      <c r="L7" t="s">
        <v>70</v>
      </c>
      <c r="M7">
        <v>151</v>
      </c>
      <c r="N7" t="s">
        <v>2123</v>
      </c>
      <c r="O7">
        <v>3.2289628180039102E-2</v>
      </c>
      <c r="P7">
        <v>0.967710371819961</v>
      </c>
      <c r="Q7" t="s">
        <v>2124</v>
      </c>
      <c r="R7">
        <v>5.2158894645941298E-2</v>
      </c>
      <c r="S7">
        <v>0.94784110535405897</v>
      </c>
    </row>
    <row r="8" spans="1:19" x14ac:dyDescent="0.25">
      <c r="A8" t="s">
        <v>1949</v>
      </c>
      <c r="B8" t="s">
        <v>1302</v>
      </c>
      <c r="C8" t="s">
        <v>1300</v>
      </c>
      <c r="D8" t="s">
        <v>1099</v>
      </c>
      <c r="E8" t="s">
        <v>1301</v>
      </c>
      <c r="F8" t="s">
        <v>673</v>
      </c>
      <c r="G8" t="s">
        <v>101</v>
      </c>
      <c r="H8">
        <v>180</v>
      </c>
      <c r="I8">
        <v>96</v>
      </c>
      <c r="J8">
        <v>14931</v>
      </c>
      <c r="K8">
        <v>7594</v>
      </c>
      <c r="L8" t="s">
        <v>582</v>
      </c>
      <c r="M8">
        <v>180</v>
      </c>
      <c r="N8" t="s">
        <v>2125</v>
      </c>
      <c r="O8">
        <v>1.24837451235371E-2</v>
      </c>
      <c r="P8">
        <v>0.987516254876463</v>
      </c>
      <c r="Q8" t="s">
        <v>2126</v>
      </c>
      <c r="R8">
        <v>1.19118522930316E-2</v>
      </c>
      <c r="S8">
        <v>0.98808814770696796</v>
      </c>
    </row>
    <row r="9" spans="1:19" x14ac:dyDescent="0.25">
      <c r="A9" t="s">
        <v>34</v>
      </c>
      <c r="B9" t="s">
        <v>35</v>
      </c>
      <c r="C9" t="s">
        <v>30</v>
      </c>
      <c r="D9" t="s">
        <v>31</v>
      </c>
      <c r="E9" t="s">
        <v>86</v>
      </c>
      <c r="F9" t="s">
        <v>101</v>
      </c>
      <c r="G9" t="s">
        <v>101</v>
      </c>
      <c r="H9">
        <v>240</v>
      </c>
      <c r="I9">
        <v>76</v>
      </c>
      <c r="J9">
        <v>50870</v>
      </c>
      <c r="K9">
        <v>15478</v>
      </c>
      <c r="L9" t="s">
        <v>71</v>
      </c>
      <c r="M9">
        <v>850</v>
      </c>
      <c r="N9" t="s">
        <v>1310</v>
      </c>
      <c r="O9">
        <v>4.7925337369151199E-3</v>
      </c>
      <c r="P9">
        <v>0.97603733131542403</v>
      </c>
      <c r="Q9" t="s">
        <v>1829</v>
      </c>
      <c r="R9">
        <v>4.64037122969838E-3</v>
      </c>
      <c r="S9">
        <v>0.98356535189481797</v>
      </c>
    </row>
    <row r="10" spans="1:19" x14ac:dyDescent="0.25">
      <c r="A10" t="s">
        <v>32</v>
      </c>
      <c r="B10" t="s">
        <v>33</v>
      </c>
      <c r="C10" t="s">
        <v>30</v>
      </c>
      <c r="D10" t="s">
        <v>31</v>
      </c>
      <c r="E10" t="s">
        <v>85</v>
      </c>
      <c r="F10" t="s">
        <v>101</v>
      </c>
      <c r="G10" t="s">
        <v>101</v>
      </c>
      <c r="H10">
        <v>464</v>
      </c>
      <c r="I10">
        <v>190</v>
      </c>
      <c r="J10">
        <v>50870</v>
      </c>
      <c r="K10">
        <v>15478</v>
      </c>
      <c r="L10" t="s">
        <v>71</v>
      </c>
      <c r="M10">
        <v>850</v>
      </c>
      <c r="N10" t="s">
        <v>1310</v>
      </c>
      <c r="O10">
        <v>1.19813343422878E-2</v>
      </c>
      <c r="P10">
        <v>0.97603733131542403</v>
      </c>
      <c r="Q10" t="s">
        <v>1829</v>
      </c>
      <c r="R10">
        <v>8.9713843774168606E-3</v>
      </c>
      <c r="S10">
        <v>0.98356535189481797</v>
      </c>
    </row>
    <row r="11" spans="1:19" x14ac:dyDescent="0.25">
      <c r="A11" t="s">
        <v>28</v>
      </c>
      <c r="B11" t="s">
        <v>29</v>
      </c>
      <c r="C11" t="s">
        <v>30</v>
      </c>
      <c r="D11" t="s">
        <v>31</v>
      </c>
      <c r="E11" t="s">
        <v>84</v>
      </c>
      <c r="F11" t="s">
        <v>101</v>
      </c>
      <c r="G11" t="s">
        <v>101</v>
      </c>
      <c r="H11">
        <v>146</v>
      </c>
      <c r="I11">
        <v>114</v>
      </c>
      <c r="J11">
        <v>50870</v>
      </c>
      <c r="K11">
        <v>15478</v>
      </c>
      <c r="L11" t="s">
        <v>71</v>
      </c>
      <c r="M11">
        <v>850</v>
      </c>
      <c r="N11" t="s">
        <v>1310</v>
      </c>
      <c r="O11">
        <v>7.1888006053726803E-3</v>
      </c>
      <c r="P11">
        <v>0.97603733131542403</v>
      </c>
      <c r="Q11" t="s">
        <v>1829</v>
      </c>
      <c r="R11">
        <v>2.8228924980665099E-3</v>
      </c>
      <c r="S11">
        <v>0.98356535189481797</v>
      </c>
    </row>
    <row r="12" spans="1:19" x14ac:dyDescent="0.25">
      <c r="A12" t="s">
        <v>50</v>
      </c>
      <c r="B12" t="s">
        <v>51</v>
      </c>
      <c r="C12" t="s">
        <v>52</v>
      </c>
      <c r="D12" t="s">
        <v>53</v>
      </c>
      <c r="E12" t="s">
        <v>87</v>
      </c>
      <c r="F12" t="s">
        <v>101</v>
      </c>
      <c r="G12" t="s">
        <v>101</v>
      </c>
      <c r="H12">
        <v>600</v>
      </c>
      <c r="I12">
        <v>370</v>
      </c>
      <c r="J12">
        <v>2586</v>
      </c>
      <c r="K12">
        <v>1903</v>
      </c>
      <c r="L12" t="s">
        <v>72</v>
      </c>
      <c r="M12">
        <v>983</v>
      </c>
      <c r="N12" t="s">
        <v>2127</v>
      </c>
      <c r="O12">
        <v>0.14841556357801799</v>
      </c>
      <c r="P12">
        <v>0.76333734456478097</v>
      </c>
      <c r="Q12" t="s">
        <v>2128</v>
      </c>
      <c r="R12">
        <v>0.168114317736061</v>
      </c>
      <c r="S12">
        <v>0.72457270944242103</v>
      </c>
    </row>
    <row r="13" spans="1:19" x14ac:dyDescent="0.25">
      <c r="A13" t="s">
        <v>54</v>
      </c>
      <c r="B13" t="s">
        <v>55</v>
      </c>
      <c r="C13" t="s">
        <v>52</v>
      </c>
      <c r="D13" t="s">
        <v>53</v>
      </c>
      <c r="E13" t="s">
        <v>88</v>
      </c>
      <c r="F13" t="s">
        <v>101</v>
      </c>
      <c r="G13" t="s">
        <v>673</v>
      </c>
      <c r="H13">
        <v>383</v>
      </c>
      <c r="I13">
        <v>220</v>
      </c>
      <c r="J13">
        <v>2586</v>
      </c>
      <c r="K13">
        <v>1903</v>
      </c>
      <c r="L13" t="s">
        <v>72</v>
      </c>
      <c r="M13">
        <v>983</v>
      </c>
      <c r="N13" t="s">
        <v>2127</v>
      </c>
      <c r="O13">
        <v>8.8247091857200199E-2</v>
      </c>
      <c r="P13">
        <v>0.76333734456478097</v>
      </c>
      <c r="Q13" t="s">
        <v>2128</v>
      </c>
      <c r="R13">
        <v>0.107312972821519</v>
      </c>
      <c r="S13">
        <v>0.72457270944242103</v>
      </c>
    </row>
    <row r="14" spans="1:19" x14ac:dyDescent="0.25">
      <c r="A14" t="s">
        <v>42</v>
      </c>
      <c r="B14" t="s">
        <v>43</v>
      </c>
      <c r="C14" t="s">
        <v>38</v>
      </c>
      <c r="D14" t="s">
        <v>39</v>
      </c>
      <c r="E14" t="s">
        <v>91</v>
      </c>
      <c r="F14" t="s">
        <v>101</v>
      </c>
      <c r="G14" t="s">
        <v>673</v>
      </c>
      <c r="H14">
        <v>803</v>
      </c>
      <c r="I14">
        <v>384</v>
      </c>
      <c r="J14">
        <v>29151</v>
      </c>
      <c r="K14">
        <v>17113</v>
      </c>
      <c r="L14" t="s">
        <v>73</v>
      </c>
      <c r="M14">
        <v>1351</v>
      </c>
      <c r="N14" t="s">
        <v>2129</v>
      </c>
      <c r="O14">
        <v>2.1556079488043101E-2</v>
      </c>
      <c r="P14">
        <v>0.96064892780958799</v>
      </c>
      <c r="Q14" t="s">
        <v>2130</v>
      </c>
      <c r="R14">
        <v>2.6326142548029601E-2</v>
      </c>
      <c r="S14">
        <v>0.955707822437873</v>
      </c>
    </row>
    <row r="15" spans="1:19" x14ac:dyDescent="0.25">
      <c r="A15" t="s">
        <v>36</v>
      </c>
      <c r="B15" t="s">
        <v>37</v>
      </c>
      <c r="C15" t="s">
        <v>38</v>
      </c>
      <c r="D15" t="s">
        <v>39</v>
      </c>
      <c r="E15" t="s">
        <v>89</v>
      </c>
      <c r="F15" t="s">
        <v>101</v>
      </c>
      <c r="G15" t="s">
        <v>101</v>
      </c>
      <c r="H15">
        <v>36</v>
      </c>
      <c r="I15">
        <v>33</v>
      </c>
      <c r="J15">
        <v>29151</v>
      </c>
      <c r="K15">
        <v>17113</v>
      </c>
      <c r="L15" t="s">
        <v>73</v>
      </c>
      <c r="M15">
        <v>1351</v>
      </c>
      <c r="N15" t="s">
        <v>2129</v>
      </c>
      <c r="O15">
        <v>1.8524755810036999E-3</v>
      </c>
      <c r="P15">
        <v>0.96064892780958799</v>
      </c>
      <c r="Q15" t="s">
        <v>2130</v>
      </c>
      <c r="R15">
        <v>1.1802504753786599E-3</v>
      </c>
      <c r="S15">
        <v>0.955707822437873</v>
      </c>
    </row>
    <row r="16" spans="1:19" x14ac:dyDescent="0.25">
      <c r="A16" t="s">
        <v>40</v>
      </c>
      <c r="B16" t="s">
        <v>41</v>
      </c>
      <c r="C16" t="s">
        <v>38</v>
      </c>
      <c r="D16" t="s">
        <v>39</v>
      </c>
      <c r="E16" t="s">
        <v>90</v>
      </c>
      <c r="F16" t="s">
        <v>101</v>
      </c>
      <c r="G16" t="s">
        <v>101</v>
      </c>
      <c r="H16">
        <v>512</v>
      </c>
      <c r="I16">
        <v>284</v>
      </c>
      <c r="J16">
        <v>29151</v>
      </c>
      <c r="K16">
        <v>17113</v>
      </c>
      <c r="L16" t="s">
        <v>73</v>
      </c>
      <c r="M16">
        <v>1351</v>
      </c>
      <c r="N16" t="s">
        <v>2129</v>
      </c>
      <c r="O16">
        <v>1.5942517121365199E-2</v>
      </c>
      <c r="P16">
        <v>0.96064892780958799</v>
      </c>
      <c r="Q16" t="s">
        <v>2130</v>
      </c>
      <c r="R16">
        <v>1.67857845387188E-2</v>
      </c>
      <c r="S16">
        <v>0.955707822437873</v>
      </c>
    </row>
    <row r="17" spans="1:19" x14ac:dyDescent="0.25">
      <c r="A17" t="s">
        <v>44</v>
      </c>
      <c r="B17" t="s">
        <v>45</v>
      </c>
      <c r="C17" t="s">
        <v>46</v>
      </c>
      <c r="D17" t="s">
        <v>47</v>
      </c>
      <c r="E17" t="s">
        <v>92</v>
      </c>
      <c r="F17" t="s">
        <v>101</v>
      </c>
      <c r="G17" t="s">
        <v>673</v>
      </c>
      <c r="H17">
        <v>382</v>
      </c>
      <c r="I17">
        <v>233</v>
      </c>
      <c r="J17">
        <v>27685</v>
      </c>
      <c r="K17">
        <v>15282</v>
      </c>
      <c r="L17" t="s">
        <v>74</v>
      </c>
      <c r="M17">
        <v>539</v>
      </c>
      <c r="N17" t="s">
        <v>2131</v>
      </c>
      <c r="O17">
        <v>1.49397281354193E-2</v>
      </c>
      <c r="P17">
        <v>0.97986663246986405</v>
      </c>
      <c r="Q17" t="s">
        <v>2132</v>
      </c>
      <c r="R17">
        <v>1.3534580498866199E-2</v>
      </c>
      <c r="S17">
        <v>0.98090277777777801</v>
      </c>
    </row>
    <row r="18" spans="1:19" x14ac:dyDescent="0.25">
      <c r="A18" t="s">
        <v>48</v>
      </c>
      <c r="B18" t="s">
        <v>49</v>
      </c>
      <c r="C18" t="s">
        <v>46</v>
      </c>
      <c r="D18" t="s">
        <v>47</v>
      </c>
      <c r="E18" t="s">
        <v>93</v>
      </c>
      <c r="F18" t="s">
        <v>101</v>
      </c>
      <c r="G18" t="s">
        <v>101</v>
      </c>
      <c r="H18">
        <v>157</v>
      </c>
      <c r="I18">
        <v>81</v>
      </c>
      <c r="J18">
        <v>27685</v>
      </c>
      <c r="K18">
        <v>15282</v>
      </c>
      <c r="L18" t="s">
        <v>74</v>
      </c>
      <c r="M18">
        <v>539</v>
      </c>
      <c r="N18" t="s">
        <v>2131</v>
      </c>
      <c r="O18">
        <v>5.19363939471659E-3</v>
      </c>
      <c r="P18">
        <v>0.97986663246986405</v>
      </c>
      <c r="Q18" t="s">
        <v>2132</v>
      </c>
      <c r="R18">
        <v>5.5626417233560098E-3</v>
      </c>
      <c r="S18">
        <v>0.98090277777777801</v>
      </c>
    </row>
    <row r="19" spans="1:19" x14ac:dyDescent="0.25">
      <c r="A19" t="s">
        <v>1959</v>
      </c>
      <c r="B19" t="s">
        <v>1304</v>
      </c>
      <c r="C19" t="s">
        <v>58</v>
      </c>
      <c r="D19" t="s">
        <v>59</v>
      </c>
      <c r="E19" t="s">
        <v>1303</v>
      </c>
      <c r="F19" t="s">
        <v>673</v>
      </c>
      <c r="G19" t="s">
        <v>101</v>
      </c>
      <c r="H19">
        <v>35</v>
      </c>
      <c r="I19">
        <v>28</v>
      </c>
      <c r="J19">
        <v>21819</v>
      </c>
      <c r="K19">
        <v>11236</v>
      </c>
      <c r="L19" t="s">
        <v>75</v>
      </c>
      <c r="M19">
        <v>203</v>
      </c>
      <c r="N19" t="s">
        <v>2133</v>
      </c>
      <c r="O19">
        <v>2.4669603524229101E-3</v>
      </c>
      <c r="P19">
        <v>0.98995594713656399</v>
      </c>
      <c r="Q19" t="s">
        <v>2134</v>
      </c>
      <c r="R19">
        <v>1.58931977113795E-3</v>
      </c>
      <c r="S19">
        <v>0.99078194532740005</v>
      </c>
    </row>
    <row r="20" spans="1:19" x14ac:dyDescent="0.25">
      <c r="A20" t="s">
        <v>56</v>
      </c>
      <c r="B20" t="s">
        <v>57</v>
      </c>
      <c r="C20" t="s">
        <v>58</v>
      </c>
      <c r="D20" t="s">
        <v>59</v>
      </c>
      <c r="E20" t="s">
        <v>94</v>
      </c>
      <c r="F20" t="s">
        <v>101</v>
      </c>
      <c r="G20" t="s">
        <v>101</v>
      </c>
      <c r="H20">
        <v>58</v>
      </c>
      <c r="I20">
        <v>16</v>
      </c>
      <c r="J20">
        <v>21819</v>
      </c>
      <c r="K20">
        <v>11236</v>
      </c>
      <c r="L20" t="s">
        <v>75</v>
      </c>
      <c r="M20">
        <v>203</v>
      </c>
      <c r="N20" t="s">
        <v>2133</v>
      </c>
      <c r="O20">
        <v>1.4096916299559501E-3</v>
      </c>
      <c r="P20">
        <v>0.98995594713656399</v>
      </c>
      <c r="Q20" t="s">
        <v>2134</v>
      </c>
      <c r="R20">
        <v>2.6337299064571802E-3</v>
      </c>
      <c r="S20">
        <v>0.99078194532740005</v>
      </c>
    </row>
    <row r="21" spans="1:19" x14ac:dyDescent="0.25">
      <c r="A21" t="s">
        <v>60</v>
      </c>
      <c r="B21" t="s">
        <v>61</v>
      </c>
      <c r="C21" t="s">
        <v>58</v>
      </c>
      <c r="D21" t="s">
        <v>59</v>
      </c>
      <c r="E21" t="s">
        <v>95</v>
      </c>
      <c r="F21" t="s">
        <v>101</v>
      </c>
      <c r="G21" t="s">
        <v>101</v>
      </c>
      <c r="H21">
        <v>110</v>
      </c>
      <c r="I21">
        <v>70</v>
      </c>
      <c r="J21">
        <v>21819</v>
      </c>
      <c r="K21">
        <v>11236</v>
      </c>
      <c r="L21" t="s">
        <v>75</v>
      </c>
      <c r="M21">
        <v>203</v>
      </c>
      <c r="N21" t="s">
        <v>2133</v>
      </c>
      <c r="O21">
        <v>6.1674008810572696E-3</v>
      </c>
      <c r="P21">
        <v>0.98995594713656399</v>
      </c>
      <c r="Q21" t="s">
        <v>2134</v>
      </c>
      <c r="R21">
        <v>4.9950049950050002E-3</v>
      </c>
      <c r="S21">
        <v>0.99078194532740005</v>
      </c>
    </row>
    <row r="22" spans="1:19" x14ac:dyDescent="0.25">
      <c r="A22" t="s">
        <v>62</v>
      </c>
      <c r="B22" t="s">
        <v>63</v>
      </c>
      <c r="C22" t="s">
        <v>64</v>
      </c>
      <c r="D22" t="s">
        <v>65</v>
      </c>
      <c r="E22" t="s">
        <v>96</v>
      </c>
      <c r="F22" t="s">
        <v>101</v>
      </c>
      <c r="G22" t="s">
        <v>673</v>
      </c>
      <c r="H22">
        <v>245</v>
      </c>
      <c r="I22">
        <v>121</v>
      </c>
      <c r="J22">
        <v>7250</v>
      </c>
      <c r="K22">
        <v>3931</v>
      </c>
      <c r="L22" t="s">
        <v>76</v>
      </c>
      <c r="M22">
        <v>245</v>
      </c>
      <c r="N22" t="s">
        <v>2135</v>
      </c>
      <c r="O22">
        <v>2.9861796643632799E-2</v>
      </c>
      <c r="P22">
        <v>0.97013820335636702</v>
      </c>
      <c r="Q22" t="s">
        <v>2136</v>
      </c>
      <c r="R22">
        <v>3.2688458972648403E-2</v>
      </c>
      <c r="S22">
        <v>0.96731154102735195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7B0E1-0AB5-4E1E-92C6-BF0D3D67B20F}">
  <sheetPr>
    <tabColor rgb="FF7030A0"/>
  </sheetPr>
  <dimension ref="A1:I33"/>
  <sheetViews>
    <sheetView workbookViewId="0">
      <selection activeCell="C2" sqref="C2:D2"/>
    </sheetView>
  </sheetViews>
  <sheetFormatPr defaultRowHeight="15" x14ac:dyDescent="0.25"/>
  <cols>
    <col min="1" max="1" width="9.42578125" bestFit="1" customWidth="1"/>
    <col min="2" max="2" width="47.5703125" bestFit="1" customWidth="1"/>
    <col min="3" max="3" width="15.42578125" bestFit="1" customWidth="1"/>
    <col min="4" max="4" width="13.85546875" bestFit="1" customWidth="1"/>
    <col min="5" max="5" width="8.140625" bestFit="1" customWidth="1"/>
    <col min="6" max="6" width="8.85546875" bestFit="1" customWidth="1"/>
    <col min="7" max="7" width="13.42578125" bestFit="1" customWidth="1"/>
    <col min="8" max="8" width="19.85546875" bestFit="1" customWidth="1"/>
    <col min="9" max="9" width="22.7109375" bestFit="1" customWidth="1"/>
  </cols>
  <sheetData>
    <row r="1" spans="1:9" x14ac:dyDescent="0.25">
      <c r="A1" t="s">
        <v>0</v>
      </c>
      <c r="B1" t="s">
        <v>1822</v>
      </c>
      <c r="C1" t="s">
        <v>1823</v>
      </c>
      <c r="D1" t="s">
        <v>1824</v>
      </c>
      <c r="E1" t="s">
        <v>77</v>
      </c>
      <c r="F1" t="s">
        <v>5</v>
      </c>
      <c r="G1" t="s">
        <v>675</v>
      </c>
      <c r="H1" t="s">
        <v>1825</v>
      </c>
      <c r="I1" t="s">
        <v>1826</v>
      </c>
    </row>
    <row r="2" spans="1:9" x14ac:dyDescent="0.25">
      <c r="A2" t="s">
        <v>17</v>
      </c>
      <c r="B2" t="s">
        <v>16</v>
      </c>
      <c r="C2" t="s">
        <v>68</v>
      </c>
      <c r="D2" t="s">
        <v>1827</v>
      </c>
      <c r="E2" t="s">
        <v>68</v>
      </c>
      <c r="H2" s="42">
        <v>0.98769230769230798</v>
      </c>
      <c r="I2" s="42">
        <v>0.99144787479688701</v>
      </c>
    </row>
    <row r="3" spans="1:9" x14ac:dyDescent="0.25">
      <c r="A3" t="s">
        <v>14</v>
      </c>
      <c r="B3" t="s">
        <v>15</v>
      </c>
      <c r="C3" t="s">
        <v>68</v>
      </c>
      <c r="D3" t="s">
        <v>1</v>
      </c>
      <c r="E3" t="s">
        <v>80</v>
      </c>
      <c r="F3" t="s">
        <v>101</v>
      </c>
      <c r="G3" t="s">
        <v>673</v>
      </c>
      <c r="H3" s="42">
        <v>1.2307692307692301E-2</v>
      </c>
      <c r="I3" s="42">
        <v>8.5521252031129699E-3</v>
      </c>
    </row>
    <row r="4" spans="1:9" x14ac:dyDescent="0.25">
      <c r="A4" t="s">
        <v>11</v>
      </c>
      <c r="B4" t="s">
        <v>10</v>
      </c>
      <c r="C4" t="s">
        <v>67</v>
      </c>
      <c r="D4" t="s">
        <v>1827</v>
      </c>
      <c r="E4" t="s">
        <v>67</v>
      </c>
      <c r="H4" s="42">
        <v>0.90711325966850798</v>
      </c>
      <c r="I4" s="42">
        <v>0.89257048775468195</v>
      </c>
    </row>
    <row r="5" spans="1:9" x14ac:dyDescent="0.25">
      <c r="A5" t="s">
        <v>8</v>
      </c>
      <c r="B5" t="s">
        <v>9</v>
      </c>
      <c r="C5" t="s">
        <v>67</v>
      </c>
      <c r="D5" t="s">
        <v>1</v>
      </c>
      <c r="E5" t="s">
        <v>78</v>
      </c>
      <c r="F5" t="s">
        <v>101</v>
      </c>
      <c r="G5" t="s">
        <v>101</v>
      </c>
      <c r="H5" s="42">
        <v>7.3204419889502798E-2</v>
      </c>
      <c r="I5" s="42">
        <v>9.0347808190985798E-2</v>
      </c>
    </row>
    <row r="6" spans="1:9" x14ac:dyDescent="0.25">
      <c r="A6" t="s">
        <v>12</v>
      </c>
      <c r="B6" t="s">
        <v>13</v>
      </c>
      <c r="C6" t="s">
        <v>67</v>
      </c>
      <c r="D6" t="s">
        <v>1</v>
      </c>
      <c r="E6" t="s">
        <v>79</v>
      </c>
      <c r="F6" t="s">
        <v>101</v>
      </c>
      <c r="G6" t="s">
        <v>101</v>
      </c>
      <c r="H6" s="42">
        <v>1.9682320441989001E-2</v>
      </c>
      <c r="I6" s="42">
        <v>1.7081704054332202E-2</v>
      </c>
    </row>
    <row r="7" spans="1:9" x14ac:dyDescent="0.25">
      <c r="A7" t="s">
        <v>21</v>
      </c>
      <c r="B7" t="s">
        <v>20</v>
      </c>
      <c r="C7" t="s">
        <v>69</v>
      </c>
      <c r="D7" t="s">
        <v>1827</v>
      </c>
      <c r="E7" t="s">
        <v>69</v>
      </c>
      <c r="H7" s="42">
        <v>0.97190646313738205</v>
      </c>
      <c r="I7" s="42">
        <v>0.96815425793412402</v>
      </c>
    </row>
    <row r="8" spans="1:9" x14ac:dyDescent="0.25">
      <c r="A8" t="s">
        <v>18</v>
      </c>
      <c r="B8" t="s">
        <v>19</v>
      </c>
      <c r="C8" t="s">
        <v>69</v>
      </c>
      <c r="D8" t="s">
        <v>1</v>
      </c>
      <c r="E8" t="s">
        <v>81</v>
      </c>
      <c r="F8" t="s">
        <v>101</v>
      </c>
      <c r="G8" t="s">
        <v>101</v>
      </c>
      <c r="H8" s="42">
        <v>1.6239038648912001E-2</v>
      </c>
      <c r="I8" s="42">
        <v>1.8135139564101201E-2</v>
      </c>
    </row>
    <row r="9" spans="1:9" x14ac:dyDescent="0.25">
      <c r="A9" t="s">
        <v>22</v>
      </c>
      <c r="B9" t="s">
        <v>23</v>
      </c>
      <c r="C9" t="s">
        <v>69</v>
      </c>
      <c r="D9" t="s">
        <v>1</v>
      </c>
      <c r="E9" t="s">
        <v>82</v>
      </c>
      <c r="F9" t="s">
        <v>101</v>
      </c>
      <c r="G9" t="s">
        <v>673</v>
      </c>
      <c r="H9" s="42">
        <v>1.18544982137057E-2</v>
      </c>
      <c r="I9" s="42">
        <v>1.3710602501775301E-2</v>
      </c>
    </row>
    <row r="10" spans="1:9" x14ac:dyDescent="0.25">
      <c r="A10" t="s">
        <v>27</v>
      </c>
      <c r="B10" t="s">
        <v>26</v>
      </c>
      <c r="C10" t="s">
        <v>70</v>
      </c>
      <c r="D10" t="s">
        <v>1827</v>
      </c>
      <c r="E10" t="s">
        <v>70</v>
      </c>
      <c r="H10" s="42">
        <v>0.967710371819961</v>
      </c>
      <c r="I10" s="42">
        <v>0.94784110535405897</v>
      </c>
    </row>
    <row r="11" spans="1:9" x14ac:dyDescent="0.25">
      <c r="A11" t="s">
        <v>24</v>
      </c>
      <c r="B11" t="s">
        <v>25</v>
      </c>
      <c r="C11" t="s">
        <v>70</v>
      </c>
      <c r="D11" t="s">
        <v>1</v>
      </c>
      <c r="E11" t="s">
        <v>83</v>
      </c>
      <c r="F11" t="s">
        <v>101</v>
      </c>
      <c r="G11" t="s">
        <v>673</v>
      </c>
      <c r="H11" s="42">
        <v>3.2289628180039102E-2</v>
      </c>
      <c r="I11" s="42">
        <v>5.2158894645941298E-2</v>
      </c>
    </row>
    <row r="12" spans="1:9" x14ac:dyDescent="0.25">
      <c r="A12" t="s">
        <v>1099</v>
      </c>
      <c r="B12" t="s">
        <v>1300</v>
      </c>
      <c r="C12" t="s">
        <v>582</v>
      </c>
      <c r="D12" t="s">
        <v>1827</v>
      </c>
      <c r="E12" t="s">
        <v>582</v>
      </c>
      <c r="H12" s="42">
        <v>0.987516254876463</v>
      </c>
      <c r="I12" s="42">
        <v>0.98808814770696796</v>
      </c>
    </row>
    <row r="13" spans="1:9" x14ac:dyDescent="0.25">
      <c r="A13" t="s">
        <v>1949</v>
      </c>
      <c r="B13" t="s">
        <v>1302</v>
      </c>
      <c r="C13" t="s">
        <v>582</v>
      </c>
      <c r="D13" t="s">
        <v>1</v>
      </c>
      <c r="E13" t="s">
        <v>1301</v>
      </c>
      <c r="F13" t="s">
        <v>673</v>
      </c>
      <c r="G13" t="s">
        <v>101</v>
      </c>
      <c r="H13" s="42">
        <v>1.24837451235371E-2</v>
      </c>
      <c r="I13" s="42">
        <v>1.19118522930316E-2</v>
      </c>
    </row>
    <row r="14" spans="1:9" x14ac:dyDescent="0.25">
      <c r="A14" t="s">
        <v>31</v>
      </c>
      <c r="B14" t="s">
        <v>30</v>
      </c>
      <c r="C14" t="s">
        <v>71</v>
      </c>
      <c r="D14" t="s">
        <v>1827</v>
      </c>
      <c r="E14" t="s">
        <v>71</v>
      </c>
      <c r="H14" s="42">
        <v>0.97603733131542403</v>
      </c>
      <c r="I14" s="42">
        <v>0.98356535189481797</v>
      </c>
    </row>
    <row r="15" spans="1:9" x14ac:dyDescent="0.25">
      <c r="A15" t="s">
        <v>34</v>
      </c>
      <c r="B15" t="s">
        <v>35</v>
      </c>
      <c r="C15" t="s">
        <v>71</v>
      </c>
      <c r="D15" t="s">
        <v>1</v>
      </c>
      <c r="E15" t="s">
        <v>86</v>
      </c>
      <c r="F15" t="s">
        <v>101</v>
      </c>
      <c r="G15" t="s">
        <v>101</v>
      </c>
      <c r="H15" s="42">
        <v>4.7925337369151199E-3</v>
      </c>
      <c r="I15" s="42">
        <v>4.64037122969838E-3</v>
      </c>
    </row>
    <row r="16" spans="1:9" x14ac:dyDescent="0.25">
      <c r="A16" t="s">
        <v>32</v>
      </c>
      <c r="B16" t="s">
        <v>33</v>
      </c>
      <c r="C16" t="s">
        <v>71</v>
      </c>
      <c r="D16" t="s">
        <v>1</v>
      </c>
      <c r="E16" t="s">
        <v>85</v>
      </c>
      <c r="F16" t="s">
        <v>101</v>
      </c>
      <c r="G16" t="s">
        <v>101</v>
      </c>
      <c r="H16" s="42">
        <v>1.19813343422878E-2</v>
      </c>
      <c r="I16" s="42">
        <v>8.9713843774168606E-3</v>
      </c>
    </row>
    <row r="17" spans="1:9" x14ac:dyDescent="0.25">
      <c r="A17" t="s">
        <v>28</v>
      </c>
      <c r="B17" t="s">
        <v>29</v>
      </c>
      <c r="C17" t="s">
        <v>71</v>
      </c>
      <c r="D17" t="s">
        <v>1</v>
      </c>
      <c r="E17" t="s">
        <v>84</v>
      </c>
      <c r="F17" t="s">
        <v>101</v>
      </c>
      <c r="G17" t="s">
        <v>101</v>
      </c>
      <c r="H17" s="42">
        <v>7.1888006053726803E-3</v>
      </c>
      <c r="I17" s="42">
        <v>2.8228924980665099E-3</v>
      </c>
    </row>
    <row r="18" spans="1:9" x14ac:dyDescent="0.25">
      <c r="A18" t="s">
        <v>53</v>
      </c>
      <c r="B18" t="s">
        <v>52</v>
      </c>
      <c r="C18" t="s">
        <v>72</v>
      </c>
      <c r="D18" t="s">
        <v>1827</v>
      </c>
      <c r="E18" t="s">
        <v>72</v>
      </c>
      <c r="H18" s="42">
        <v>0.76333734456478097</v>
      </c>
      <c r="I18" s="42">
        <v>0.72457270944242103</v>
      </c>
    </row>
    <row r="19" spans="1:9" x14ac:dyDescent="0.25">
      <c r="A19" t="s">
        <v>50</v>
      </c>
      <c r="B19" t="s">
        <v>51</v>
      </c>
      <c r="C19" t="s">
        <v>72</v>
      </c>
      <c r="D19" t="s">
        <v>1</v>
      </c>
      <c r="E19" t="s">
        <v>87</v>
      </c>
      <c r="F19" t="s">
        <v>101</v>
      </c>
      <c r="G19" t="s">
        <v>101</v>
      </c>
      <c r="H19" s="42">
        <v>0.14841556357801799</v>
      </c>
      <c r="I19" s="42">
        <v>0.168114317736061</v>
      </c>
    </row>
    <row r="20" spans="1:9" x14ac:dyDescent="0.25">
      <c r="A20" t="s">
        <v>54</v>
      </c>
      <c r="B20" t="s">
        <v>55</v>
      </c>
      <c r="C20" t="s">
        <v>72</v>
      </c>
      <c r="D20" t="s">
        <v>1</v>
      </c>
      <c r="E20" t="s">
        <v>88</v>
      </c>
      <c r="F20" t="s">
        <v>101</v>
      </c>
      <c r="G20" t="s">
        <v>673</v>
      </c>
      <c r="H20" s="42">
        <v>8.8247091857200199E-2</v>
      </c>
      <c r="I20" s="42">
        <v>0.107312972821519</v>
      </c>
    </row>
    <row r="21" spans="1:9" x14ac:dyDescent="0.25">
      <c r="A21" t="s">
        <v>39</v>
      </c>
      <c r="B21" t="s">
        <v>38</v>
      </c>
      <c r="C21" t="s">
        <v>73</v>
      </c>
      <c r="D21" t="s">
        <v>1827</v>
      </c>
      <c r="E21" t="s">
        <v>73</v>
      </c>
      <c r="H21" s="42">
        <v>0.96064892780958799</v>
      </c>
      <c r="I21" s="42">
        <v>0.955707822437873</v>
      </c>
    </row>
    <row r="22" spans="1:9" x14ac:dyDescent="0.25">
      <c r="A22" t="s">
        <v>42</v>
      </c>
      <c r="B22" t="s">
        <v>43</v>
      </c>
      <c r="C22" t="s">
        <v>73</v>
      </c>
      <c r="D22" t="s">
        <v>1</v>
      </c>
      <c r="E22" t="s">
        <v>91</v>
      </c>
      <c r="F22" t="s">
        <v>101</v>
      </c>
      <c r="G22" t="s">
        <v>673</v>
      </c>
      <c r="H22" s="42">
        <v>2.1556079488043101E-2</v>
      </c>
      <c r="I22" s="42">
        <v>2.6326142548029601E-2</v>
      </c>
    </row>
    <row r="23" spans="1:9" x14ac:dyDescent="0.25">
      <c r="A23" t="s">
        <v>36</v>
      </c>
      <c r="B23" t="s">
        <v>37</v>
      </c>
      <c r="C23" t="s">
        <v>73</v>
      </c>
      <c r="D23" t="s">
        <v>1</v>
      </c>
      <c r="E23" t="s">
        <v>89</v>
      </c>
      <c r="F23" t="s">
        <v>101</v>
      </c>
      <c r="G23" t="s">
        <v>101</v>
      </c>
      <c r="H23" s="42">
        <v>1.8524755810036999E-3</v>
      </c>
      <c r="I23" s="42">
        <v>1.1802504753786599E-3</v>
      </c>
    </row>
    <row r="24" spans="1:9" x14ac:dyDescent="0.25">
      <c r="A24" t="s">
        <v>40</v>
      </c>
      <c r="B24" t="s">
        <v>41</v>
      </c>
      <c r="C24" t="s">
        <v>73</v>
      </c>
      <c r="D24" t="s">
        <v>1</v>
      </c>
      <c r="E24" t="s">
        <v>90</v>
      </c>
      <c r="F24" t="s">
        <v>101</v>
      </c>
      <c r="G24" t="s">
        <v>101</v>
      </c>
      <c r="H24" s="42">
        <v>1.5942517121365199E-2</v>
      </c>
      <c r="I24" s="42">
        <v>1.67857845387188E-2</v>
      </c>
    </row>
    <row r="25" spans="1:9" x14ac:dyDescent="0.25">
      <c r="A25" t="s">
        <v>47</v>
      </c>
      <c r="B25" t="s">
        <v>46</v>
      </c>
      <c r="C25" t="s">
        <v>74</v>
      </c>
      <c r="D25" t="s">
        <v>1827</v>
      </c>
      <c r="E25" t="s">
        <v>74</v>
      </c>
      <c r="H25" s="42">
        <v>0.97986663246986405</v>
      </c>
      <c r="I25" s="42">
        <v>0.98090277777777801</v>
      </c>
    </row>
    <row r="26" spans="1:9" x14ac:dyDescent="0.25">
      <c r="A26" t="s">
        <v>44</v>
      </c>
      <c r="B26" t="s">
        <v>45</v>
      </c>
      <c r="C26" t="s">
        <v>74</v>
      </c>
      <c r="D26" t="s">
        <v>1</v>
      </c>
      <c r="E26" t="s">
        <v>92</v>
      </c>
      <c r="F26" t="s">
        <v>101</v>
      </c>
      <c r="G26" t="s">
        <v>673</v>
      </c>
      <c r="H26" s="42">
        <v>1.49397281354193E-2</v>
      </c>
      <c r="I26" s="42">
        <v>1.3534580498866199E-2</v>
      </c>
    </row>
    <row r="27" spans="1:9" x14ac:dyDescent="0.25">
      <c r="A27" t="s">
        <v>48</v>
      </c>
      <c r="B27" t="s">
        <v>49</v>
      </c>
      <c r="C27" t="s">
        <v>74</v>
      </c>
      <c r="D27" t="s">
        <v>1</v>
      </c>
      <c r="E27" t="s">
        <v>93</v>
      </c>
      <c r="F27" t="s">
        <v>101</v>
      </c>
      <c r="G27" t="s">
        <v>101</v>
      </c>
      <c r="H27" s="42">
        <v>5.19363939471659E-3</v>
      </c>
      <c r="I27" s="42">
        <v>5.5626417233560098E-3</v>
      </c>
    </row>
    <row r="28" spans="1:9" x14ac:dyDescent="0.25">
      <c r="A28" t="s">
        <v>59</v>
      </c>
      <c r="B28" t="s">
        <v>58</v>
      </c>
      <c r="C28" t="s">
        <v>75</v>
      </c>
      <c r="D28" t="s">
        <v>1827</v>
      </c>
      <c r="E28" t="s">
        <v>75</v>
      </c>
      <c r="H28" s="42">
        <v>0.98995594713656399</v>
      </c>
      <c r="I28" s="42">
        <v>0.99078194532740005</v>
      </c>
    </row>
    <row r="29" spans="1:9" x14ac:dyDescent="0.25">
      <c r="A29" t="s">
        <v>1959</v>
      </c>
      <c r="B29" t="s">
        <v>1304</v>
      </c>
      <c r="C29" t="s">
        <v>75</v>
      </c>
      <c r="D29" t="s">
        <v>1</v>
      </c>
      <c r="E29" t="s">
        <v>1303</v>
      </c>
      <c r="F29" t="s">
        <v>673</v>
      </c>
      <c r="G29" t="s">
        <v>101</v>
      </c>
      <c r="H29" s="42">
        <v>2.4669603524229101E-3</v>
      </c>
      <c r="I29" s="42">
        <v>1.58931977113795E-3</v>
      </c>
    </row>
    <row r="30" spans="1:9" x14ac:dyDescent="0.25">
      <c r="A30" t="s">
        <v>56</v>
      </c>
      <c r="B30" t="s">
        <v>57</v>
      </c>
      <c r="C30" t="s">
        <v>75</v>
      </c>
      <c r="D30" t="s">
        <v>1</v>
      </c>
      <c r="E30" t="s">
        <v>94</v>
      </c>
      <c r="F30" t="s">
        <v>101</v>
      </c>
      <c r="G30" t="s">
        <v>101</v>
      </c>
      <c r="H30" s="42">
        <v>1.4096916299559501E-3</v>
      </c>
      <c r="I30" s="42">
        <v>2.6337299064571802E-3</v>
      </c>
    </row>
    <row r="31" spans="1:9" x14ac:dyDescent="0.25">
      <c r="A31" t="s">
        <v>60</v>
      </c>
      <c r="B31" t="s">
        <v>61</v>
      </c>
      <c r="C31" t="s">
        <v>75</v>
      </c>
      <c r="D31" t="s">
        <v>1</v>
      </c>
      <c r="E31" t="s">
        <v>95</v>
      </c>
      <c r="F31" t="s">
        <v>101</v>
      </c>
      <c r="G31" t="s">
        <v>101</v>
      </c>
      <c r="H31" s="42">
        <v>6.1674008810572696E-3</v>
      </c>
      <c r="I31" s="42">
        <v>4.9950049950050002E-3</v>
      </c>
    </row>
    <row r="32" spans="1:9" x14ac:dyDescent="0.25">
      <c r="A32" t="s">
        <v>65</v>
      </c>
      <c r="B32" t="s">
        <v>64</v>
      </c>
      <c r="C32" t="s">
        <v>76</v>
      </c>
      <c r="D32" t="s">
        <v>1827</v>
      </c>
      <c r="E32" t="s">
        <v>76</v>
      </c>
      <c r="H32" s="42">
        <v>0.97013820335636702</v>
      </c>
      <c r="I32" s="42">
        <v>0.96731154102735195</v>
      </c>
    </row>
    <row r="33" spans="1:9" x14ac:dyDescent="0.25">
      <c r="A33" t="s">
        <v>62</v>
      </c>
      <c r="B33" t="s">
        <v>63</v>
      </c>
      <c r="C33" t="s">
        <v>76</v>
      </c>
      <c r="D33" t="s">
        <v>1</v>
      </c>
      <c r="E33" t="s">
        <v>96</v>
      </c>
      <c r="F33" t="s">
        <v>101</v>
      </c>
      <c r="G33" t="s">
        <v>673</v>
      </c>
      <c r="H33" s="42">
        <v>2.9861796643632799E-2</v>
      </c>
      <c r="I33" s="42">
        <v>3.2688458972648403E-2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8FDE4-178F-42AC-8FDA-222B0F56AF46}">
  <dimension ref="A1:D316"/>
  <sheetViews>
    <sheetView workbookViewId="0">
      <selection activeCell="C2" sqref="C2:D2"/>
    </sheetView>
  </sheetViews>
  <sheetFormatPr defaultRowHeight="15" x14ac:dyDescent="0.25"/>
  <cols>
    <col min="1" max="1" width="9.42578125" bestFit="1" customWidth="1"/>
    <col min="2" max="2" width="8.28515625" bestFit="1" customWidth="1"/>
    <col min="3" max="3" width="43" bestFit="1" customWidth="1"/>
    <col min="4" max="4" width="17.85546875" bestFit="1" customWidth="1"/>
    <col min="5" max="5" width="43" bestFit="1" customWidth="1"/>
    <col min="6" max="6" width="15.7109375" bestFit="1" customWidth="1"/>
  </cols>
  <sheetData>
    <row r="1" spans="1:4" x14ac:dyDescent="0.25">
      <c r="A1" t="s">
        <v>0</v>
      </c>
      <c r="B1" t="s">
        <v>4</v>
      </c>
      <c r="C1" t="s">
        <v>1315</v>
      </c>
      <c r="D1" t="s">
        <v>1328</v>
      </c>
    </row>
    <row r="2" spans="1:4" x14ac:dyDescent="0.25">
      <c r="A2" t="s">
        <v>681</v>
      </c>
      <c r="B2" t="s">
        <v>324</v>
      </c>
      <c r="C2" t="s">
        <v>682</v>
      </c>
      <c r="D2">
        <v>1499811.8260752368</v>
      </c>
    </row>
    <row r="3" spans="1:4" x14ac:dyDescent="0.25">
      <c r="A3" t="s">
        <v>683</v>
      </c>
      <c r="B3" t="s">
        <v>274</v>
      </c>
      <c r="C3" t="s">
        <v>684</v>
      </c>
      <c r="D3">
        <v>84951.889370394332</v>
      </c>
    </row>
    <row r="4" spans="1:4" x14ac:dyDescent="0.25">
      <c r="A4" t="s">
        <v>685</v>
      </c>
      <c r="B4" t="s">
        <v>276</v>
      </c>
      <c r="C4" t="s">
        <v>686</v>
      </c>
      <c r="D4">
        <v>16615.017402176436</v>
      </c>
    </row>
    <row r="5" spans="1:4" x14ac:dyDescent="0.25">
      <c r="A5" t="s">
        <v>687</v>
      </c>
      <c r="B5" t="s">
        <v>102</v>
      </c>
      <c r="C5" t="s">
        <v>688</v>
      </c>
      <c r="D5">
        <v>437414.80088272039</v>
      </c>
    </row>
    <row r="6" spans="1:4" x14ac:dyDescent="0.25">
      <c r="A6" t="s">
        <v>689</v>
      </c>
      <c r="B6" t="s">
        <v>104</v>
      </c>
      <c r="C6" t="s">
        <v>690</v>
      </c>
      <c r="D6">
        <v>647985.67868488107</v>
      </c>
    </row>
    <row r="7" spans="1:4" x14ac:dyDescent="0.25">
      <c r="A7" t="s">
        <v>691</v>
      </c>
      <c r="B7" t="s">
        <v>326</v>
      </c>
      <c r="C7" t="s">
        <v>692</v>
      </c>
      <c r="D7">
        <v>95376.145980260888</v>
      </c>
    </row>
    <row r="8" spans="1:4" x14ac:dyDescent="0.25">
      <c r="A8" t="s">
        <v>693</v>
      </c>
      <c r="B8" t="s">
        <v>328</v>
      </c>
      <c r="C8" t="s">
        <v>694</v>
      </c>
      <c r="D8">
        <v>4105708.6728161485</v>
      </c>
    </row>
    <row r="9" spans="1:4" x14ac:dyDescent="0.25">
      <c r="A9" t="s">
        <v>695</v>
      </c>
      <c r="B9" t="s">
        <v>106</v>
      </c>
      <c r="C9" t="s">
        <v>696</v>
      </c>
      <c r="D9">
        <v>118813.36792683556</v>
      </c>
    </row>
    <row r="10" spans="1:4" x14ac:dyDescent="0.25">
      <c r="A10" t="s">
        <v>697</v>
      </c>
      <c r="B10" t="s">
        <v>108</v>
      </c>
      <c r="C10" t="s">
        <v>698</v>
      </c>
      <c r="D10">
        <v>1750264.2584437085</v>
      </c>
    </row>
    <row r="11" spans="1:4" x14ac:dyDescent="0.25">
      <c r="A11" t="s">
        <v>699</v>
      </c>
      <c r="B11" t="s">
        <v>110</v>
      </c>
      <c r="C11" t="s">
        <v>700</v>
      </c>
      <c r="D11">
        <v>1969804.1486350219</v>
      </c>
    </row>
    <row r="12" spans="1:4" x14ac:dyDescent="0.25">
      <c r="A12" t="s">
        <v>17</v>
      </c>
      <c r="B12" t="s">
        <v>68</v>
      </c>
      <c r="C12" t="s">
        <v>701</v>
      </c>
      <c r="D12">
        <v>2319339.5634477939</v>
      </c>
    </row>
    <row r="13" spans="1:4" x14ac:dyDescent="0.25">
      <c r="A13" t="s">
        <v>702</v>
      </c>
      <c r="B13" t="s">
        <v>112</v>
      </c>
      <c r="C13" t="s">
        <v>703</v>
      </c>
      <c r="D13">
        <v>0</v>
      </c>
    </row>
    <row r="14" spans="1:4" x14ac:dyDescent="0.25">
      <c r="A14" t="s">
        <v>704</v>
      </c>
      <c r="B14" t="s">
        <v>278</v>
      </c>
      <c r="C14" t="s">
        <v>705</v>
      </c>
      <c r="D14">
        <v>3982054.1994504607</v>
      </c>
    </row>
    <row r="15" spans="1:4" x14ac:dyDescent="0.25">
      <c r="A15" t="s">
        <v>706</v>
      </c>
      <c r="B15" t="s">
        <v>330</v>
      </c>
      <c r="C15" t="s">
        <v>707</v>
      </c>
      <c r="D15">
        <v>1062.687120085995</v>
      </c>
    </row>
    <row r="16" spans="1:4" x14ac:dyDescent="0.25">
      <c r="A16" t="s">
        <v>708</v>
      </c>
      <c r="B16" t="s">
        <v>332</v>
      </c>
      <c r="C16" t="s">
        <v>709</v>
      </c>
      <c r="D16">
        <v>601211.93451072974</v>
      </c>
    </row>
    <row r="17" spans="1:4" x14ac:dyDescent="0.25">
      <c r="A17" t="s">
        <v>710</v>
      </c>
      <c r="B17" t="s">
        <v>334</v>
      </c>
      <c r="C17" t="s">
        <v>711</v>
      </c>
      <c r="D17">
        <v>47636.073542453123</v>
      </c>
    </row>
    <row r="18" spans="1:4" x14ac:dyDescent="0.25">
      <c r="A18" t="s">
        <v>11</v>
      </c>
      <c r="B18" t="s">
        <v>67</v>
      </c>
      <c r="C18" t="s">
        <v>712</v>
      </c>
      <c r="D18">
        <v>1605978.4354733559</v>
      </c>
    </row>
    <row r="19" spans="1:4" x14ac:dyDescent="0.25">
      <c r="A19" t="s">
        <v>713</v>
      </c>
      <c r="B19" t="s">
        <v>336</v>
      </c>
      <c r="C19" t="s">
        <v>714</v>
      </c>
      <c r="D19">
        <v>640877.13142147998</v>
      </c>
    </row>
    <row r="20" spans="1:4" x14ac:dyDescent="0.25">
      <c r="A20" t="s">
        <v>715</v>
      </c>
      <c r="B20" t="s">
        <v>338</v>
      </c>
      <c r="C20" t="s">
        <v>716</v>
      </c>
      <c r="D20">
        <v>446234.28287731257</v>
      </c>
    </row>
    <row r="21" spans="1:4" x14ac:dyDescent="0.25">
      <c r="A21" t="s">
        <v>717</v>
      </c>
      <c r="B21" t="s">
        <v>340</v>
      </c>
      <c r="C21" t="s">
        <v>718</v>
      </c>
      <c r="D21">
        <v>54924.211821068806</v>
      </c>
    </row>
    <row r="22" spans="1:4" x14ac:dyDescent="0.25">
      <c r="A22" t="s">
        <v>719</v>
      </c>
      <c r="B22" t="s">
        <v>342</v>
      </c>
      <c r="C22" t="s">
        <v>720</v>
      </c>
      <c r="D22">
        <v>1211314.2344233871</v>
      </c>
    </row>
    <row r="23" spans="1:4" x14ac:dyDescent="0.25">
      <c r="A23" t="s">
        <v>721</v>
      </c>
      <c r="B23" t="s">
        <v>114</v>
      </c>
      <c r="C23" t="s">
        <v>722</v>
      </c>
      <c r="D23">
        <v>221570.8753230178</v>
      </c>
    </row>
    <row r="24" spans="1:4" x14ac:dyDescent="0.25">
      <c r="A24" t="s">
        <v>723</v>
      </c>
      <c r="B24" t="s">
        <v>344</v>
      </c>
      <c r="C24" t="s">
        <v>724</v>
      </c>
      <c r="D24">
        <v>160516.1631911998</v>
      </c>
    </row>
    <row r="25" spans="1:4" x14ac:dyDescent="0.25">
      <c r="A25" t="s">
        <v>725</v>
      </c>
      <c r="B25" t="s">
        <v>116</v>
      </c>
      <c r="C25" t="s">
        <v>726</v>
      </c>
      <c r="D25">
        <v>19578.442903575637</v>
      </c>
    </row>
    <row r="26" spans="1:4" x14ac:dyDescent="0.25">
      <c r="A26" t="s">
        <v>727</v>
      </c>
      <c r="B26" t="s">
        <v>346</v>
      </c>
      <c r="C26" t="s">
        <v>728</v>
      </c>
      <c r="D26">
        <v>368125.94034336874</v>
      </c>
    </row>
    <row r="27" spans="1:4" x14ac:dyDescent="0.25">
      <c r="A27" t="s">
        <v>729</v>
      </c>
      <c r="B27" t="s">
        <v>348</v>
      </c>
      <c r="C27" t="s">
        <v>730</v>
      </c>
      <c r="D27">
        <v>375941.83091615344</v>
      </c>
    </row>
    <row r="28" spans="1:4" x14ac:dyDescent="0.25">
      <c r="A28" t="s">
        <v>731</v>
      </c>
      <c r="B28" t="s">
        <v>118</v>
      </c>
      <c r="C28" t="s">
        <v>732</v>
      </c>
      <c r="D28">
        <v>348915.36544570519</v>
      </c>
    </row>
    <row r="29" spans="1:4" x14ac:dyDescent="0.25">
      <c r="A29" t="s">
        <v>8</v>
      </c>
      <c r="B29" t="s">
        <v>78</v>
      </c>
      <c r="C29" t="s">
        <v>733</v>
      </c>
      <c r="D29">
        <v>84326.573770887175</v>
      </c>
    </row>
    <row r="30" spans="1:4" x14ac:dyDescent="0.25">
      <c r="A30" t="s">
        <v>734</v>
      </c>
      <c r="B30" t="s">
        <v>350</v>
      </c>
      <c r="C30" t="s">
        <v>735</v>
      </c>
      <c r="D30">
        <v>22620.623652234928</v>
      </c>
    </row>
    <row r="31" spans="1:4" x14ac:dyDescent="0.25">
      <c r="A31" t="s">
        <v>736</v>
      </c>
      <c r="B31" t="s">
        <v>120</v>
      </c>
      <c r="C31" t="s">
        <v>737</v>
      </c>
      <c r="D31">
        <v>1490998.1024082527</v>
      </c>
    </row>
    <row r="32" spans="1:4" x14ac:dyDescent="0.25">
      <c r="A32" t="s">
        <v>738</v>
      </c>
      <c r="B32" t="s">
        <v>280</v>
      </c>
      <c r="C32" t="s">
        <v>739</v>
      </c>
      <c r="D32">
        <v>2921143.6727973809</v>
      </c>
    </row>
    <row r="33" spans="1:4" x14ac:dyDescent="0.25">
      <c r="A33" t="s">
        <v>740</v>
      </c>
      <c r="B33" t="s">
        <v>352</v>
      </c>
      <c r="C33" t="s">
        <v>741</v>
      </c>
      <c r="D33">
        <v>1459567.2624985091</v>
      </c>
    </row>
    <row r="34" spans="1:4" x14ac:dyDescent="0.25">
      <c r="A34" t="s">
        <v>742</v>
      </c>
      <c r="B34" t="s">
        <v>354</v>
      </c>
      <c r="C34" t="s">
        <v>743</v>
      </c>
      <c r="D34">
        <v>533412.50876636384</v>
      </c>
    </row>
    <row r="35" spans="1:4" x14ac:dyDescent="0.25">
      <c r="A35" t="s">
        <v>744</v>
      </c>
      <c r="B35" t="s">
        <v>282</v>
      </c>
      <c r="C35" t="s">
        <v>745</v>
      </c>
      <c r="D35">
        <v>1066684.117219727</v>
      </c>
    </row>
    <row r="36" spans="1:4" x14ac:dyDescent="0.25">
      <c r="A36" t="s">
        <v>746</v>
      </c>
      <c r="B36" t="s">
        <v>356</v>
      </c>
      <c r="C36" t="s">
        <v>747</v>
      </c>
      <c r="D36">
        <v>482769.40736250317</v>
      </c>
    </row>
    <row r="37" spans="1:4" x14ac:dyDescent="0.25">
      <c r="A37" t="s">
        <v>748</v>
      </c>
      <c r="B37" t="s">
        <v>122</v>
      </c>
      <c r="C37" t="s">
        <v>749</v>
      </c>
      <c r="D37">
        <v>260855.77321417004</v>
      </c>
    </row>
    <row r="38" spans="1:4" x14ac:dyDescent="0.25">
      <c r="A38" t="s">
        <v>750</v>
      </c>
      <c r="B38" t="s">
        <v>358</v>
      </c>
      <c r="C38" t="s">
        <v>751</v>
      </c>
      <c r="D38">
        <v>967552.3804512315</v>
      </c>
    </row>
    <row r="39" spans="1:4" x14ac:dyDescent="0.25">
      <c r="A39" t="s">
        <v>752</v>
      </c>
      <c r="B39" t="s">
        <v>360</v>
      </c>
      <c r="C39" t="s">
        <v>753</v>
      </c>
      <c r="D39">
        <v>305905.1579526455</v>
      </c>
    </row>
    <row r="40" spans="1:4" x14ac:dyDescent="0.25">
      <c r="A40" t="s">
        <v>754</v>
      </c>
      <c r="B40" t="s">
        <v>362</v>
      </c>
      <c r="C40" t="s">
        <v>755</v>
      </c>
      <c r="D40">
        <v>4423279.4672107985</v>
      </c>
    </row>
    <row r="41" spans="1:4" x14ac:dyDescent="0.25">
      <c r="A41" t="s">
        <v>756</v>
      </c>
      <c r="B41" t="s">
        <v>284</v>
      </c>
      <c r="C41" t="s">
        <v>757</v>
      </c>
      <c r="D41">
        <v>102909.00727092041</v>
      </c>
    </row>
    <row r="42" spans="1:4" x14ac:dyDescent="0.25">
      <c r="A42" t="s">
        <v>758</v>
      </c>
      <c r="B42" t="s">
        <v>364</v>
      </c>
      <c r="C42" t="s">
        <v>759</v>
      </c>
      <c r="D42">
        <v>420713.51576234389</v>
      </c>
    </row>
    <row r="43" spans="1:4" x14ac:dyDescent="0.25">
      <c r="A43" t="s">
        <v>760</v>
      </c>
      <c r="B43" t="s">
        <v>366</v>
      </c>
      <c r="C43" t="s">
        <v>761</v>
      </c>
      <c r="D43">
        <v>30617.582774946051</v>
      </c>
    </row>
    <row r="44" spans="1:4" x14ac:dyDescent="0.25">
      <c r="A44" t="s">
        <v>762</v>
      </c>
      <c r="B44" t="s">
        <v>368</v>
      </c>
      <c r="C44" t="s">
        <v>763</v>
      </c>
      <c r="D44">
        <v>82055.715589755404</v>
      </c>
    </row>
    <row r="45" spans="1:4" x14ac:dyDescent="0.25">
      <c r="A45" t="s">
        <v>764</v>
      </c>
      <c r="B45" t="s">
        <v>370</v>
      </c>
      <c r="C45" t="s">
        <v>765</v>
      </c>
      <c r="D45">
        <v>281089.64201953798</v>
      </c>
    </row>
    <row r="46" spans="1:4" x14ac:dyDescent="0.25">
      <c r="A46" t="s">
        <v>766</v>
      </c>
      <c r="B46" t="s">
        <v>372</v>
      </c>
      <c r="C46" t="s">
        <v>767</v>
      </c>
      <c r="D46">
        <v>686716.18460784294</v>
      </c>
    </row>
    <row r="47" spans="1:4" x14ac:dyDescent="0.25">
      <c r="A47" t="s">
        <v>768</v>
      </c>
      <c r="B47" t="s">
        <v>374</v>
      </c>
      <c r="C47" t="s">
        <v>769</v>
      </c>
      <c r="D47">
        <v>192131.55077131829</v>
      </c>
    </row>
    <row r="48" spans="1:4" x14ac:dyDescent="0.25">
      <c r="A48" t="s">
        <v>770</v>
      </c>
      <c r="B48" t="s">
        <v>124</v>
      </c>
      <c r="C48" t="s">
        <v>771</v>
      </c>
      <c r="D48">
        <v>61365.907114396367</v>
      </c>
    </row>
    <row r="49" spans="1:4" x14ac:dyDescent="0.25">
      <c r="A49" t="s">
        <v>772</v>
      </c>
      <c r="B49" t="s">
        <v>126</v>
      </c>
      <c r="C49" t="s">
        <v>773</v>
      </c>
      <c r="D49">
        <v>44860.546985876375</v>
      </c>
    </row>
    <row r="50" spans="1:4" x14ac:dyDescent="0.25">
      <c r="A50" t="s">
        <v>774</v>
      </c>
      <c r="B50" t="s">
        <v>376</v>
      </c>
      <c r="C50" t="s">
        <v>775</v>
      </c>
      <c r="D50">
        <v>79299.073902614255</v>
      </c>
    </row>
    <row r="51" spans="1:4" x14ac:dyDescent="0.25">
      <c r="A51" t="s">
        <v>776</v>
      </c>
      <c r="B51" t="s">
        <v>378</v>
      </c>
      <c r="C51" t="s">
        <v>777</v>
      </c>
      <c r="D51">
        <v>221519.59041685236</v>
      </c>
    </row>
    <row r="52" spans="1:4" x14ac:dyDescent="0.25">
      <c r="A52" t="s">
        <v>778</v>
      </c>
      <c r="B52" t="s">
        <v>380</v>
      </c>
      <c r="C52" t="s">
        <v>779</v>
      </c>
      <c r="D52">
        <v>114232.62553379919</v>
      </c>
    </row>
    <row r="53" spans="1:4" x14ac:dyDescent="0.25">
      <c r="A53" t="s">
        <v>780</v>
      </c>
      <c r="B53" t="s">
        <v>382</v>
      </c>
      <c r="C53" t="s">
        <v>781</v>
      </c>
      <c r="D53">
        <v>2719.9367947228543</v>
      </c>
    </row>
    <row r="54" spans="1:4" x14ac:dyDescent="0.25">
      <c r="A54" t="s">
        <v>782</v>
      </c>
      <c r="B54" t="s">
        <v>384</v>
      </c>
      <c r="C54" t="s">
        <v>783</v>
      </c>
      <c r="D54">
        <v>153080.82164752806</v>
      </c>
    </row>
    <row r="55" spans="1:4" x14ac:dyDescent="0.25">
      <c r="A55" t="s">
        <v>784</v>
      </c>
      <c r="B55" t="s">
        <v>386</v>
      </c>
      <c r="C55" t="s">
        <v>785</v>
      </c>
      <c r="D55">
        <v>270901.97217129031</v>
      </c>
    </row>
    <row r="56" spans="1:4" x14ac:dyDescent="0.25">
      <c r="A56" t="s">
        <v>786</v>
      </c>
      <c r="B56" t="s">
        <v>128</v>
      </c>
      <c r="C56" t="s">
        <v>787</v>
      </c>
      <c r="D56">
        <v>0</v>
      </c>
    </row>
    <row r="57" spans="1:4" x14ac:dyDescent="0.25">
      <c r="A57" t="s">
        <v>788</v>
      </c>
      <c r="B57" t="s">
        <v>286</v>
      </c>
      <c r="C57" t="s">
        <v>789</v>
      </c>
      <c r="D57">
        <v>83440.201912671328</v>
      </c>
    </row>
    <row r="58" spans="1:4" x14ac:dyDescent="0.25">
      <c r="A58" t="s">
        <v>790</v>
      </c>
      <c r="B58" t="s">
        <v>388</v>
      </c>
      <c r="C58" t="s">
        <v>791</v>
      </c>
      <c r="D58">
        <v>178451.79936909111</v>
      </c>
    </row>
    <row r="59" spans="1:4" x14ac:dyDescent="0.25">
      <c r="A59" t="s">
        <v>792</v>
      </c>
      <c r="B59" t="s">
        <v>390</v>
      </c>
      <c r="C59" t="s">
        <v>793</v>
      </c>
      <c r="D59">
        <v>158721.59438898985</v>
      </c>
    </row>
    <row r="60" spans="1:4" x14ac:dyDescent="0.25">
      <c r="A60" t="s">
        <v>794</v>
      </c>
      <c r="B60" t="s">
        <v>392</v>
      </c>
      <c r="C60" t="s">
        <v>795</v>
      </c>
      <c r="D60">
        <v>576048.16886772355</v>
      </c>
    </row>
    <row r="61" spans="1:4" x14ac:dyDescent="0.25">
      <c r="A61" t="s">
        <v>796</v>
      </c>
      <c r="B61" t="s">
        <v>288</v>
      </c>
      <c r="C61" t="s">
        <v>797</v>
      </c>
      <c r="D61">
        <v>60922.053843027075</v>
      </c>
    </row>
    <row r="62" spans="1:4" x14ac:dyDescent="0.25">
      <c r="A62" t="s">
        <v>798</v>
      </c>
      <c r="B62" t="s">
        <v>394</v>
      </c>
      <c r="C62" t="s">
        <v>799</v>
      </c>
      <c r="D62">
        <v>1994.6203161300937</v>
      </c>
    </row>
    <row r="63" spans="1:4" x14ac:dyDescent="0.25">
      <c r="A63" t="s">
        <v>800</v>
      </c>
      <c r="B63" t="s">
        <v>396</v>
      </c>
      <c r="C63" t="s">
        <v>801</v>
      </c>
      <c r="D63">
        <v>1336038.4041485763</v>
      </c>
    </row>
    <row r="64" spans="1:4" x14ac:dyDescent="0.25">
      <c r="A64" t="s">
        <v>802</v>
      </c>
      <c r="B64" t="s">
        <v>398</v>
      </c>
      <c r="C64" t="s">
        <v>803</v>
      </c>
      <c r="D64">
        <v>683683.8897220426</v>
      </c>
    </row>
    <row r="65" spans="1:4" x14ac:dyDescent="0.25">
      <c r="A65" t="s">
        <v>804</v>
      </c>
      <c r="B65" t="s">
        <v>400</v>
      </c>
      <c r="C65" t="s">
        <v>805</v>
      </c>
      <c r="D65">
        <v>1381676.3193226149</v>
      </c>
    </row>
    <row r="66" spans="1:4" x14ac:dyDescent="0.25">
      <c r="A66" t="s">
        <v>806</v>
      </c>
      <c r="B66" t="s">
        <v>130</v>
      </c>
      <c r="C66" t="s">
        <v>807</v>
      </c>
      <c r="D66">
        <v>18276.519142394078</v>
      </c>
    </row>
    <row r="67" spans="1:4" x14ac:dyDescent="0.25">
      <c r="A67" t="s">
        <v>808</v>
      </c>
      <c r="B67" t="s">
        <v>132</v>
      </c>
      <c r="C67" t="s">
        <v>809</v>
      </c>
      <c r="D67">
        <v>312984.49626458244</v>
      </c>
    </row>
    <row r="68" spans="1:4" x14ac:dyDescent="0.25">
      <c r="A68" t="s">
        <v>810</v>
      </c>
      <c r="B68" t="s">
        <v>134</v>
      </c>
      <c r="C68" t="s">
        <v>811</v>
      </c>
      <c r="D68">
        <v>3514946.8043624572</v>
      </c>
    </row>
    <row r="69" spans="1:4" x14ac:dyDescent="0.25">
      <c r="A69" t="s">
        <v>812</v>
      </c>
      <c r="B69" t="s">
        <v>402</v>
      </c>
      <c r="C69" t="s">
        <v>813</v>
      </c>
      <c r="D69">
        <v>653311.03979714436</v>
      </c>
    </row>
    <row r="70" spans="1:4" x14ac:dyDescent="0.25">
      <c r="A70" t="s">
        <v>814</v>
      </c>
      <c r="B70" t="s">
        <v>404</v>
      </c>
      <c r="C70" t="s">
        <v>815</v>
      </c>
      <c r="D70">
        <v>427787.11098642444</v>
      </c>
    </row>
    <row r="71" spans="1:4" x14ac:dyDescent="0.25">
      <c r="A71" t="s">
        <v>816</v>
      </c>
      <c r="B71" t="s">
        <v>406</v>
      </c>
      <c r="C71" t="s">
        <v>817</v>
      </c>
      <c r="D71">
        <v>50306.738255039578</v>
      </c>
    </row>
    <row r="72" spans="1:4" x14ac:dyDescent="0.25">
      <c r="A72" t="s">
        <v>818</v>
      </c>
      <c r="B72" t="s">
        <v>408</v>
      </c>
      <c r="C72" t="s">
        <v>819</v>
      </c>
      <c r="D72">
        <v>135532.31630922947</v>
      </c>
    </row>
    <row r="73" spans="1:4" x14ac:dyDescent="0.25">
      <c r="A73" t="s">
        <v>820</v>
      </c>
      <c r="B73" t="s">
        <v>136</v>
      </c>
      <c r="C73" t="s">
        <v>821</v>
      </c>
      <c r="D73">
        <v>458545.30423944799</v>
      </c>
    </row>
    <row r="74" spans="1:4" x14ac:dyDescent="0.25">
      <c r="A74" t="s">
        <v>822</v>
      </c>
      <c r="B74" t="s">
        <v>410</v>
      </c>
      <c r="C74" t="s">
        <v>823</v>
      </c>
      <c r="D74">
        <v>649440.86504865391</v>
      </c>
    </row>
    <row r="75" spans="1:4" x14ac:dyDescent="0.25">
      <c r="A75" t="s">
        <v>824</v>
      </c>
      <c r="B75" t="s">
        <v>412</v>
      </c>
      <c r="C75" t="s">
        <v>825</v>
      </c>
      <c r="D75">
        <v>99068.221795020552</v>
      </c>
    </row>
    <row r="76" spans="1:4" x14ac:dyDescent="0.25">
      <c r="A76" t="s">
        <v>826</v>
      </c>
      <c r="B76" t="s">
        <v>138</v>
      </c>
      <c r="C76" t="s">
        <v>827</v>
      </c>
      <c r="D76">
        <v>3418767.4238976925</v>
      </c>
    </row>
    <row r="77" spans="1:4" x14ac:dyDescent="0.25">
      <c r="A77" t="s">
        <v>828</v>
      </c>
      <c r="B77" t="s">
        <v>290</v>
      </c>
      <c r="C77" t="s">
        <v>829</v>
      </c>
      <c r="D77">
        <v>6756066.3625371279</v>
      </c>
    </row>
    <row r="78" spans="1:4" x14ac:dyDescent="0.25">
      <c r="A78" t="s">
        <v>830</v>
      </c>
      <c r="B78" t="s">
        <v>414</v>
      </c>
      <c r="C78" t="s">
        <v>831</v>
      </c>
      <c r="D78">
        <v>38887.171752213057</v>
      </c>
    </row>
    <row r="79" spans="1:4" x14ac:dyDescent="0.25">
      <c r="A79" t="s">
        <v>832</v>
      </c>
      <c r="B79" t="s">
        <v>416</v>
      </c>
      <c r="C79" t="s">
        <v>833</v>
      </c>
      <c r="D79">
        <v>6824036.7694366137</v>
      </c>
    </row>
    <row r="80" spans="1:4" x14ac:dyDescent="0.25">
      <c r="A80" t="s">
        <v>834</v>
      </c>
      <c r="B80" t="s">
        <v>140</v>
      </c>
      <c r="C80" t="s">
        <v>835</v>
      </c>
      <c r="D80">
        <v>1198278.2488198346</v>
      </c>
    </row>
    <row r="81" spans="1:4" x14ac:dyDescent="0.25">
      <c r="A81" t="s">
        <v>836</v>
      </c>
      <c r="B81" t="s">
        <v>142</v>
      </c>
      <c r="C81" t="s">
        <v>837</v>
      </c>
      <c r="D81">
        <v>571411.95281033905</v>
      </c>
    </row>
    <row r="82" spans="1:4" x14ac:dyDescent="0.25">
      <c r="A82" t="s">
        <v>838</v>
      </c>
      <c r="B82" t="s">
        <v>418</v>
      </c>
      <c r="C82" t="s">
        <v>839</v>
      </c>
      <c r="D82">
        <v>367056.01527453406</v>
      </c>
    </row>
    <row r="83" spans="1:4" x14ac:dyDescent="0.25">
      <c r="A83" t="s">
        <v>840</v>
      </c>
      <c r="B83" t="s">
        <v>420</v>
      </c>
      <c r="C83" t="s">
        <v>841</v>
      </c>
      <c r="D83">
        <v>2745464.2259006565</v>
      </c>
    </row>
    <row r="84" spans="1:4" x14ac:dyDescent="0.25">
      <c r="A84" t="s">
        <v>842</v>
      </c>
      <c r="B84" t="s">
        <v>144</v>
      </c>
      <c r="C84" t="s">
        <v>843</v>
      </c>
      <c r="D84">
        <v>83075.087010882184</v>
      </c>
    </row>
    <row r="85" spans="1:4" x14ac:dyDescent="0.25">
      <c r="A85" t="s">
        <v>844</v>
      </c>
      <c r="B85" t="s">
        <v>422</v>
      </c>
      <c r="C85" t="s">
        <v>845</v>
      </c>
      <c r="D85">
        <v>62604.331406571771</v>
      </c>
    </row>
    <row r="86" spans="1:4" x14ac:dyDescent="0.25">
      <c r="A86" t="s">
        <v>846</v>
      </c>
      <c r="B86" t="s">
        <v>146</v>
      </c>
      <c r="C86" t="s">
        <v>847</v>
      </c>
      <c r="D86">
        <v>0</v>
      </c>
    </row>
    <row r="87" spans="1:4" x14ac:dyDescent="0.25">
      <c r="A87" t="s">
        <v>848</v>
      </c>
      <c r="B87" t="s">
        <v>424</v>
      </c>
      <c r="C87" t="s">
        <v>849</v>
      </c>
      <c r="D87">
        <v>447890.47632572858</v>
      </c>
    </row>
    <row r="88" spans="1:4" x14ac:dyDescent="0.25">
      <c r="A88" t="s">
        <v>850</v>
      </c>
      <c r="B88" t="s">
        <v>426</v>
      </c>
      <c r="C88" t="s">
        <v>851</v>
      </c>
      <c r="D88">
        <v>199279.9689766856</v>
      </c>
    </row>
    <row r="89" spans="1:4" x14ac:dyDescent="0.25">
      <c r="A89" t="s">
        <v>852</v>
      </c>
      <c r="B89" t="s">
        <v>428</v>
      </c>
      <c r="C89" t="s">
        <v>853</v>
      </c>
      <c r="D89">
        <v>1316969.2941178733</v>
      </c>
    </row>
    <row r="90" spans="1:4" x14ac:dyDescent="0.25">
      <c r="A90" t="s">
        <v>854</v>
      </c>
      <c r="B90" t="s">
        <v>430</v>
      </c>
      <c r="C90" t="s">
        <v>855</v>
      </c>
      <c r="D90">
        <v>954137.31173218018</v>
      </c>
    </row>
    <row r="91" spans="1:4" x14ac:dyDescent="0.25">
      <c r="A91" t="s">
        <v>856</v>
      </c>
      <c r="B91" t="s">
        <v>148</v>
      </c>
      <c r="C91" t="s">
        <v>857</v>
      </c>
      <c r="D91">
        <v>330638.84630331106</v>
      </c>
    </row>
    <row r="92" spans="1:4" x14ac:dyDescent="0.25">
      <c r="A92" t="s">
        <v>858</v>
      </c>
      <c r="B92" t="s">
        <v>432</v>
      </c>
      <c r="C92" t="s">
        <v>859</v>
      </c>
      <c r="D92">
        <v>80450.116020640009</v>
      </c>
    </row>
    <row r="93" spans="1:4" x14ac:dyDescent="0.25">
      <c r="A93" t="s">
        <v>860</v>
      </c>
      <c r="B93" t="s">
        <v>434</v>
      </c>
      <c r="C93" t="s">
        <v>861</v>
      </c>
      <c r="D93">
        <v>61782.128030424741</v>
      </c>
    </row>
    <row r="94" spans="1:4" x14ac:dyDescent="0.25">
      <c r="A94" t="s">
        <v>862</v>
      </c>
      <c r="B94" t="s">
        <v>150</v>
      </c>
      <c r="C94" t="s">
        <v>863</v>
      </c>
      <c r="D94">
        <v>22922.971405603792</v>
      </c>
    </row>
    <row r="95" spans="1:4" x14ac:dyDescent="0.25">
      <c r="A95" t="s">
        <v>864</v>
      </c>
      <c r="B95" t="s">
        <v>152</v>
      </c>
      <c r="C95" t="s">
        <v>865</v>
      </c>
      <c r="D95">
        <v>86398.09049131746</v>
      </c>
    </row>
    <row r="96" spans="1:4" x14ac:dyDescent="0.25">
      <c r="A96" t="s">
        <v>866</v>
      </c>
      <c r="B96" t="s">
        <v>436</v>
      </c>
      <c r="C96" t="s">
        <v>867</v>
      </c>
      <c r="D96">
        <v>69995.809286213072</v>
      </c>
    </row>
    <row r="97" spans="1:4" x14ac:dyDescent="0.25">
      <c r="A97" t="s">
        <v>868</v>
      </c>
      <c r="B97" t="s">
        <v>438</v>
      </c>
      <c r="C97" t="s">
        <v>869</v>
      </c>
      <c r="D97">
        <v>300204.538965413</v>
      </c>
    </row>
    <row r="98" spans="1:4" x14ac:dyDescent="0.25">
      <c r="A98" t="s">
        <v>21</v>
      </c>
      <c r="B98" t="s">
        <v>69</v>
      </c>
      <c r="C98" t="s">
        <v>870</v>
      </c>
      <c r="D98">
        <v>6568495.4507620949</v>
      </c>
    </row>
    <row r="99" spans="1:4" x14ac:dyDescent="0.25">
      <c r="A99" t="s">
        <v>871</v>
      </c>
      <c r="B99" t="s">
        <v>154</v>
      </c>
      <c r="C99" t="s">
        <v>872</v>
      </c>
      <c r="D99">
        <v>189411.19838481137</v>
      </c>
    </row>
    <row r="100" spans="1:4" x14ac:dyDescent="0.25">
      <c r="A100" t="s">
        <v>873</v>
      </c>
      <c r="B100" t="s">
        <v>440</v>
      </c>
      <c r="C100" t="s">
        <v>874</v>
      </c>
      <c r="D100">
        <v>223815.36143784851</v>
      </c>
    </row>
    <row r="101" spans="1:4" x14ac:dyDescent="0.25">
      <c r="A101" t="s">
        <v>875</v>
      </c>
      <c r="B101" t="s">
        <v>442</v>
      </c>
      <c r="C101" t="s">
        <v>876</v>
      </c>
      <c r="D101">
        <v>642471.78983521741</v>
      </c>
    </row>
    <row r="102" spans="1:4" x14ac:dyDescent="0.25">
      <c r="A102" t="s">
        <v>44</v>
      </c>
      <c r="B102" t="s">
        <v>92</v>
      </c>
      <c r="C102" t="s">
        <v>877</v>
      </c>
      <c r="D102">
        <v>96414.449331873402</v>
      </c>
    </row>
    <row r="103" spans="1:4" x14ac:dyDescent="0.25">
      <c r="A103" t="s">
        <v>50</v>
      </c>
      <c r="B103" t="s">
        <v>87</v>
      </c>
      <c r="C103" t="s">
        <v>878</v>
      </c>
      <c r="D103">
        <v>206506.09988445757</v>
      </c>
    </row>
    <row r="104" spans="1:4" x14ac:dyDescent="0.25">
      <c r="A104" t="s">
        <v>54</v>
      </c>
      <c r="B104" t="s">
        <v>88</v>
      </c>
      <c r="C104" t="s">
        <v>879</v>
      </c>
      <c r="D104">
        <v>101250.91323974807</v>
      </c>
    </row>
    <row r="105" spans="1:4" x14ac:dyDescent="0.25">
      <c r="A105" t="s">
        <v>880</v>
      </c>
      <c r="B105" t="s">
        <v>444</v>
      </c>
      <c r="C105" t="s">
        <v>881</v>
      </c>
      <c r="D105">
        <v>121395.21478279901</v>
      </c>
    </row>
    <row r="106" spans="1:4" x14ac:dyDescent="0.25">
      <c r="A106" t="s">
        <v>882</v>
      </c>
      <c r="B106" t="s">
        <v>446</v>
      </c>
      <c r="C106" t="s">
        <v>883</v>
      </c>
      <c r="D106">
        <v>27462.105910534403</v>
      </c>
    </row>
    <row r="107" spans="1:4" x14ac:dyDescent="0.25">
      <c r="A107" t="s">
        <v>884</v>
      </c>
      <c r="B107" t="s">
        <v>156</v>
      </c>
      <c r="C107" t="s">
        <v>885</v>
      </c>
      <c r="D107">
        <v>597278.01174030884</v>
      </c>
    </row>
    <row r="108" spans="1:4" x14ac:dyDescent="0.25">
      <c r="A108" t="s">
        <v>886</v>
      </c>
      <c r="B108" t="s">
        <v>158</v>
      </c>
      <c r="C108" t="s">
        <v>887</v>
      </c>
      <c r="D108">
        <v>16615.017402176436</v>
      </c>
    </row>
    <row r="109" spans="1:4" x14ac:dyDescent="0.25">
      <c r="A109" t="s">
        <v>888</v>
      </c>
      <c r="B109" t="s">
        <v>160</v>
      </c>
      <c r="C109" t="s">
        <v>889</v>
      </c>
      <c r="D109">
        <v>169473.17750219963</v>
      </c>
    </row>
    <row r="110" spans="1:4" x14ac:dyDescent="0.25">
      <c r="A110" t="s">
        <v>890</v>
      </c>
      <c r="B110" t="s">
        <v>448</v>
      </c>
      <c r="C110" t="s">
        <v>891</v>
      </c>
      <c r="D110">
        <v>71242.286988052627</v>
      </c>
    </row>
    <row r="111" spans="1:4" x14ac:dyDescent="0.25">
      <c r="A111" t="s">
        <v>892</v>
      </c>
      <c r="B111" t="s">
        <v>450</v>
      </c>
      <c r="C111" t="s">
        <v>893</v>
      </c>
      <c r="D111">
        <v>1465110.4520203939</v>
      </c>
    </row>
    <row r="112" spans="1:4" x14ac:dyDescent="0.25">
      <c r="A112" t="s">
        <v>894</v>
      </c>
      <c r="B112" t="s">
        <v>452</v>
      </c>
      <c r="C112" t="s">
        <v>895</v>
      </c>
      <c r="D112">
        <v>6784770.6283171875</v>
      </c>
    </row>
    <row r="113" spans="1:4" x14ac:dyDescent="0.25">
      <c r="A113" t="s">
        <v>896</v>
      </c>
      <c r="B113" t="s">
        <v>454</v>
      </c>
      <c r="C113" t="s">
        <v>897</v>
      </c>
      <c r="D113">
        <v>8368707.3947315179</v>
      </c>
    </row>
    <row r="114" spans="1:4" x14ac:dyDescent="0.25">
      <c r="A114" t="s">
        <v>898</v>
      </c>
      <c r="B114" t="s">
        <v>456</v>
      </c>
      <c r="C114" t="s">
        <v>899</v>
      </c>
      <c r="D114">
        <v>325530.30162320827</v>
      </c>
    </row>
    <row r="115" spans="1:4" x14ac:dyDescent="0.25">
      <c r="A115" t="s">
        <v>900</v>
      </c>
      <c r="B115" t="s">
        <v>458</v>
      </c>
      <c r="C115" t="s">
        <v>901</v>
      </c>
      <c r="D115">
        <v>402157.50545936124</v>
      </c>
    </row>
    <row r="116" spans="1:4" x14ac:dyDescent="0.25">
      <c r="A116" t="s">
        <v>902</v>
      </c>
      <c r="B116" t="s">
        <v>292</v>
      </c>
      <c r="C116" t="s">
        <v>903</v>
      </c>
      <c r="D116">
        <v>99690.104413058609</v>
      </c>
    </row>
    <row r="117" spans="1:4" x14ac:dyDescent="0.25">
      <c r="A117" t="s">
        <v>904</v>
      </c>
      <c r="B117" t="s">
        <v>460</v>
      </c>
      <c r="C117" t="s">
        <v>905</v>
      </c>
      <c r="D117">
        <v>32667.383672844022</v>
      </c>
    </row>
    <row r="118" spans="1:4" x14ac:dyDescent="0.25">
      <c r="A118" t="s">
        <v>906</v>
      </c>
      <c r="B118" t="s">
        <v>162</v>
      </c>
      <c r="C118" t="s">
        <v>907</v>
      </c>
      <c r="D118">
        <v>162827.17054132911</v>
      </c>
    </row>
    <row r="119" spans="1:4" x14ac:dyDescent="0.25">
      <c r="A119" t="s">
        <v>908</v>
      </c>
      <c r="B119" t="s">
        <v>294</v>
      </c>
      <c r="C119" t="s">
        <v>909</v>
      </c>
      <c r="D119">
        <v>129665.23528714571</v>
      </c>
    </row>
    <row r="120" spans="1:4" x14ac:dyDescent="0.25">
      <c r="A120" t="s">
        <v>910</v>
      </c>
      <c r="B120" t="s">
        <v>462</v>
      </c>
      <c r="C120" t="s">
        <v>911</v>
      </c>
      <c r="D120">
        <v>52432.831715813401</v>
      </c>
    </row>
    <row r="121" spans="1:4" x14ac:dyDescent="0.25">
      <c r="A121" t="s">
        <v>912</v>
      </c>
      <c r="B121" t="s">
        <v>296</v>
      </c>
      <c r="C121" t="s">
        <v>913</v>
      </c>
      <c r="D121">
        <v>227625.7384098171</v>
      </c>
    </row>
    <row r="122" spans="1:4" x14ac:dyDescent="0.25">
      <c r="A122" t="s">
        <v>914</v>
      </c>
      <c r="B122" t="s">
        <v>164</v>
      </c>
      <c r="C122" t="s">
        <v>915</v>
      </c>
      <c r="D122">
        <v>402264.73787528172</v>
      </c>
    </row>
    <row r="123" spans="1:4" x14ac:dyDescent="0.25">
      <c r="A123" t="s">
        <v>916</v>
      </c>
      <c r="B123" t="s">
        <v>166</v>
      </c>
      <c r="C123" t="s">
        <v>917</v>
      </c>
      <c r="D123">
        <v>900035.45944257127</v>
      </c>
    </row>
    <row r="124" spans="1:4" x14ac:dyDescent="0.25">
      <c r="A124" t="s">
        <v>918</v>
      </c>
      <c r="B124" t="s">
        <v>168</v>
      </c>
      <c r="C124" t="s">
        <v>919</v>
      </c>
      <c r="D124">
        <v>412052.43157397566</v>
      </c>
    </row>
    <row r="125" spans="1:4" x14ac:dyDescent="0.25">
      <c r="A125" t="s">
        <v>920</v>
      </c>
      <c r="B125" t="s">
        <v>170</v>
      </c>
      <c r="C125" t="s">
        <v>921</v>
      </c>
      <c r="D125">
        <v>0</v>
      </c>
    </row>
    <row r="126" spans="1:4" x14ac:dyDescent="0.25">
      <c r="A126" t="s">
        <v>922</v>
      </c>
      <c r="B126" t="s">
        <v>172</v>
      </c>
      <c r="C126" t="s">
        <v>923</v>
      </c>
      <c r="D126">
        <v>109659.11485436448</v>
      </c>
    </row>
    <row r="127" spans="1:4" x14ac:dyDescent="0.25">
      <c r="A127" t="s">
        <v>924</v>
      </c>
      <c r="B127" t="s">
        <v>466</v>
      </c>
      <c r="C127" t="s">
        <v>925</v>
      </c>
      <c r="D127">
        <v>65169.269775310466</v>
      </c>
    </row>
    <row r="128" spans="1:4" x14ac:dyDescent="0.25">
      <c r="A128" t="s">
        <v>926</v>
      </c>
      <c r="B128" t="s">
        <v>468</v>
      </c>
      <c r="C128" t="s">
        <v>927</v>
      </c>
      <c r="D128">
        <v>2564021.3621483869</v>
      </c>
    </row>
    <row r="129" spans="1:4" x14ac:dyDescent="0.25">
      <c r="A129" t="s">
        <v>928</v>
      </c>
      <c r="B129" t="s">
        <v>470</v>
      </c>
      <c r="C129" t="s">
        <v>929</v>
      </c>
      <c r="D129">
        <v>130028.46498344498</v>
      </c>
    </row>
    <row r="130" spans="1:4" x14ac:dyDescent="0.25">
      <c r="A130" t="s">
        <v>930</v>
      </c>
      <c r="B130" t="s">
        <v>472</v>
      </c>
      <c r="C130" t="s">
        <v>931</v>
      </c>
      <c r="D130">
        <v>82390.9080757583</v>
      </c>
    </row>
    <row r="131" spans="1:4" x14ac:dyDescent="0.25">
      <c r="A131" t="s">
        <v>36</v>
      </c>
      <c r="B131" t="s">
        <v>89</v>
      </c>
      <c r="C131" t="s">
        <v>932</v>
      </c>
      <c r="D131">
        <v>28368.06849962171</v>
      </c>
    </row>
    <row r="132" spans="1:4" x14ac:dyDescent="0.25">
      <c r="A132" t="s">
        <v>933</v>
      </c>
      <c r="B132" t="s">
        <v>474</v>
      </c>
      <c r="C132" t="s">
        <v>934</v>
      </c>
      <c r="D132">
        <v>231033.90021185754</v>
      </c>
    </row>
    <row r="133" spans="1:4" x14ac:dyDescent="0.25">
      <c r="A133" t="s">
        <v>935</v>
      </c>
      <c r="B133" t="s">
        <v>174</v>
      </c>
      <c r="C133" t="s">
        <v>936</v>
      </c>
      <c r="D133">
        <v>402083.42113266978</v>
      </c>
    </row>
    <row r="134" spans="1:4" x14ac:dyDescent="0.25">
      <c r="A134" t="s">
        <v>937</v>
      </c>
      <c r="B134" t="s">
        <v>476</v>
      </c>
      <c r="C134" t="s">
        <v>938</v>
      </c>
      <c r="D134">
        <v>353145.14983136381</v>
      </c>
    </row>
    <row r="135" spans="1:4" x14ac:dyDescent="0.25">
      <c r="A135" t="s">
        <v>939</v>
      </c>
      <c r="B135" t="s">
        <v>478</v>
      </c>
      <c r="C135" t="s">
        <v>940</v>
      </c>
      <c r="D135">
        <v>46141.526593912953</v>
      </c>
    </row>
    <row r="136" spans="1:4" x14ac:dyDescent="0.25">
      <c r="A136" t="s">
        <v>941</v>
      </c>
      <c r="B136" t="s">
        <v>298</v>
      </c>
      <c r="C136" t="s">
        <v>942</v>
      </c>
      <c r="D136">
        <v>161165.66880111146</v>
      </c>
    </row>
    <row r="137" spans="1:4" x14ac:dyDescent="0.25">
      <c r="A137" t="s">
        <v>943</v>
      </c>
      <c r="B137" t="s">
        <v>480</v>
      </c>
      <c r="C137" t="s">
        <v>944</v>
      </c>
      <c r="D137">
        <v>126317.98253581191</v>
      </c>
    </row>
    <row r="138" spans="1:4" x14ac:dyDescent="0.25">
      <c r="A138" t="s">
        <v>945</v>
      </c>
      <c r="B138" t="s">
        <v>482</v>
      </c>
      <c r="C138" t="s">
        <v>946</v>
      </c>
      <c r="D138">
        <v>330532.71088553272</v>
      </c>
    </row>
    <row r="139" spans="1:4" x14ac:dyDescent="0.25">
      <c r="A139" t="s">
        <v>947</v>
      </c>
      <c r="B139" t="s">
        <v>176</v>
      </c>
      <c r="C139" t="s">
        <v>948</v>
      </c>
      <c r="D139">
        <v>2084801.2339733301</v>
      </c>
    </row>
    <row r="140" spans="1:4" x14ac:dyDescent="0.25">
      <c r="A140" t="s">
        <v>949</v>
      </c>
      <c r="B140" t="s">
        <v>484</v>
      </c>
      <c r="C140" t="s">
        <v>950</v>
      </c>
      <c r="D140">
        <v>103751.69639913081</v>
      </c>
    </row>
    <row r="141" spans="1:4" x14ac:dyDescent="0.25">
      <c r="A141" t="s">
        <v>951</v>
      </c>
      <c r="B141" t="s">
        <v>178</v>
      </c>
      <c r="C141" t="s">
        <v>952</v>
      </c>
      <c r="D141">
        <v>1787899.6681907913</v>
      </c>
    </row>
    <row r="142" spans="1:4" x14ac:dyDescent="0.25">
      <c r="A142" t="s">
        <v>953</v>
      </c>
      <c r="B142" t="s">
        <v>180</v>
      </c>
      <c r="C142" t="s">
        <v>954</v>
      </c>
      <c r="D142">
        <v>342269.35848483461</v>
      </c>
    </row>
    <row r="143" spans="1:4" x14ac:dyDescent="0.25">
      <c r="A143" t="s">
        <v>955</v>
      </c>
      <c r="B143" t="s">
        <v>182</v>
      </c>
      <c r="C143" t="s">
        <v>956</v>
      </c>
      <c r="D143">
        <v>121221.74700643364</v>
      </c>
    </row>
    <row r="144" spans="1:4" x14ac:dyDescent="0.25">
      <c r="A144" t="s">
        <v>957</v>
      </c>
      <c r="B144" t="s">
        <v>184</v>
      </c>
      <c r="C144" t="s">
        <v>958</v>
      </c>
      <c r="D144">
        <v>285778.29931743466</v>
      </c>
    </row>
    <row r="145" spans="1:4" x14ac:dyDescent="0.25">
      <c r="A145" t="s">
        <v>959</v>
      </c>
      <c r="B145" t="s">
        <v>486</v>
      </c>
      <c r="C145" t="s">
        <v>960</v>
      </c>
      <c r="D145">
        <v>220386.08446566507</v>
      </c>
    </row>
    <row r="146" spans="1:4" x14ac:dyDescent="0.25">
      <c r="A146" t="s">
        <v>961</v>
      </c>
      <c r="B146" t="s">
        <v>488</v>
      </c>
      <c r="C146" t="s">
        <v>962</v>
      </c>
      <c r="D146">
        <v>19323.067909683119</v>
      </c>
    </row>
    <row r="147" spans="1:4" x14ac:dyDescent="0.25">
      <c r="A147" t="s">
        <v>963</v>
      </c>
      <c r="B147" t="s">
        <v>186</v>
      </c>
      <c r="C147" t="s">
        <v>964</v>
      </c>
      <c r="D147">
        <v>305506.18177165056</v>
      </c>
    </row>
    <row r="148" spans="1:4" x14ac:dyDescent="0.25">
      <c r="A148" t="s">
        <v>965</v>
      </c>
      <c r="B148" t="s">
        <v>490</v>
      </c>
      <c r="C148" t="s">
        <v>966</v>
      </c>
      <c r="D148">
        <v>319959.87268668017</v>
      </c>
    </row>
    <row r="149" spans="1:4" x14ac:dyDescent="0.25">
      <c r="A149" t="s">
        <v>967</v>
      </c>
      <c r="B149" t="s">
        <v>492</v>
      </c>
      <c r="C149" t="s">
        <v>968</v>
      </c>
      <c r="D149">
        <v>114126.50880296333</v>
      </c>
    </row>
    <row r="150" spans="1:4" x14ac:dyDescent="0.25">
      <c r="A150" t="s">
        <v>969</v>
      </c>
      <c r="B150" t="s">
        <v>494</v>
      </c>
      <c r="C150" t="s">
        <v>970</v>
      </c>
      <c r="D150">
        <v>3240104.4292557854</v>
      </c>
    </row>
    <row r="151" spans="1:4" x14ac:dyDescent="0.25">
      <c r="A151" t="s">
        <v>971</v>
      </c>
      <c r="B151" t="s">
        <v>496</v>
      </c>
      <c r="C151" t="s">
        <v>972</v>
      </c>
      <c r="D151">
        <v>172759.04530456112</v>
      </c>
    </row>
    <row r="152" spans="1:4" x14ac:dyDescent="0.25">
      <c r="A152" t="s">
        <v>973</v>
      </c>
      <c r="B152" t="s">
        <v>498</v>
      </c>
      <c r="C152" t="s">
        <v>974</v>
      </c>
      <c r="D152">
        <v>407215.47440076352</v>
      </c>
    </row>
    <row r="153" spans="1:4" x14ac:dyDescent="0.25">
      <c r="A153" t="s">
        <v>975</v>
      </c>
      <c r="B153" t="s">
        <v>500</v>
      </c>
      <c r="C153" t="s">
        <v>976</v>
      </c>
      <c r="D153">
        <v>676023.74264309974</v>
      </c>
    </row>
    <row r="154" spans="1:4" x14ac:dyDescent="0.25">
      <c r="A154" t="s">
        <v>977</v>
      </c>
      <c r="B154" t="s">
        <v>188</v>
      </c>
      <c r="C154" t="s">
        <v>978</v>
      </c>
      <c r="D154">
        <v>0</v>
      </c>
    </row>
    <row r="155" spans="1:4" x14ac:dyDescent="0.25">
      <c r="A155" t="s">
        <v>979</v>
      </c>
      <c r="B155" t="s">
        <v>502</v>
      </c>
      <c r="C155" t="s">
        <v>980</v>
      </c>
      <c r="D155">
        <v>1981780.1440790317</v>
      </c>
    </row>
    <row r="156" spans="1:4" x14ac:dyDescent="0.25">
      <c r="A156" t="s">
        <v>981</v>
      </c>
      <c r="B156" t="s">
        <v>300</v>
      </c>
      <c r="C156" t="s">
        <v>982</v>
      </c>
      <c r="D156">
        <v>3305861.1946564452</v>
      </c>
    </row>
    <row r="157" spans="1:4" x14ac:dyDescent="0.25">
      <c r="A157" t="s">
        <v>983</v>
      </c>
      <c r="B157" t="s">
        <v>504</v>
      </c>
      <c r="C157" t="s">
        <v>984</v>
      </c>
      <c r="D157">
        <v>318569.54720334965</v>
      </c>
    </row>
    <row r="158" spans="1:4" x14ac:dyDescent="0.25">
      <c r="A158" t="s">
        <v>985</v>
      </c>
      <c r="B158" t="s">
        <v>506</v>
      </c>
      <c r="C158" t="s">
        <v>986</v>
      </c>
      <c r="D158">
        <v>207678.28258175106</v>
      </c>
    </row>
    <row r="159" spans="1:4" x14ac:dyDescent="0.25">
      <c r="A159" t="s">
        <v>987</v>
      </c>
      <c r="B159" t="s">
        <v>508</v>
      </c>
      <c r="C159" t="s">
        <v>988</v>
      </c>
      <c r="D159">
        <v>91677.34115596069</v>
      </c>
    </row>
    <row r="160" spans="1:4" x14ac:dyDescent="0.25">
      <c r="A160" t="s">
        <v>989</v>
      </c>
      <c r="B160" t="s">
        <v>510</v>
      </c>
      <c r="C160" t="s">
        <v>990</v>
      </c>
      <c r="D160">
        <v>186646.32586514801</v>
      </c>
    </row>
    <row r="161" spans="1:4" x14ac:dyDescent="0.25">
      <c r="A161" t="s">
        <v>991</v>
      </c>
      <c r="B161" t="s">
        <v>512</v>
      </c>
      <c r="C161" t="s">
        <v>992</v>
      </c>
      <c r="D161">
        <v>575863.92074947606</v>
      </c>
    </row>
    <row r="162" spans="1:4" x14ac:dyDescent="0.25">
      <c r="A162" t="s">
        <v>993</v>
      </c>
      <c r="B162" t="s">
        <v>514</v>
      </c>
      <c r="C162" t="s">
        <v>994</v>
      </c>
      <c r="D162">
        <v>531419.0272221365</v>
      </c>
    </row>
    <row r="163" spans="1:4" x14ac:dyDescent="0.25">
      <c r="A163" t="s">
        <v>995</v>
      </c>
      <c r="B163" t="s">
        <v>190</v>
      </c>
      <c r="C163" t="s">
        <v>996</v>
      </c>
      <c r="D163">
        <v>348376.06265650917</v>
      </c>
    </row>
    <row r="164" spans="1:4" x14ac:dyDescent="0.25">
      <c r="A164" t="s">
        <v>997</v>
      </c>
      <c r="B164" t="s">
        <v>516</v>
      </c>
      <c r="C164" t="s">
        <v>998</v>
      </c>
      <c r="D164">
        <v>262065.49813905111</v>
      </c>
    </row>
    <row r="165" spans="1:4" x14ac:dyDescent="0.25">
      <c r="A165" t="s">
        <v>999</v>
      </c>
      <c r="B165" t="s">
        <v>518</v>
      </c>
      <c r="C165" t="s">
        <v>1000</v>
      </c>
      <c r="D165">
        <v>810345.69305605686</v>
      </c>
    </row>
    <row r="166" spans="1:4" x14ac:dyDescent="0.25">
      <c r="A166" t="s">
        <v>1001</v>
      </c>
      <c r="B166" t="s">
        <v>192</v>
      </c>
      <c r="C166" t="s">
        <v>1002</v>
      </c>
      <c r="D166">
        <v>985270.5319490626</v>
      </c>
    </row>
    <row r="167" spans="1:4" x14ac:dyDescent="0.25">
      <c r="A167" t="s">
        <v>1003</v>
      </c>
      <c r="B167" t="s">
        <v>520</v>
      </c>
      <c r="C167" t="s">
        <v>1004</v>
      </c>
      <c r="D167">
        <v>591014.68261649774</v>
      </c>
    </row>
    <row r="168" spans="1:4" x14ac:dyDescent="0.25">
      <c r="A168" t="s">
        <v>1005</v>
      </c>
      <c r="B168" t="s">
        <v>522</v>
      </c>
      <c r="C168" t="s">
        <v>1006</v>
      </c>
      <c r="D168">
        <v>1619.0357006221459</v>
      </c>
    </row>
    <row r="169" spans="1:4" x14ac:dyDescent="0.25">
      <c r="A169" t="s">
        <v>1007</v>
      </c>
      <c r="B169" t="s">
        <v>194</v>
      </c>
      <c r="C169" t="s">
        <v>1008</v>
      </c>
      <c r="D169">
        <v>3002687.0605827253</v>
      </c>
    </row>
    <row r="170" spans="1:4" x14ac:dyDescent="0.25">
      <c r="A170" t="s">
        <v>1009</v>
      </c>
      <c r="B170" t="s">
        <v>524</v>
      </c>
      <c r="C170" t="s">
        <v>1010</v>
      </c>
      <c r="D170">
        <v>103537.30101547424</v>
      </c>
    </row>
    <row r="171" spans="1:4" x14ac:dyDescent="0.25">
      <c r="A171" t="s">
        <v>1011</v>
      </c>
      <c r="B171" t="s">
        <v>196</v>
      </c>
      <c r="C171" t="s">
        <v>1012</v>
      </c>
      <c r="D171">
        <v>627784.14674855047</v>
      </c>
    </row>
    <row r="172" spans="1:4" x14ac:dyDescent="0.25">
      <c r="A172" t="s">
        <v>1013</v>
      </c>
      <c r="B172" t="s">
        <v>198</v>
      </c>
      <c r="C172" t="s">
        <v>1014</v>
      </c>
      <c r="D172">
        <v>843673.15267256589</v>
      </c>
    </row>
    <row r="173" spans="1:4" x14ac:dyDescent="0.25">
      <c r="A173" t="s">
        <v>1015</v>
      </c>
      <c r="B173" t="s">
        <v>200</v>
      </c>
      <c r="C173" t="s">
        <v>1016</v>
      </c>
      <c r="D173">
        <v>0</v>
      </c>
    </row>
    <row r="174" spans="1:4" x14ac:dyDescent="0.25">
      <c r="A174" t="s">
        <v>1017</v>
      </c>
      <c r="B174" t="s">
        <v>526</v>
      </c>
      <c r="C174" t="s">
        <v>1018</v>
      </c>
      <c r="D174">
        <v>175124.1902240733</v>
      </c>
    </row>
    <row r="175" spans="1:4" x14ac:dyDescent="0.25">
      <c r="A175" t="s">
        <v>1019</v>
      </c>
      <c r="B175" t="s">
        <v>528</v>
      </c>
      <c r="C175" t="s">
        <v>1020</v>
      </c>
      <c r="D175">
        <v>382785.57132461527</v>
      </c>
    </row>
    <row r="176" spans="1:4" x14ac:dyDescent="0.25">
      <c r="A176" t="s">
        <v>1021</v>
      </c>
      <c r="B176" t="s">
        <v>530</v>
      </c>
      <c r="C176" t="s">
        <v>1022</v>
      </c>
      <c r="D176">
        <v>331531.14952235698</v>
      </c>
    </row>
    <row r="177" spans="1:4" x14ac:dyDescent="0.25">
      <c r="A177" t="s">
        <v>1023</v>
      </c>
      <c r="B177" t="s">
        <v>302</v>
      </c>
      <c r="C177" t="s">
        <v>1024</v>
      </c>
      <c r="D177">
        <v>66460.069608705744</v>
      </c>
    </row>
    <row r="178" spans="1:4" x14ac:dyDescent="0.25">
      <c r="A178" t="s">
        <v>1025</v>
      </c>
      <c r="B178" t="s">
        <v>532</v>
      </c>
      <c r="C178" t="s">
        <v>1026</v>
      </c>
      <c r="D178">
        <v>570897.82015182322</v>
      </c>
    </row>
    <row r="179" spans="1:4" x14ac:dyDescent="0.25">
      <c r="A179" t="s">
        <v>1027</v>
      </c>
      <c r="B179" t="s">
        <v>202</v>
      </c>
      <c r="C179" t="s">
        <v>1028</v>
      </c>
      <c r="D179">
        <v>1633176.3170083417</v>
      </c>
    </row>
    <row r="180" spans="1:4" x14ac:dyDescent="0.25">
      <c r="A180" t="s">
        <v>1029</v>
      </c>
      <c r="B180" t="s">
        <v>534</v>
      </c>
      <c r="C180" t="s">
        <v>1030</v>
      </c>
      <c r="D180">
        <v>1107021.2234601981</v>
      </c>
    </row>
    <row r="181" spans="1:4" x14ac:dyDescent="0.25">
      <c r="A181" t="s">
        <v>1031</v>
      </c>
      <c r="B181" t="s">
        <v>536</v>
      </c>
      <c r="C181" t="s">
        <v>1032</v>
      </c>
      <c r="D181">
        <v>256223.96397555096</v>
      </c>
    </row>
    <row r="182" spans="1:4" x14ac:dyDescent="0.25">
      <c r="A182" t="s">
        <v>1033</v>
      </c>
      <c r="B182" t="s">
        <v>538</v>
      </c>
      <c r="C182" t="s">
        <v>1034</v>
      </c>
      <c r="D182">
        <v>45282.469300535398</v>
      </c>
    </row>
    <row r="183" spans="1:4" x14ac:dyDescent="0.25">
      <c r="A183" t="s">
        <v>1035</v>
      </c>
      <c r="B183" t="s">
        <v>540</v>
      </c>
      <c r="C183" t="s">
        <v>1036</v>
      </c>
      <c r="D183">
        <v>101977.39936220286</v>
      </c>
    </row>
    <row r="184" spans="1:4" x14ac:dyDescent="0.25">
      <c r="A184" t="s">
        <v>1037</v>
      </c>
      <c r="B184" t="s">
        <v>304</v>
      </c>
      <c r="C184" t="s">
        <v>1038</v>
      </c>
      <c r="D184">
        <v>26584.027843482294</v>
      </c>
    </row>
    <row r="185" spans="1:4" x14ac:dyDescent="0.25">
      <c r="A185" t="s">
        <v>1039</v>
      </c>
      <c r="B185" t="s">
        <v>542</v>
      </c>
      <c r="C185" t="s">
        <v>1040</v>
      </c>
      <c r="D185">
        <v>55655.167947417576</v>
      </c>
    </row>
    <row r="186" spans="1:4" x14ac:dyDescent="0.25">
      <c r="A186" t="s">
        <v>1041</v>
      </c>
      <c r="B186" t="s">
        <v>544</v>
      </c>
      <c r="C186" t="s">
        <v>1042</v>
      </c>
      <c r="D186">
        <v>145218.25304456381</v>
      </c>
    </row>
    <row r="187" spans="1:4" x14ac:dyDescent="0.25">
      <c r="A187" t="s">
        <v>1043</v>
      </c>
      <c r="B187" t="s">
        <v>546</v>
      </c>
      <c r="C187" t="s">
        <v>1044</v>
      </c>
      <c r="D187">
        <v>767769.07980645681</v>
      </c>
    </row>
    <row r="188" spans="1:4" x14ac:dyDescent="0.25">
      <c r="A188" t="s">
        <v>1045</v>
      </c>
      <c r="B188" t="s">
        <v>306</v>
      </c>
      <c r="C188" t="s">
        <v>1046</v>
      </c>
      <c r="D188">
        <v>306585.17151768517</v>
      </c>
    </row>
    <row r="189" spans="1:4" x14ac:dyDescent="0.25">
      <c r="A189" t="s">
        <v>1047</v>
      </c>
      <c r="B189" t="s">
        <v>548</v>
      </c>
      <c r="C189" t="s">
        <v>1048</v>
      </c>
      <c r="D189">
        <v>1862939.3438855964</v>
      </c>
    </row>
    <row r="190" spans="1:4" x14ac:dyDescent="0.25">
      <c r="A190" t="s">
        <v>1049</v>
      </c>
      <c r="B190" t="s">
        <v>550</v>
      </c>
      <c r="C190" t="s">
        <v>1050</v>
      </c>
      <c r="D190">
        <v>26263.865573000676</v>
      </c>
    </row>
    <row r="191" spans="1:4" x14ac:dyDescent="0.25">
      <c r="A191" t="s">
        <v>1051</v>
      </c>
      <c r="B191" t="s">
        <v>552</v>
      </c>
      <c r="C191" t="s">
        <v>1052</v>
      </c>
      <c r="D191">
        <v>40181.822103360893</v>
      </c>
    </row>
    <row r="192" spans="1:4" x14ac:dyDescent="0.25">
      <c r="A192" t="s">
        <v>1053</v>
      </c>
      <c r="B192" t="s">
        <v>554</v>
      </c>
      <c r="C192" t="s">
        <v>1054</v>
      </c>
      <c r="D192">
        <v>6434977.1073977221</v>
      </c>
    </row>
    <row r="193" spans="1:4" x14ac:dyDescent="0.25">
      <c r="A193" t="s">
        <v>1055</v>
      </c>
      <c r="B193" t="s">
        <v>556</v>
      </c>
      <c r="C193" t="s">
        <v>1056</v>
      </c>
      <c r="D193">
        <v>149712.0366757664</v>
      </c>
    </row>
    <row r="194" spans="1:4" x14ac:dyDescent="0.25">
      <c r="A194" t="s">
        <v>1057</v>
      </c>
      <c r="B194" t="s">
        <v>204</v>
      </c>
      <c r="C194" t="s">
        <v>1058</v>
      </c>
      <c r="D194">
        <v>0</v>
      </c>
    </row>
    <row r="195" spans="1:4" x14ac:dyDescent="0.25">
      <c r="A195" t="s">
        <v>1059</v>
      </c>
      <c r="B195" t="s">
        <v>308</v>
      </c>
      <c r="C195" t="s">
        <v>1060</v>
      </c>
      <c r="D195">
        <v>71444.574829358666</v>
      </c>
    </row>
    <row r="196" spans="1:4" x14ac:dyDescent="0.25">
      <c r="A196" t="s">
        <v>1061</v>
      </c>
      <c r="B196" t="s">
        <v>206</v>
      </c>
      <c r="C196" t="s">
        <v>1062</v>
      </c>
      <c r="D196">
        <v>436309.41502285568</v>
      </c>
    </row>
    <row r="197" spans="1:4" x14ac:dyDescent="0.25">
      <c r="A197" t="s">
        <v>62</v>
      </c>
      <c r="B197" t="s">
        <v>96</v>
      </c>
      <c r="C197" t="s">
        <v>1063</v>
      </c>
      <c r="D197">
        <v>29631.742407881706</v>
      </c>
    </row>
    <row r="198" spans="1:4" x14ac:dyDescent="0.25">
      <c r="A198" t="s">
        <v>1064</v>
      </c>
      <c r="B198" t="s">
        <v>558</v>
      </c>
      <c r="C198" t="s">
        <v>1065</v>
      </c>
      <c r="D198">
        <v>423819.00176413142</v>
      </c>
    </row>
    <row r="199" spans="1:4" x14ac:dyDescent="0.25">
      <c r="A199" t="s">
        <v>1066</v>
      </c>
      <c r="B199" t="s">
        <v>560</v>
      </c>
      <c r="C199" t="s">
        <v>1067</v>
      </c>
      <c r="D199">
        <v>90200.496322127467</v>
      </c>
    </row>
    <row r="200" spans="1:4" x14ac:dyDescent="0.25">
      <c r="A200" t="s">
        <v>1068</v>
      </c>
      <c r="B200" t="s">
        <v>562</v>
      </c>
      <c r="C200" t="s">
        <v>1069</v>
      </c>
      <c r="D200">
        <v>1347861.9710385618</v>
      </c>
    </row>
    <row r="201" spans="1:4" x14ac:dyDescent="0.25">
      <c r="A201" t="s">
        <v>1070</v>
      </c>
      <c r="B201" t="s">
        <v>564</v>
      </c>
      <c r="C201" t="s">
        <v>1071</v>
      </c>
      <c r="D201">
        <v>563361.5132366484</v>
      </c>
    </row>
    <row r="202" spans="1:4" x14ac:dyDescent="0.25">
      <c r="A202" t="s">
        <v>1072</v>
      </c>
      <c r="B202" t="s">
        <v>566</v>
      </c>
      <c r="C202" t="s">
        <v>1073</v>
      </c>
      <c r="D202">
        <v>74944.683882515426</v>
      </c>
    </row>
    <row r="203" spans="1:4" x14ac:dyDescent="0.25">
      <c r="A203" t="s">
        <v>40</v>
      </c>
      <c r="B203" t="s">
        <v>90</v>
      </c>
      <c r="C203" t="s">
        <v>1074</v>
      </c>
      <c r="D203">
        <v>322061.01296629442</v>
      </c>
    </row>
    <row r="204" spans="1:4" x14ac:dyDescent="0.25">
      <c r="A204" t="s">
        <v>1075</v>
      </c>
      <c r="B204" t="s">
        <v>568</v>
      </c>
      <c r="C204" t="s">
        <v>1076</v>
      </c>
      <c r="D204">
        <v>948936.28638149786</v>
      </c>
    </row>
    <row r="205" spans="1:4" x14ac:dyDescent="0.25">
      <c r="A205" t="s">
        <v>27</v>
      </c>
      <c r="B205" t="s">
        <v>70</v>
      </c>
      <c r="C205" t="s">
        <v>1077</v>
      </c>
      <c r="D205">
        <v>532068.4868423132</v>
      </c>
    </row>
    <row r="206" spans="1:4" x14ac:dyDescent="0.25">
      <c r="A206" t="s">
        <v>24</v>
      </c>
      <c r="B206" t="s">
        <v>83</v>
      </c>
      <c r="C206" t="s">
        <v>1078</v>
      </c>
      <c r="D206">
        <v>0</v>
      </c>
    </row>
    <row r="207" spans="1:4" x14ac:dyDescent="0.25">
      <c r="A207" t="s">
        <v>1079</v>
      </c>
      <c r="B207" t="s">
        <v>208</v>
      </c>
      <c r="C207" t="s">
        <v>1080</v>
      </c>
      <c r="D207">
        <v>3253291.0000944636</v>
      </c>
    </row>
    <row r="208" spans="1:4" x14ac:dyDescent="0.25">
      <c r="A208" t="s">
        <v>1081</v>
      </c>
      <c r="B208" t="s">
        <v>570</v>
      </c>
      <c r="C208" t="s">
        <v>1082</v>
      </c>
      <c r="D208">
        <v>30087.83968489158</v>
      </c>
    </row>
    <row r="209" spans="1:4" x14ac:dyDescent="0.25">
      <c r="A209" t="s">
        <v>1083</v>
      </c>
      <c r="B209" t="s">
        <v>572</v>
      </c>
      <c r="C209" t="s">
        <v>1084</v>
      </c>
      <c r="D209">
        <v>57467.503163078909</v>
      </c>
    </row>
    <row r="210" spans="1:4" x14ac:dyDescent="0.25">
      <c r="A210" t="s">
        <v>1085</v>
      </c>
      <c r="B210" t="s">
        <v>574</v>
      </c>
      <c r="C210" t="s">
        <v>1086</v>
      </c>
      <c r="D210">
        <v>753649.37956901256</v>
      </c>
    </row>
    <row r="211" spans="1:4" x14ac:dyDescent="0.25">
      <c r="A211" t="s">
        <v>1087</v>
      </c>
      <c r="B211" t="s">
        <v>464</v>
      </c>
      <c r="C211" t="s">
        <v>1088</v>
      </c>
      <c r="D211">
        <v>67530.397570696849</v>
      </c>
    </row>
    <row r="212" spans="1:4" x14ac:dyDescent="0.25">
      <c r="A212" t="s">
        <v>1089</v>
      </c>
      <c r="B212" t="s">
        <v>576</v>
      </c>
      <c r="C212" t="s">
        <v>1090</v>
      </c>
      <c r="D212">
        <v>1240006.9176053689</v>
      </c>
    </row>
    <row r="213" spans="1:4" x14ac:dyDescent="0.25">
      <c r="A213" t="s">
        <v>1091</v>
      </c>
      <c r="B213" t="s">
        <v>210</v>
      </c>
      <c r="C213" t="s">
        <v>1092</v>
      </c>
      <c r="D213">
        <v>207687.71752720547</v>
      </c>
    </row>
    <row r="214" spans="1:4" x14ac:dyDescent="0.25">
      <c r="A214" t="s">
        <v>18</v>
      </c>
      <c r="B214" t="s">
        <v>81</v>
      </c>
      <c r="C214" t="s">
        <v>1093</v>
      </c>
      <c r="D214">
        <v>134007.6648333112</v>
      </c>
    </row>
    <row r="215" spans="1:4" x14ac:dyDescent="0.25">
      <c r="A215" t="s">
        <v>28</v>
      </c>
      <c r="B215" t="s">
        <v>84</v>
      </c>
      <c r="C215" t="s">
        <v>1094</v>
      </c>
      <c r="D215">
        <v>93128.924506720097</v>
      </c>
    </row>
    <row r="216" spans="1:4" x14ac:dyDescent="0.25">
      <c r="A216" t="s">
        <v>1095</v>
      </c>
      <c r="B216" t="s">
        <v>578</v>
      </c>
      <c r="C216" t="s">
        <v>1096</v>
      </c>
      <c r="D216">
        <v>182164.38355727243</v>
      </c>
    </row>
    <row r="217" spans="1:4" x14ac:dyDescent="0.25">
      <c r="A217" t="s">
        <v>1097</v>
      </c>
      <c r="B217" t="s">
        <v>580</v>
      </c>
      <c r="C217" t="s">
        <v>1098</v>
      </c>
      <c r="D217">
        <v>247699.53209937108</v>
      </c>
    </row>
    <row r="218" spans="1:4" x14ac:dyDescent="0.25">
      <c r="A218" t="s">
        <v>1099</v>
      </c>
      <c r="B218" t="s">
        <v>582</v>
      </c>
      <c r="C218" t="s">
        <v>1100</v>
      </c>
      <c r="D218">
        <v>4330147.7196801845</v>
      </c>
    </row>
    <row r="219" spans="1:4" x14ac:dyDescent="0.25">
      <c r="A219" t="s">
        <v>1101</v>
      </c>
      <c r="B219" t="s">
        <v>583</v>
      </c>
      <c r="C219" t="s">
        <v>1102</v>
      </c>
      <c r="D219">
        <v>191525.78260280058</v>
      </c>
    </row>
    <row r="220" spans="1:4" x14ac:dyDescent="0.25">
      <c r="A220" t="s">
        <v>1103</v>
      </c>
      <c r="B220" t="s">
        <v>212</v>
      </c>
      <c r="C220" t="s">
        <v>1104</v>
      </c>
      <c r="D220">
        <v>2582293.8006384512</v>
      </c>
    </row>
    <row r="221" spans="1:4" x14ac:dyDescent="0.25">
      <c r="A221" t="s">
        <v>1105</v>
      </c>
      <c r="B221" t="s">
        <v>214</v>
      </c>
      <c r="C221" t="s">
        <v>1106</v>
      </c>
      <c r="D221">
        <v>269163.28191525821</v>
      </c>
    </row>
    <row r="222" spans="1:4" x14ac:dyDescent="0.25">
      <c r="A222" t="s">
        <v>1107</v>
      </c>
      <c r="B222" t="s">
        <v>216</v>
      </c>
      <c r="C222" t="s">
        <v>1108</v>
      </c>
      <c r="D222">
        <v>78090.581790229233</v>
      </c>
    </row>
    <row r="223" spans="1:4" x14ac:dyDescent="0.25">
      <c r="A223" t="s">
        <v>1109</v>
      </c>
      <c r="B223" t="s">
        <v>310</v>
      </c>
      <c r="C223" t="s">
        <v>1110</v>
      </c>
      <c r="D223">
        <v>483497.00640333426</v>
      </c>
    </row>
    <row r="224" spans="1:4" x14ac:dyDescent="0.25">
      <c r="A224" t="s">
        <v>1111</v>
      </c>
      <c r="B224" t="s">
        <v>218</v>
      </c>
      <c r="C224" t="s">
        <v>1112</v>
      </c>
      <c r="D224">
        <v>107335.74297028656</v>
      </c>
    </row>
    <row r="225" spans="1:4" x14ac:dyDescent="0.25">
      <c r="A225" t="s">
        <v>1113</v>
      </c>
      <c r="B225" t="s">
        <v>585</v>
      </c>
      <c r="C225" t="s">
        <v>1114</v>
      </c>
      <c r="D225">
        <v>705011.73290852504</v>
      </c>
    </row>
    <row r="226" spans="1:4" x14ac:dyDescent="0.25">
      <c r="A226" t="s">
        <v>1115</v>
      </c>
      <c r="B226" t="s">
        <v>312</v>
      </c>
      <c r="C226" t="s">
        <v>1116</v>
      </c>
      <c r="D226">
        <v>0</v>
      </c>
    </row>
    <row r="227" spans="1:4" x14ac:dyDescent="0.25">
      <c r="A227" t="s">
        <v>1117</v>
      </c>
      <c r="B227" t="s">
        <v>587</v>
      </c>
      <c r="C227" t="s">
        <v>1118</v>
      </c>
      <c r="D227">
        <v>65458.676928060479</v>
      </c>
    </row>
    <row r="228" spans="1:4" x14ac:dyDescent="0.25">
      <c r="A228" t="s">
        <v>1119</v>
      </c>
      <c r="B228" t="s">
        <v>589</v>
      </c>
      <c r="C228" t="s">
        <v>1120</v>
      </c>
      <c r="D228">
        <v>757236.51854912017</v>
      </c>
    </row>
    <row r="229" spans="1:4" x14ac:dyDescent="0.25">
      <c r="A229" t="s">
        <v>1121</v>
      </c>
      <c r="B229" t="s">
        <v>220</v>
      </c>
      <c r="C229" t="s">
        <v>1122</v>
      </c>
      <c r="D229">
        <v>141227.64791849972</v>
      </c>
    </row>
    <row r="230" spans="1:4" x14ac:dyDescent="0.25">
      <c r="A230" t="s">
        <v>1123</v>
      </c>
      <c r="B230" t="s">
        <v>591</v>
      </c>
      <c r="C230" t="s">
        <v>1124</v>
      </c>
      <c r="D230">
        <v>23153.731471499308</v>
      </c>
    </row>
    <row r="231" spans="1:4" x14ac:dyDescent="0.25">
      <c r="A231" t="s">
        <v>60</v>
      </c>
      <c r="B231" t="s">
        <v>95</v>
      </c>
      <c r="C231" t="s">
        <v>1125</v>
      </c>
      <c r="D231">
        <v>41074.112410785281</v>
      </c>
    </row>
    <row r="232" spans="1:4" x14ac:dyDescent="0.25">
      <c r="A232" t="s">
        <v>56</v>
      </c>
      <c r="B232" t="s">
        <v>94</v>
      </c>
      <c r="C232" t="s">
        <v>1126</v>
      </c>
      <c r="D232">
        <v>1122.6305507040797</v>
      </c>
    </row>
    <row r="233" spans="1:4" x14ac:dyDescent="0.25">
      <c r="A233" t="s">
        <v>31</v>
      </c>
      <c r="B233" t="s">
        <v>71</v>
      </c>
      <c r="C233" t="s">
        <v>1127</v>
      </c>
      <c r="D233">
        <v>11828630.31759765</v>
      </c>
    </row>
    <row r="234" spans="1:4" x14ac:dyDescent="0.25">
      <c r="A234" t="s">
        <v>1128</v>
      </c>
      <c r="B234" t="s">
        <v>314</v>
      </c>
      <c r="C234" t="s">
        <v>1129</v>
      </c>
      <c r="D234">
        <v>904930.35828369379</v>
      </c>
    </row>
    <row r="235" spans="1:4" x14ac:dyDescent="0.25">
      <c r="A235" t="s">
        <v>1130</v>
      </c>
      <c r="B235" t="s">
        <v>593</v>
      </c>
      <c r="C235" t="s">
        <v>1131</v>
      </c>
      <c r="D235">
        <v>782655.61263558804</v>
      </c>
    </row>
    <row r="236" spans="1:4" x14ac:dyDescent="0.25">
      <c r="A236" t="s">
        <v>1132</v>
      </c>
      <c r="B236" t="s">
        <v>595</v>
      </c>
      <c r="C236" t="s">
        <v>1133</v>
      </c>
      <c r="D236">
        <v>122967.99199932671</v>
      </c>
    </row>
    <row r="237" spans="1:4" x14ac:dyDescent="0.25">
      <c r="A237" t="s">
        <v>1134</v>
      </c>
      <c r="B237" t="s">
        <v>597</v>
      </c>
      <c r="C237" t="s">
        <v>1135</v>
      </c>
      <c r="D237">
        <v>914551.22908061626</v>
      </c>
    </row>
    <row r="238" spans="1:4" x14ac:dyDescent="0.25">
      <c r="A238" t="s">
        <v>1136</v>
      </c>
      <c r="B238" t="s">
        <v>222</v>
      </c>
      <c r="C238" t="s">
        <v>1137</v>
      </c>
      <c r="D238">
        <v>0</v>
      </c>
    </row>
    <row r="239" spans="1:4" x14ac:dyDescent="0.25">
      <c r="A239" t="s">
        <v>1138</v>
      </c>
      <c r="B239" t="s">
        <v>599</v>
      </c>
      <c r="C239" t="s">
        <v>1139</v>
      </c>
      <c r="D239">
        <v>1970671.9939356679</v>
      </c>
    </row>
    <row r="240" spans="1:4" x14ac:dyDescent="0.25">
      <c r="A240" t="s">
        <v>1140</v>
      </c>
      <c r="B240" t="s">
        <v>224</v>
      </c>
      <c r="C240" t="s">
        <v>1141</v>
      </c>
      <c r="D240">
        <v>955363.50062514492</v>
      </c>
    </row>
    <row r="241" spans="1:4" x14ac:dyDescent="0.25">
      <c r="A241" t="s">
        <v>1142</v>
      </c>
      <c r="B241" t="s">
        <v>316</v>
      </c>
      <c r="C241" t="s">
        <v>1143</v>
      </c>
      <c r="D241">
        <v>18276.519142394081</v>
      </c>
    </row>
    <row r="242" spans="1:4" x14ac:dyDescent="0.25">
      <c r="A242" t="s">
        <v>1144</v>
      </c>
      <c r="B242" t="s">
        <v>226</v>
      </c>
      <c r="C242" t="s">
        <v>1145</v>
      </c>
      <c r="D242">
        <v>0</v>
      </c>
    </row>
    <row r="243" spans="1:4" x14ac:dyDescent="0.25">
      <c r="A243" t="s">
        <v>1146</v>
      </c>
      <c r="B243" t="s">
        <v>228</v>
      </c>
      <c r="C243" t="s">
        <v>1147</v>
      </c>
      <c r="D243">
        <v>382932.27365608508</v>
      </c>
    </row>
    <row r="244" spans="1:4" x14ac:dyDescent="0.25">
      <c r="A244" t="s">
        <v>1148</v>
      </c>
      <c r="B244" t="s">
        <v>230</v>
      </c>
      <c r="C244" t="s">
        <v>1149</v>
      </c>
      <c r="D244">
        <v>242792.30281559323</v>
      </c>
    </row>
    <row r="245" spans="1:4" x14ac:dyDescent="0.25">
      <c r="A245" t="s">
        <v>1150</v>
      </c>
      <c r="B245" t="s">
        <v>601</v>
      </c>
      <c r="C245" t="s">
        <v>1151</v>
      </c>
      <c r="D245">
        <v>327603.38704128569</v>
      </c>
    </row>
    <row r="246" spans="1:4" x14ac:dyDescent="0.25">
      <c r="A246" t="s">
        <v>1152</v>
      </c>
      <c r="B246" t="s">
        <v>603</v>
      </c>
      <c r="C246" t="s">
        <v>1153</v>
      </c>
      <c r="D246">
        <v>170257.93795829423</v>
      </c>
    </row>
    <row r="247" spans="1:4" x14ac:dyDescent="0.25">
      <c r="A247" t="s">
        <v>1154</v>
      </c>
      <c r="B247" t="s">
        <v>232</v>
      </c>
      <c r="C247" t="s">
        <v>1155</v>
      </c>
      <c r="D247">
        <v>2076437.8095850889</v>
      </c>
    </row>
    <row r="248" spans="1:4" x14ac:dyDescent="0.25">
      <c r="A248" t="s">
        <v>1156</v>
      </c>
      <c r="B248" t="s">
        <v>234</v>
      </c>
      <c r="C248" t="s">
        <v>1157</v>
      </c>
      <c r="D248">
        <v>239256.25059134071</v>
      </c>
    </row>
    <row r="249" spans="1:4" x14ac:dyDescent="0.25">
      <c r="A249" t="s">
        <v>1158</v>
      </c>
      <c r="B249" t="s">
        <v>605</v>
      </c>
      <c r="C249" t="s">
        <v>1159</v>
      </c>
      <c r="D249">
        <v>110915.62518075248</v>
      </c>
    </row>
    <row r="250" spans="1:4" x14ac:dyDescent="0.25">
      <c r="A250" t="s">
        <v>39</v>
      </c>
      <c r="B250" t="s">
        <v>73</v>
      </c>
      <c r="C250" t="s">
        <v>1160</v>
      </c>
      <c r="D250">
        <v>14502216.879675297</v>
      </c>
    </row>
    <row r="251" spans="1:4" x14ac:dyDescent="0.25">
      <c r="A251" t="s">
        <v>42</v>
      </c>
      <c r="B251" t="s">
        <v>91</v>
      </c>
      <c r="C251" t="s">
        <v>1161</v>
      </c>
      <c r="D251">
        <v>288686.81473144464</v>
      </c>
    </row>
    <row r="252" spans="1:4" x14ac:dyDescent="0.25">
      <c r="A252" t="s">
        <v>1162</v>
      </c>
      <c r="B252" t="s">
        <v>607</v>
      </c>
      <c r="C252" t="s">
        <v>1163</v>
      </c>
      <c r="D252">
        <v>43474.014487966124</v>
      </c>
    </row>
    <row r="253" spans="1:4" x14ac:dyDescent="0.25">
      <c r="A253" t="s">
        <v>1164</v>
      </c>
      <c r="B253" t="s">
        <v>609</v>
      </c>
      <c r="C253" t="s">
        <v>1165</v>
      </c>
      <c r="D253">
        <v>41166.705709752132</v>
      </c>
    </row>
    <row r="254" spans="1:4" x14ac:dyDescent="0.25">
      <c r="A254" t="s">
        <v>1166</v>
      </c>
      <c r="B254" t="s">
        <v>236</v>
      </c>
      <c r="C254" t="s">
        <v>1167</v>
      </c>
      <c r="D254">
        <v>608109.63691965758</v>
      </c>
    </row>
    <row r="255" spans="1:4" x14ac:dyDescent="0.25">
      <c r="A255" t="s">
        <v>1168</v>
      </c>
      <c r="B255" t="s">
        <v>238</v>
      </c>
      <c r="C255" t="s">
        <v>1169</v>
      </c>
      <c r="D255">
        <v>0</v>
      </c>
    </row>
    <row r="256" spans="1:4" x14ac:dyDescent="0.25">
      <c r="A256" t="s">
        <v>1170</v>
      </c>
      <c r="B256" t="s">
        <v>611</v>
      </c>
      <c r="C256" t="s">
        <v>1171</v>
      </c>
      <c r="D256">
        <v>2026.6195725385983</v>
      </c>
    </row>
    <row r="257" spans="1:4" x14ac:dyDescent="0.25">
      <c r="A257" t="s">
        <v>1172</v>
      </c>
      <c r="B257" t="s">
        <v>240</v>
      </c>
      <c r="C257" t="s">
        <v>1173</v>
      </c>
      <c r="D257">
        <v>0</v>
      </c>
    </row>
    <row r="258" spans="1:4" x14ac:dyDescent="0.25">
      <c r="A258" t="s">
        <v>1174</v>
      </c>
      <c r="B258" t="s">
        <v>242</v>
      </c>
      <c r="C258" t="s">
        <v>1175</v>
      </c>
      <c r="D258">
        <v>440762.25199387444</v>
      </c>
    </row>
    <row r="259" spans="1:4" x14ac:dyDescent="0.25">
      <c r="A259" t="s">
        <v>1176</v>
      </c>
      <c r="B259" t="s">
        <v>613</v>
      </c>
      <c r="C259" t="s">
        <v>1177</v>
      </c>
      <c r="D259">
        <v>22684.226496909319</v>
      </c>
    </row>
    <row r="260" spans="1:4" x14ac:dyDescent="0.25">
      <c r="A260" t="s">
        <v>1178</v>
      </c>
      <c r="B260" t="s">
        <v>615</v>
      </c>
      <c r="C260" t="s">
        <v>1179</v>
      </c>
      <c r="D260">
        <v>258282.41528267157</v>
      </c>
    </row>
    <row r="261" spans="1:4" x14ac:dyDescent="0.25">
      <c r="A261" t="s">
        <v>1180</v>
      </c>
      <c r="B261" t="s">
        <v>244</v>
      </c>
      <c r="C261" t="s">
        <v>1181</v>
      </c>
      <c r="D261">
        <v>308677.57032756897</v>
      </c>
    </row>
    <row r="262" spans="1:4" x14ac:dyDescent="0.25">
      <c r="A262" t="s">
        <v>32</v>
      </c>
      <c r="B262" t="s">
        <v>85</v>
      </c>
      <c r="C262" t="s">
        <v>1182</v>
      </c>
      <c r="D262">
        <v>133257.64807465646</v>
      </c>
    </row>
    <row r="263" spans="1:4" x14ac:dyDescent="0.25">
      <c r="A263" t="s">
        <v>48</v>
      </c>
      <c r="B263" t="s">
        <v>93</v>
      </c>
      <c r="C263" t="s">
        <v>1183</v>
      </c>
      <c r="D263">
        <v>73907.923024653908</v>
      </c>
    </row>
    <row r="264" spans="1:4" x14ac:dyDescent="0.25">
      <c r="A264" t="s">
        <v>34</v>
      </c>
      <c r="B264" t="s">
        <v>86</v>
      </c>
      <c r="C264" t="s">
        <v>1184</v>
      </c>
      <c r="D264">
        <v>81035.262725563167</v>
      </c>
    </row>
    <row r="265" spans="1:4" x14ac:dyDescent="0.25">
      <c r="A265" t="s">
        <v>1185</v>
      </c>
      <c r="B265" t="s">
        <v>617</v>
      </c>
      <c r="C265" t="s">
        <v>1186</v>
      </c>
      <c r="D265">
        <v>51268.583258513412</v>
      </c>
    </row>
    <row r="266" spans="1:4" x14ac:dyDescent="0.25">
      <c r="A266" t="s">
        <v>1187</v>
      </c>
      <c r="B266" t="s">
        <v>246</v>
      </c>
      <c r="C266" t="s">
        <v>1188</v>
      </c>
      <c r="D266">
        <v>853756.08741802396</v>
      </c>
    </row>
    <row r="267" spans="1:4" x14ac:dyDescent="0.25">
      <c r="A267" t="s">
        <v>1189</v>
      </c>
      <c r="B267" t="s">
        <v>619</v>
      </c>
      <c r="C267" t="s">
        <v>1190</v>
      </c>
      <c r="D267">
        <v>2538725.7371885856</v>
      </c>
    </row>
    <row r="268" spans="1:4" x14ac:dyDescent="0.25">
      <c r="A268" t="s">
        <v>12</v>
      </c>
      <c r="B268" t="s">
        <v>79</v>
      </c>
      <c r="C268" t="s">
        <v>1191</v>
      </c>
      <c r="D268">
        <v>29762.320154430756</v>
      </c>
    </row>
    <row r="269" spans="1:4" x14ac:dyDescent="0.25">
      <c r="A269" t="s">
        <v>47</v>
      </c>
      <c r="B269" t="s">
        <v>74</v>
      </c>
      <c r="C269" t="s">
        <v>1192</v>
      </c>
      <c r="D269">
        <v>10487986.96916653</v>
      </c>
    </row>
    <row r="270" spans="1:4" x14ac:dyDescent="0.25">
      <c r="A270" t="s">
        <v>1193</v>
      </c>
      <c r="B270" t="s">
        <v>621</v>
      </c>
      <c r="C270" t="s">
        <v>1194</v>
      </c>
      <c r="D270">
        <v>77644.856106939464</v>
      </c>
    </row>
    <row r="271" spans="1:4" x14ac:dyDescent="0.25">
      <c r="A271" t="s">
        <v>1195</v>
      </c>
      <c r="B271" t="s">
        <v>248</v>
      </c>
      <c r="C271" t="s">
        <v>1196</v>
      </c>
      <c r="D271">
        <v>238429.52888020396</v>
      </c>
    </row>
    <row r="272" spans="1:4" x14ac:dyDescent="0.25">
      <c r="A272" t="s">
        <v>1197</v>
      </c>
      <c r="B272" t="s">
        <v>250</v>
      </c>
      <c r="C272" t="s">
        <v>1198</v>
      </c>
      <c r="D272">
        <v>33021.418340012759</v>
      </c>
    </row>
    <row r="273" spans="1:4" x14ac:dyDescent="0.25">
      <c r="A273" t="s">
        <v>1199</v>
      </c>
      <c r="B273" t="s">
        <v>318</v>
      </c>
      <c r="C273" t="s">
        <v>1200</v>
      </c>
      <c r="D273">
        <v>282983.77707357804</v>
      </c>
    </row>
    <row r="274" spans="1:4" x14ac:dyDescent="0.25">
      <c r="A274" t="s">
        <v>1201</v>
      </c>
      <c r="B274" t="s">
        <v>252</v>
      </c>
      <c r="C274" t="s">
        <v>1202</v>
      </c>
      <c r="D274">
        <v>36553.038284788156</v>
      </c>
    </row>
    <row r="275" spans="1:4" x14ac:dyDescent="0.25">
      <c r="A275" t="s">
        <v>1203</v>
      </c>
      <c r="B275" t="s">
        <v>254</v>
      </c>
      <c r="C275" t="s">
        <v>1204</v>
      </c>
      <c r="D275">
        <v>177780.68620328786</v>
      </c>
    </row>
    <row r="276" spans="1:4" x14ac:dyDescent="0.25">
      <c r="A276" t="s">
        <v>1205</v>
      </c>
      <c r="B276" t="s">
        <v>623</v>
      </c>
      <c r="C276" t="s">
        <v>1206</v>
      </c>
      <c r="D276">
        <v>841185.66649688617</v>
      </c>
    </row>
    <row r="277" spans="1:4" x14ac:dyDescent="0.25">
      <c r="A277" t="s">
        <v>1207</v>
      </c>
      <c r="B277" t="s">
        <v>625</v>
      </c>
      <c r="C277" t="s">
        <v>1208</v>
      </c>
      <c r="D277">
        <v>1706037.2356803466</v>
      </c>
    </row>
    <row r="278" spans="1:4" x14ac:dyDescent="0.25">
      <c r="A278" t="s">
        <v>1209</v>
      </c>
      <c r="B278" t="s">
        <v>256</v>
      </c>
      <c r="C278" t="s">
        <v>1210</v>
      </c>
      <c r="D278">
        <v>26905.643011078326</v>
      </c>
    </row>
    <row r="279" spans="1:4" x14ac:dyDescent="0.25">
      <c r="A279" t="s">
        <v>1211</v>
      </c>
      <c r="B279" t="s">
        <v>258</v>
      </c>
      <c r="C279" t="s">
        <v>1212</v>
      </c>
      <c r="D279">
        <v>104674.60963371155</v>
      </c>
    </row>
    <row r="280" spans="1:4" x14ac:dyDescent="0.25">
      <c r="A280" t="s">
        <v>1213</v>
      </c>
      <c r="B280" t="s">
        <v>627</v>
      </c>
      <c r="C280" t="s">
        <v>1214</v>
      </c>
      <c r="D280">
        <v>79391.034495406973</v>
      </c>
    </row>
    <row r="281" spans="1:4" x14ac:dyDescent="0.25">
      <c r="A281" t="s">
        <v>53</v>
      </c>
      <c r="B281" t="s">
        <v>72</v>
      </c>
      <c r="C281" t="s">
        <v>1215</v>
      </c>
      <c r="D281">
        <v>1276239.5034362373</v>
      </c>
    </row>
    <row r="282" spans="1:4" x14ac:dyDescent="0.25">
      <c r="A282" t="s">
        <v>1216</v>
      </c>
      <c r="B282" t="s">
        <v>260</v>
      </c>
      <c r="C282" t="s">
        <v>1217</v>
      </c>
      <c r="D282">
        <v>993578.04065015097</v>
      </c>
    </row>
    <row r="283" spans="1:4" x14ac:dyDescent="0.25">
      <c r="A283" t="s">
        <v>1218</v>
      </c>
      <c r="B283" t="s">
        <v>629</v>
      </c>
      <c r="C283" t="s">
        <v>1219</v>
      </c>
      <c r="D283">
        <v>343876.74813285493</v>
      </c>
    </row>
    <row r="284" spans="1:4" x14ac:dyDescent="0.25">
      <c r="A284" t="s">
        <v>1220</v>
      </c>
      <c r="B284" t="s">
        <v>262</v>
      </c>
      <c r="C284" t="s">
        <v>1221</v>
      </c>
      <c r="D284">
        <v>800329.94469722838</v>
      </c>
    </row>
    <row r="285" spans="1:4" x14ac:dyDescent="0.25">
      <c r="A285" t="s">
        <v>1222</v>
      </c>
      <c r="B285" t="s">
        <v>631</v>
      </c>
      <c r="C285" t="s">
        <v>1223</v>
      </c>
      <c r="D285">
        <v>130764.92044864592</v>
      </c>
    </row>
    <row r="286" spans="1:4" x14ac:dyDescent="0.25">
      <c r="A286" t="s">
        <v>59</v>
      </c>
      <c r="B286" t="s">
        <v>75</v>
      </c>
      <c r="C286" t="s">
        <v>1224</v>
      </c>
      <c r="D286">
        <v>6460544.3038685182</v>
      </c>
    </row>
    <row r="287" spans="1:4" x14ac:dyDescent="0.25">
      <c r="A287" t="s">
        <v>1225</v>
      </c>
      <c r="B287" t="s">
        <v>264</v>
      </c>
      <c r="C287" t="s">
        <v>1226</v>
      </c>
      <c r="D287">
        <v>166150.17402176437</v>
      </c>
    </row>
    <row r="288" spans="1:4" x14ac:dyDescent="0.25">
      <c r="A288" t="s">
        <v>1227</v>
      </c>
      <c r="B288" t="s">
        <v>633</v>
      </c>
      <c r="C288" t="s">
        <v>1228</v>
      </c>
      <c r="D288">
        <v>149662.10111331276</v>
      </c>
    </row>
    <row r="289" spans="1:4" x14ac:dyDescent="0.25">
      <c r="A289" t="s">
        <v>1229</v>
      </c>
      <c r="B289" t="s">
        <v>635</v>
      </c>
      <c r="C289" t="s">
        <v>1230</v>
      </c>
      <c r="D289">
        <v>662067.76092952583</v>
      </c>
    </row>
    <row r="290" spans="1:4" x14ac:dyDescent="0.25">
      <c r="A290" t="s">
        <v>1231</v>
      </c>
      <c r="B290" t="s">
        <v>637</v>
      </c>
      <c r="C290" t="s">
        <v>1232</v>
      </c>
      <c r="D290">
        <v>68271.4521294812</v>
      </c>
    </row>
    <row r="291" spans="1:4" x14ac:dyDescent="0.25">
      <c r="A291" t="s">
        <v>1233</v>
      </c>
      <c r="B291" t="s">
        <v>639</v>
      </c>
      <c r="C291" t="s">
        <v>1234</v>
      </c>
      <c r="D291">
        <v>1526369.9025365619</v>
      </c>
    </row>
    <row r="292" spans="1:4" x14ac:dyDescent="0.25">
      <c r="A292" t="s">
        <v>1235</v>
      </c>
      <c r="B292" t="s">
        <v>641</v>
      </c>
      <c r="C292" t="s">
        <v>1236</v>
      </c>
      <c r="D292">
        <v>1717100.8616619711</v>
      </c>
    </row>
    <row r="293" spans="1:4" x14ac:dyDescent="0.25">
      <c r="A293" t="s">
        <v>1237</v>
      </c>
      <c r="B293" t="s">
        <v>643</v>
      </c>
      <c r="C293" t="s">
        <v>1238</v>
      </c>
      <c r="D293">
        <v>419008.45799103583</v>
      </c>
    </row>
    <row r="294" spans="1:4" x14ac:dyDescent="0.25">
      <c r="A294" t="s">
        <v>1239</v>
      </c>
      <c r="B294" t="s">
        <v>266</v>
      </c>
      <c r="C294" t="s">
        <v>1240</v>
      </c>
      <c r="D294">
        <v>501773.52554572833</v>
      </c>
    </row>
    <row r="295" spans="1:4" x14ac:dyDescent="0.25">
      <c r="A295" t="s">
        <v>1241</v>
      </c>
      <c r="B295" t="s">
        <v>645</v>
      </c>
      <c r="C295" t="s">
        <v>1242</v>
      </c>
      <c r="D295">
        <v>2495.9419998633266</v>
      </c>
    </row>
    <row r="296" spans="1:4" x14ac:dyDescent="0.25">
      <c r="A296" t="s">
        <v>1243</v>
      </c>
      <c r="B296" t="s">
        <v>647</v>
      </c>
      <c r="C296" t="s">
        <v>1244</v>
      </c>
      <c r="D296">
        <v>78503.393283713027</v>
      </c>
    </row>
    <row r="297" spans="1:4" x14ac:dyDescent="0.25">
      <c r="A297" t="s">
        <v>1245</v>
      </c>
      <c r="B297" t="s">
        <v>649</v>
      </c>
      <c r="C297" t="s">
        <v>1246</v>
      </c>
      <c r="D297">
        <v>185996.12875676475</v>
      </c>
    </row>
    <row r="298" spans="1:4" x14ac:dyDescent="0.25">
      <c r="A298" t="s">
        <v>65</v>
      </c>
      <c r="B298" t="s">
        <v>76</v>
      </c>
      <c r="C298" t="s">
        <v>1247</v>
      </c>
      <c r="D298">
        <v>2290829.5969027854</v>
      </c>
    </row>
    <row r="299" spans="1:4" x14ac:dyDescent="0.25">
      <c r="A299" t="s">
        <v>1248</v>
      </c>
      <c r="B299" t="s">
        <v>320</v>
      </c>
      <c r="C299" t="s">
        <v>1249</v>
      </c>
      <c r="D299">
        <v>734383.7691761984</v>
      </c>
    </row>
    <row r="300" spans="1:4" x14ac:dyDescent="0.25">
      <c r="A300" t="s">
        <v>1250</v>
      </c>
      <c r="B300" t="s">
        <v>268</v>
      </c>
      <c r="C300" t="s">
        <v>1251</v>
      </c>
      <c r="D300">
        <v>970317.01628710353</v>
      </c>
    </row>
    <row r="301" spans="1:4" x14ac:dyDescent="0.25">
      <c r="A301" t="s">
        <v>14</v>
      </c>
      <c r="B301" t="s">
        <v>80</v>
      </c>
      <c r="C301" t="s">
        <v>1252</v>
      </c>
      <c r="D301">
        <v>0</v>
      </c>
    </row>
    <row r="302" spans="1:4" x14ac:dyDescent="0.25">
      <c r="A302" t="s">
        <v>1253</v>
      </c>
      <c r="B302" t="s">
        <v>651</v>
      </c>
      <c r="C302" t="s">
        <v>1254</v>
      </c>
      <c r="D302">
        <v>241584.2860333471</v>
      </c>
    </row>
    <row r="303" spans="1:4" x14ac:dyDescent="0.25">
      <c r="A303" t="s">
        <v>1255</v>
      </c>
      <c r="B303" t="s">
        <v>270</v>
      </c>
      <c r="C303" t="s">
        <v>1256</v>
      </c>
      <c r="D303">
        <v>162160.17272923389</v>
      </c>
    </row>
    <row r="304" spans="1:4" x14ac:dyDescent="0.25">
      <c r="A304" t="s">
        <v>1257</v>
      </c>
      <c r="B304" t="s">
        <v>322</v>
      </c>
      <c r="C304" t="s">
        <v>1258</v>
      </c>
      <c r="D304">
        <v>234271.7453706878</v>
      </c>
    </row>
    <row r="305" spans="1:4" x14ac:dyDescent="0.25">
      <c r="A305" t="s">
        <v>22</v>
      </c>
      <c r="B305" t="s">
        <v>82</v>
      </c>
      <c r="C305" t="s">
        <v>1259</v>
      </c>
      <c r="D305">
        <v>36642.72085285846</v>
      </c>
    </row>
    <row r="306" spans="1:4" x14ac:dyDescent="0.25">
      <c r="A306" t="s">
        <v>1260</v>
      </c>
      <c r="B306" t="s">
        <v>272</v>
      </c>
      <c r="C306" t="s">
        <v>1261</v>
      </c>
      <c r="D306">
        <v>33021.418340012759</v>
      </c>
    </row>
    <row r="307" spans="1:4" x14ac:dyDescent="0.25">
      <c r="A307" t="s">
        <v>1262</v>
      </c>
      <c r="B307" t="s">
        <v>653</v>
      </c>
      <c r="C307" t="s">
        <v>1263</v>
      </c>
      <c r="D307">
        <v>139274.19806752822</v>
      </c>
    </row>
    <row r="308" spans="1:4" x14ac:dyDescent="0.25">
      <c r="A308" t="s">
        <v>1264</v>
      </c>
      <c r="B308" t="s">
        <v>655</v>
      </c>
      <c r="C308" t="s">
        <v>1265</v>
      </c>
      <c r="D308">
        <v>31434.057017569354</v>
      </c>
    </row>
    <row r="309" spans="1:4" x14ac:dyDescent="0.25">
      <c r="A309" t="s">
        <v>1266</v>
      </c>
      <c r="B309" t="s">
        <v>657</v>
      </c>
      <c r="C309" t="s">
        <v>1267</v>
      </c>
      <c r="D309">
        <v>262517.20155249018</v>
      </c>
    </row>
    <row r="310" spans="1:4" x14ac:dyDescent="0.25">
      <c r="A310" t="s">
        <v>1268</v>
      </c>
      <c r="B310" t="s">
        <v>659</v>
      </c>
      <c r="C310" t="s">
        <v>1269</v>
      </c>
      <c r="D310">
        <v>29003.666104807067</v>
      </c>
    </row>
    <row r="311" spans="1:4" x14ac:dyDescent="0.25">
      <c r="A311" t="s">
        <v>1270</v>
      </c>
      <c r="B311" t="s">
        <v>661</v>
      </c>
      <c r="C311" t="s">
        <v>1271</v>
      </c>
      <c r="D311">
        <v>31594.108505281813</v>
      </c>
    </row>
    <row r="312" spans="1:4" x14ac:dyDescent="0.25">
      <c r="A312" t="s">
        <v>1272</v>
      </c>
      <c r="B312" t="s">
        <v>663</v>
      </c>
      <c r="C312" t="s">
        <v>1273</v>
      </c>
      <c r="D312">
        <v>414757.57480168215</v>
      </c>
    </row>
    <row r="313" spans="1:4" x14ac:dyDescent="0.25">
      <c r="A313" t="s">
        <v>1274</v>
      </c>
      <c r="B313" t="s">
        <v>665</v>
      </c>
      <c r="C313" t="s">
        <v>1275</v>
      </c>
      <c r="D313">
        <v>10005935.027515627</v>
      </c>
    </row>
    <row r="314" spans="1:4" x14ac:dyDescent="0.25">
      <c r="A314" t="s">
        <v>1276</v>
      </c>
      <c r="B314" t="s">
        <v>667</v>
      </c>
      <c r="C314" t="s">
        <v>1277</v>
      </c>
      <c r="D314">
        <v>1078608.4427015462</v>
      </c>
    </row>
    <row r="315" spans="1:4" x14ac:dyDescent="0.25">
      <c r="A315" t="s">
        <v>1278</v>
      </c>
      <c r="B315" t="s">
        <v>669</v>
      </c>
      <c r="C315" t="s">
        <v>1279</v>
      </c>
      <c r="D315">
        <v>351439.11134297808</v>
      </c>
    </row>
    <row r="316" spans="1:4" x14ac:dyDescent="0.25">
      <c r="B316" t="s">
        <v>671</v>
      </c>
      <c r="C316" t="s">
        <v>672</v>
      </c>
      <c r="D316">
        <v>2119100.7802227237</v>
      </c>
    </row>
  </sheetData>
  <phoneticPr fontId="2" type="noConversion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72082-3702-49B9-8F49-1B3014A1CB77}">
  <dimension ref="A1:E319"/>
  <sheetViews>
    <sheetView workbookViewId="0">
      <selection activeCell="C2" sqref="C2:D2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18.5703125" bestFit="1" customWidth="1"/>
    <col min="4" max="4" width="16.140625" bestFit="1" customWidth="1"/>
    <col min="5" max="5" width="16.85546875" bestFit="1" customWidth="1"/>
    <col min="6" max="7" width="16.85546875" customWidth="1"/>
    <col min="8" max="8" width="34.7109375" bestFit="1" customWidth="1"/>
  </cols>
  <sheetData>
    <row r="1" spans="1:5" x14ac:dyDescent="0.25">
      <c r="A1" t="s">
        <v>4</v>
      </c>
      <c r="B1" t="s">
        <v>1315</v>
      </c>
      <c r="C1" t="s">
        <v>1807</v>
      </c>
      <c r="D1" t="s">
        <v>1876</v>
      </c>
      <c r="E1" t="s">
        <v>1878</v>
      </c>
    </row>
    <row r="2" spans="1:5" hidden="1" x14ac:dyDescent="0.25">
      <c r="A2" t="s">
        <v>68</v>
      </c>
      <c r="B2" t="s">
        <v>16</v>
      </c>
      <c r="C2" t="s">
        <v>101</v>
      </c>
      <c r="D2" t="s">
        <v>1294</v>
      </c>
      <c r="E2" t="s">
        <v>101</v>
      </c>
    </row>
    <row r="3" spans="1:5" hidden="1" x14ac:dyDescent="0.25">
      <c r="A3" t="s">
        <v>78</v>
      </c>
      <c r="B3" t="s">
        <v>9</v>
      </c>
      <c r="C3" t="s">
        <v>101</v>
      </c>
      <c r="D3" t="s">
        <v>1294</v>
      </c>
      <c r="E3" t="s">
        <v>101</v>
      </c>
    </row>
    <row r="4" spans="1:5" hidden="1" x14ac:dyDescent="0.25">
      <c r="A4" t="s">
        <v>274</v>
      </c>
      <c r="B4" t="s">
        <v>275</v>
      </c>
      <c r="C4" t="s">
        <v>101</v>
      </c>
      <c r="D4" t="s">
        <v>1294</v>
      </c>
      <c r="E4" t="s">
        <v>101</v>
      </c>
    </row>
    <row r="5" spans="1:5" hidden="1" x14ac:dyDescent="0.25">
      <c r="A5" t="s">
        <v>276</v>
      </c>
      <c r="B5" t="s">
        <v>277</v>
      </c>
      <c r="C5" t="s">
        <v>101</v>
      </c>
      <c r="D5" t="s">
        <v>1294</v>
      </c>
      <c r="E5" t="s">
        <v>101</v>
      </c>
    </row>
    <row r="6" spans="1:5" hidden="1" x14ac:dyDescent="0.25">
      <c r="A6" t="s">
        <v>102</v>
      </c>
      <c r="B6" t="s">
        <v>103</v>
      </c>
      <c r="C6" t="s">
        <v>101</v>
      </c>
      <c r="D6" t="s">
        <v>1294</v>
      </c>
      <c r="E6" t="s">
        <v>101</v>
      </c>
    </row>
    <row r="7" spans="1:5" hidden="1" x14ac:dyDescent="0.25">
      <c r="A7" t="s">
        <v>104</v>
      </c>
      <c r="B7" t="s">
        <v>105</v>
      </c>
      <c r="C7" t="s">
        <v>101</v>
      </c>
      <c r="D7" t="s">
        <v>1294</v>
      </c>
      <c r="E7" t="s">
        <v>101</v>
      </c>
    </row>
    <row r="8" spans="1:5" hidden="1" x14ac:dyDescent="0.25">
      <c r="A8" t="s">
        <v>326</v>
      </c>
      <c r="B8" t="s">
        <v>327</v>
      </c>
      <c r="C8" t="s">
        <v>101</v>
      </c>
      <c r="D8" t="s">
        <v>1294</v>
      </c>
      <c r="E8" t="s">
        <v>101</v>
      </c>
    </row>
    <row r="9" spans="1:5" hidden="1" x14ac:dyDescent="0.25">
      <c r="A9" t="s">
        <v>106</v>
      </c>
      <c r="B9" t="s">
        <v>107</v>
      </c>
      <c r="C9" t="s">
        <v>101</v>
      </c>
      <c r="D9" t="s">
        <v>1294</v>
      </c>
      <c r="E9" t="s">
        <v>101</v>
      </c>
    </row>
    <row r="10" spans="1:5" hidden="1" x14ac:dyDescent="0.25">
      <c r="A10" t="s">
        <v>108</v>
      </c>
      <c r="B10" t="s">
        <v>109</v>
      </c>
      <c r="C10" t="s">
        <v>101</v>
      </c>
      <c r="D10" t="s">
        <v>1294</v>
      </c>
      <c r="E10" t="s">
        <v>101</v>
      </c>
    </row>
    <row r="11" spans="1:5" hidden="1" x14ac:dyDescent="0.25">
      <c r="A11" t="s">
        <v>110</v>
      </c>
      <c r="B11" t="s">
        <v>111</v>
      </c>
      <c r="C11" t="s">
        <v>101</v>
      </c>
      <c r="D11" t="s">
        <v>1294</v>
      </c>
      <c r="E11" t="s">
        <v>101</v>
      </c>
    </row>
    <row r="12" spans="1:5" hidden="1" x14ac:dyDescent="0.25">
      <c r="A12" t="s">
        <v>112</v>
      </c>
      <c r="B12" t="s">
        <v>113</v>
      </c>
      <c r="C12" t="s">
        <v>101</v>
      </c>
      <c r="D12" t="s">
        <v>1294</v>
      </c>
      <c r="E12" t="s">
        <v>101</v>
      </c>
    </row>
    <row r="13" spans="1:5" hidden="1" x14ac:dyDescent="0.25">
      <c r="A13" t="s">
        <v>278</v>
      </c>
      <c r="B13" t="s">
        <v>279</v>
      </c>
      <c r="C13" t="s">
        <v>101</v>
      </c>
      <c r="D13" t="s">
        <v>1294</v>
      </c>
      <c r="E13" t="s">
        <v>101</v>
      </c>
    </row>
    <row r="14" spans="1:5" hidden="1" x14ac:dyDescent="0.25">
      <c r="A14" t="s">
        <v>334</v>
      </c>
      <c r="B14" t="s">
        <v>335</v>
      </c>
      <c r="C14" t="s">
        <v>101</v>
      </c>
      <c r="D14" t="s">
        <v>1294</v>
      </c>
      <c r="E14" t="s">
        <v>101</v>
      </c>
    </row>
    <row r="15" spans="1:5" hidden="1" x14ac:dyDescent="0.25">
      <c r="A15" t="s">
        <v>342</v>
      </c>
      <c r="B15" t="s">
        <v>343</v>
      </c>
      <c r="C15" t="s">
        <v>101</v>
      </c>
      <c r="D15" t="s">
        <v>1294</v>
      </c>
      <c r="E15" t="s">
        <v>101</v>
      </c>
    </row>
    <row r="16" spans="1:5" hidden="1" x14ac:dyDescent="0.25">
      <c r="A16" t="s">
        <v>114</v>
      </c>
      <c r="B16" t="s">
        <v>115</v>
      </c>
      <c r="C16" t="s">
        <v>101</v>
      </c>
      <c r="D16" t="s">
        <v>1294</v>
      </c>
      <c r="E16" t="s">
        <v>101</v>
      </c>
    </row>
    <row r="17" spans="1:5" hidden="1" x14ac:dyDescent="0.25">
      <c r="A17" t="s">
        <v>116</v>
      </c>
      <c r="B17" t="s">
        <v>117</v>
      </c>
      <c r="C17" t="s">
        <v>101</v>
      </c>
      <c r="D17" t="s">
        <v>1294</v>
      </c>
      <c r="E17" t="s">
        <v>101</v>
      </c>
    </row>
    <row r="18" spans="1:5" hidden="1" x14ac:dyDescent="0.25">
      <c r="A18" t="s">
        <v>346</v>
      </c>
      <c r="B18" t="s">
        <v>347</v>
      </c>
      <c r="C18" t="s">
        <v>101</v>
      </c>
      <c r="D18" t="s">
        <v>1294</v>
      </c>
      <c r="E18" t="s">
        <v>101</v>
      </c>
    </row>
    <row r="19" spans="1:5" hidden="1" x14ac:dyDescent="0.25">
      <c r="A19" t="s">
        <v>348</v>
      </c>
      <c r="B19" t="s">
        <v>349</v>
      </c>
      <c r="C19" t="s">
        <v>101</v>
      </c>
      <c r="D19" t="s">
        <v>1294</v>
      </c>
      <c r="E19" t="s">
        <v>101</v>
      </c>
    </row>
    <row r="20" spans="1:5" hidden="1" x14ac:dyDescent="0.25">
      <c r="A20" t="s">
        <v>118</v>
      </c>
      <c r="B20" t="s">
        <v>119</v>
      </c>
      <c r="C20" t="s">
        <v>101</v>
      </c>
      <c r="D20" t="s">
        <v>1294</v>
      </c>
      <c r="E20" t="s">
        <v>101</v>
      </c>
    </row>
    <row r="21" spans="1:5" hidden="1" x14ac:dyDescent="0.25">
      <c r="A21" t="s">
        <v>350</v>
      </c>
      <c r="B21" t="s">
        <v>351</v>
      </c>
      <c r="C21" t="s">
        <v>101</v>
      </c>
      <c r="D21" t="s">
        <v>1294</v>
      </c>
      <c r="E21" t="s">
        <v>101</v>
      </c>
    </row>
    <row r="22" spans="1:5" hidden="1" x14ac:dyDescent="0.25">
      <c r="A22" t="s">
        <v>120</v>
      </c>
      <c r="B22" t="s">
        <v>121</v>
      </c>
      <c r="C22" t="s">
        <v>101</v>
      </c>
      <c r="D22" t="s">
        <v>1294</v>
      </c>
      <c r="E22" t="s">
        <v>101</v>
      </c>
    </row>
    <row r="23" spans="1:5" hidden="1" x14ac:dyDescent="0.25">
      <c r="A23" t="s">
        <v>280</v>
      </c>
      <c r="B23" t="s">
        <v>281</v>
      </c>
      <c r="C23" t="s">
        <v>101</v>
      </c>
      <c r="D23" t="s">
        <v>1294</v>
      </c>
      <c r="E23" t="s">
        <v>101</v>
      </c>
    </row>
    <row r="24" spans="1:5" hidden="1" x14ac:dyDescent="0.25">
      <c r="A24" t="s">
        <v>354</v>
      </c>
      <c r="B24" t="s">
        <v>355</v>
      </c>
      <c r="C24" t="s">
        <v>101</v>
      </c>
      <c r="D24" t="s">
        <v>1294</v>
      </c>
      <c r="E24" t="s">
        <v>101</v>
      </c>
    </row>
    <row r="25" spans="1:5" hidden="1" x14ac:dyDescent="0.25">
      <c r="A25" t="s">
        <v>282</v>
      </c>
      <c r="B25" t="s">
        <v>283</v>
      </c>
      <c r="C25" t="s">
        <v>101</v>
      </c>
      <c r="D25" t="s">
        <v>1294</v>
      </c>
      <c r="E25" t="s">
        <v>101</v>
      </c>
    </row>
    <row r="26" spans="1:5" hidden="1" x14ac:dyDescent="0.25">
      <c r="A26" t="s">
        <v>360</v>
      </c>
      <c r="B26" t="s">
        <v>361</v>
      </c>
      <c r="C26" t="s">
        <v>101</v>
      </c>
      <c r="D26" t="s">
        <v>1294</v>
      </c>
      <c r="E26" t="s">
        <v>101</v>
      </c>
    </row>
    <row r="27" spans="1:5" hidden="1" x14ac:dyDescent="0.25">
      <c r="A27" t="s">
        <v>362</v>
      </c>
      <c r="B27" t="s">
        <v>363</v>
      </c>
      <c r="C27" t="s">
        <v>101</v>
      </c>
      <c r="D27" t="s">
        <v>1294</v>
      </c>
      <c r="E27" t="s">
        <v>101</v>
      </c>
    </row>
    <row r="28" spans="1:5" hidden="1" x14ac:dyDescent="0.25">
      <c r="A28" t="s">
        <v>284</v>
      </c>
      <c r="B28" t="s">
        <v>285</v>
      </c>
      <c r="C28" t="s">
        <v>101</v>
      </c>
      <c r="D28" t="s">
        <v>1294</v>
      </c>
      <c r="E28" t="s">
        <v>101</v>
      </c>
    </row>
    <row r="29" spans="1:5" hidden="1" x14ac:dyDescent="0.25">
      <c r="A29" t="s">
        <v>364</v>
      </c>
      <c r="B29" t="s">
        <v>365</v>
      </c>
      <c r="C29" t="s">
        <v>101</v>
      </c>
      <c r="D29" t="s">
        <v>1294</v>
      </c>
      <c r="E29" t="s">
        <v>101</v>
      </c>
    </row>
    <row r="30" spans="1:5" hidden="1" x14ac:dyDescent="0.25">
      <c r="A30" t="s">
        <v>366</v>
      </c>
      <c r="B30" t="s">
        <v>367</v>
      </c>
      <c r="C30" t="s">
        <v>101</v>
      </c>
      <c r="D30" t="s">
        <v>1294</v>
      </c>
      <c r="E30" t="s">
        <v>101</v>
      </c>
    </row>
    <row r="31" spans="1:5" hidden="1" x14ac:dyDescent="0.25">
      <c r="A31" t="s">
        <v>370</v>
      </c>
      <c r="B31" t="s">
        <v>371</v>
      </c>
      <c r="C31" t="s">
        <v>101</v>
      </c>
      <c r="D31" t="s">
        <v>1294</v>
      </c>
      <c r="E31" t="s">
        <v>101</v>
      </c>
    </row>
    <row r="32" spans="1:5" hidden="1" x14ac:dyDescent="0.25">
      <c r="A32" t="s">
        <v>124</v>
      </c>
      <c r="B32" t="s">
        <v>125</v>
      </c>
      <c r="C32" t="s">
        <v>101</v>
      </c>
      <c r="D32" t="s">
        <v>1294</v>
      </c>
      <c r="E32" t="s">
        <v>101</v>
      </c>
    </row>
    <row r="33" spans="1:5" hidden="1" x14ac:dyDescent="0.25">
      <c r="A33" t="s">
        <v>126</v>
      </c>
      <c r="B33" t="s">
        <v>127</v>
      </c>
      <c r="C33" t="s">
        <v>101</v>
      </c>
      <c r="D33" t="s">
        <v>1294</v>
      </c>
      <c r="E33" t="s">
        <v>101</v>
      </c>
    </row>
    <row r="34" spans="1:5" hidden="1" x14ac:dyDescent="0.25">
      <c r="A34" t="s">
        <v>376</v>
      </c>
      <c r="B34" t="s">
        <v>377</v>
      </c>
      <c r="C34" t="s">
        <v>101</v>
      </c>
      <c r="D34" t="s">
        <v>1294</v>
      </c>
      <c r="E34" t="s">
        <v>101</v>
      </c>
    </row>
    <row r="35" spans="1:5" hidden="1" x14ac:dyDescent="0.25">
      <c r="A35" t="s">
        <v>378</v>
      </c>
      <c r="B35" t="s">
        <v>379</v>
      </c>
      <c r="C35" t="s">
        <v>101</v>
      </c>
      <c r="D35" t="s">
        <v>1294</v>
      </c>
      <c r="E35" t="s">
        <v>101</v>
      </c>
    </row>
    <row r="36" spans="1:5" hidden="1" x14ac:dyDescent="0.25">
      <c r="A36" t="s">
        <v>128</v>
      </c>
      <c r="B36" t="s">
        <v>129</v>
      </c>
      <c r="C36" t="s">
        <v>101</v>
      </c>
      <c r="D36" t="s">
        <v>1294</v>
      </c>
      <c r="E36" t="s">
        <v>101</v>
      </c>
    </row>
    <row r="37" spans="1:5" hidden="1" x14ac:dyDescent="0.25">
      <c r="A37" t="s">
        <v>388</v>
      </c>
      <c r="B37" t="s">
        <v>389</v>
      </c>
      <c r="C37" t="s">
        <v>101</v>
      </c>
      <c r="D37" t="s">
        <v>1294</v>
      </c>
      <c r="E37" t="s">
        <v>101</v>
      </c>
    </row>
    <row r="38" spans="1:5" hidden="1" x14ac:dyDescent="0.25">
      <c r="A38" t="s">
        <v>392</v>
      </c>
      <c r="B38" t="s">
        <v>393</v>
      </c>
      <c r="C38" t="s">
        <v>101</v>
      </c>
      <c r="D38" t="s">
        <v>1294</v>
      </c>
      <c r="E38" t="s">
        <v>101</v>
      </c>
    </row>
    <row r="39" spans="1:5" hidden="1" x14ac:dyDescent="0.25">
      <c r="A39" t="s">
        <v>288</v>
      </c>
      <c r="B39" t="s">
        <v>289</v>
      </c>
      <c r="C39" t="s">
        <v>101</v>
      </c>
      <c r="D39" t="s">
        <v>1294</v>
      </c>
      <c r="E39" t="s">
        <v>101</v>
      </c>
    </row>
    <row r="40" spans="1:5" hidden="1" x14ac:dyDescent="0.25">
      <c r="A40" t="s">
        <v>394</v>
      </c>
      <c r="B40" t="s">
        <v>395</v>
      </c>
      <c r="C40" t="s">
        <v>101</v>
      </c>
      <c r="D40" t="s">
        <v>1294</v>
      </c>
      <c r="E40" t="s">
        <v>101</v>
      </c>
    </row>
    <row r="41" spans="1:5" hidden="1" x14ac:dyDescent="0.25">
      <c r="A41" t="s">
        <v>398</v>
      </c>
      <c r="B41" t="s">
        <v>399</v>
      </c>
      <c r="C41" t="s">
        <v>101</v>
      </c>
      <c r="D41" t="s">
        <v>1294</v>
      </c>
      <c r="E41" t="s">
        <v>101</v>
      </c>
    </row>
    <row r="42" spans="1:5" hidden="1" x14ac:dyDescent="0.25">
      <c r="A42" t="s">
        <v>400</v>
      </c>
      <c r="B42" t="s">
        <v>401</v>
      </c>
      <c r="C42" t="s">
        <v>101</v>
      </c>
      <c r="D42" t="s">
        <v>1294</v>
      </c>
      <c r="E42" t="s">
        <v>101</v>
      </c>
    </row>
    <row r="43" spans="1:5" hidden="1" x14ac:dyDescent="0.25">
      <c r="A43" t="s">
        <v>130</v>
      </c>
      <c r="B43" t="s">
        <v>131</v>
      </c>
      <c r="C43" t="s">
        <v>101</v>
      </c>
      <c r="D43" t="s">
        <v>1294</v>
      </c>
      <c r="E43" t="s">
        <v>101</v>
      </c>
    </row>
    <row r="44" spans="1:5" hidden="1" x14ac:dyDescent="0.25">
      <c r="A44" t="s">
        <v>132</v>
      </c>
      <c r="B44" t="s">
        <v>133</v>
      </c>
      <c r="C44" t="s">
        <v>101</v>
      </c>
      <c r="D44" t="s">
        <v>1294</v>
      </c>
      <c r="E44" t="s">
        <v>101</v>
      </c>
    </row>
    <row r="45" spans="1:5" hidden="1" x14ac:dyDescent="0.25">
      <c r="A45" t="s">
        <v>134</v>
      </c>
      <c r="B45" t="s">
        <v>135</v>
      </c>
      <c r="C45" t="s">
        <v>101</v>
      </c>
      <c r="D45" t="s">
        <v>1294</v>
      </c>
      <c r="E45" t="s">
        <v>101</v>
      </c>
    </row>
    <row r="46" spans="1:5" hidden="1" x14ac:dyDescent="0.25">
      <c r="A46" t="s">
        <v>402</v>
      </c>
      <c r="B46" t="s">
        <v>403</v>
      </c>
      <c r="C46" t="s">
        <v>101</v>
      </c>
      <c r="D46" t="s">
        <v>1294</v>
      </c>
      <c r="E46" t="s">
        <v>101</v>
      </c>
    </row>
    <row r="47" spans="1:5" hidden="1" x14ac:dyDescent="0.25">
      <c r="A47" t="s">
        <v>136</v>
      </c>
      <c r="B47" t="s">
        <v>137</v>
      </c>
      <c r="C47" t="s">
        <v>101</v>
      </c>
      <c r="D47" t="s">
        <v>1294</v>
      </c>
      <c r="E47" t="s">
        <v>101</v>
      </c>
    </row>
    <row r="48" spans="1:5" hidden="1" x14ac:dyDescent="0.25">
      <c r="A48" t="s">
        <v>410</v>
      </c>
      <c r="B48" t="s">
        <v>411</v>
      </c>
      <c r="C48" t="s">
        <v>101</v>
      </c>
      <c r="D48" t="s">
        <v>1294</v>
      </c>
      <c r="E48" t="s">
        <v>101</v>
      </c>
    </row>
    <row r="49" spans="1:5" hidden="1" x14ac:dyDescent="0.25">
      <c r="A49" t="s">
        <v>412</v>
      </c>
      <c r="B49" t="s">
        <v>413</v>
      </c>
      <c r="C49" t="s">
        <v>101</v>
      </c>
      <c r="D49" t="s">
        <v>1294</v>
      </c>
      <c r="E49" t="s">
        <v>101</v>
      </c>
    </row>
    <row r="50" spans="1:5" hidden="1" x14ac:dyDescent="0.25">
      <c r="A50" t="s">
        <v>138</v>
      </c>
      <c r="B50" t="s">
        <v>139</v>
      </c>
      <c r="C50" t="s">
        <v>101</v>
      </c>
      <c r="D50" t="s">
        <v>1294</v>
      </c>
      <c r="E50" t="s">
        <v>101</v>
      </c>
    </row>
    <row r="51" spans="1:5" hidden="1" x14ac:dyDescent="0.25">
      <c r="A51" t="s">
        <v>290</v>
      </c>
      <c r="B51" t="s">
        <v>291</v>
      </c>
      <c r="C51" t="s">
        <v>101</v>
      </c>
      <c r="D51" t="s">
        <v>1294</v>
      </c>
      <c r="E51" t="s">
        <v>101</v>
      </c>
    </row>
    <row r="52" spans="1:5" hidden="1" x14ac:dyDescent="0.25">
      <c r="A52" t="s">
        <v>142</v>
      </c>
      <c r="B52" t="s">
        <v>143</v>
      </c>
      <c r="C52" t="s">
        <v>101</v>
      </c>
      <c r="D52" t="s">
        <v>1294</v>
      </c>
      <c r="E52" t="s">
        <v>101</v>
      </c>
    </row>
    <row r="53" spans="1:5" hidden="1" x14ac:dyDescent="0.25">
      <c r="A53" t="s">
        <v>420</v>
      </c>
      <c r="B53" t="s">
        <v>421</v>
      </c>
      <c r="C53" t="s">
        <v>101</v>
      </c>
      <c r="D53" t="s">
        <v>1294</v>
      </c>
      <c r="E53" t="s">
        <v>101</v>
      </c>
    </row>
    <row r="54" spans="1:5" hidden="1" x14ac:dyDescent="0.25">
      <c r="A54" t="s">
        <v>144</v>
      </c>
      <c r="B54" t="s">
        <v>145</v>
      </c>
      <c r="C54" t="s">
        <v>101</v>
      </c>
      <c r="D54" t="s">
        <v>1294</v>
      </c>
      <c r="E54" t="s">
        <v>101</v>
      </c>
    </row>
    <row r="55" spans="1:5" hidden="1" x14ac:dyDescent="0.25">
      <c r="A55" t="s">
        <v>426</v>
      </c>
      <c r="B55" t="s">
        <v>427</v>
      </c>
      <c r="C55" t="s">
        <v>101</v>
      </c>
      <c r="D55" t="s">
        <v>1294</v>
      </c>
      <c r="E55" t="s">
        <v>101</v>
      </c>
    </row>
    <row r="56" spans="1:5" hidden="1" x14ac:dyDescent="0.25">
      <c r="A56" t="s">
        <v>148</v>
      </c>
      <c r="B56" t="s">
        <v>149</v>
      </c>
      <c r="C56" t="s">
        <v>101</v>
      </c>
      <c r="D56" t="s">
        <v>1294</v>
      </c>
      <c r="E56" t="s">
        <v>101</v>
      </c>
    </row>
    <row r="57" spans="1:5" hidden="1" x14ac:dyDescent="0.25">
      <c r="A57" t="s">
        <v>432</v>
      </c>
      <c r="B57" t="s">
        <v>433</v>
      </c>
      <c r="C57" t="s">
        <v>101</v>
      </c>
      <c r="D57" t="s">
        <v>1294</v>
      </c>
      <c r="E57" t="s">
        <v>101</v>
      </c>
    </row>
    <row r="58" spans="1:5" hidden="1" x14ac:dyDescent="0.25">
      <c r="A58" t="s">
        <v>150</v>
      </c>
      <c r="B58" t="s">
        <v>151</v>
      </c>
      <c r="C58" t="s">
        <v>101</v>
      </c>
      <c r="D58" t="s">
        <v>1294</v>
      </c>
      <c r="E58" t="s">
        <v>101</v>
      </c>
    </row>
    <row r="59" spans="1:5" hidden="1" x14ac:dyDescent="0.25">
      <c r="A59" t="s">
        <v>152</v>
      </c>
      <c r="B59" t="s">
        <v>153</v>
      </c>
      <c r="C59" t="s">
        <v>101</v>
      </c>
      <c r="D59" t="s">
        <v>1294</v>
      </c>
      <c r="E59" t="s">
        <v>101</v>
      </c>
    </row>
    <row r="60" spans="1:5" hidden="1" x14ac:dyDescent="0.25">
      <c r="A60" t="s">
        <v>436</v>
      </c>
      <c r="B60" t="s">
        <v>437</v>
      </c>
      <c r="C60" t="s">
        <v>101</v>
      </c>
      <c r="D60" t="s">
        <v>1294</v>
      </c>
      <c r="E60" t="s">
        <v>101</v>
      </c>
    </row>
    <row r="61" spans="1:5" hidden="1" x14ac:dyDescent="0.25">
      <c r="A61" t="s">
        <v>154</v>
      </c>
      <c r="B61" t="s">
        <v>155</v>
      </c>
      <c r="C61" t="s">
        <v>101</v>
      </c>
      <c r="D61" t="s">
        <v>1294</v>
      </c>
      <c r="E61" t="s">
        <v>101</v>
      </c>
    </row>
    <row r="62" spans="1:5" hidden="1" x14ac:dyDescent="0.25">
      <c r="A62" t="s">
        <v>82</v>
      </c>
      <c r="B62" t="s">
        <v>23</v>
      </c>
      <c r="C62" t="s">
        <v>101</v>
      </c>
      <c r="D62" t="s">
        <v>1294</v>
      </c>
      <c r="E62" t="s">
        <v>101</v>
      </c>
    </row>
    <row r="63" spans="1:5" hidden="1" x14ac:dyDescent="0.25">
      <c r="A63" t="s">
        <v>446</v>
      </c>
      <c r="B63" t="s">
        <v>447</v>
      </c>
      <c r="C63" t="s">
        <v>101</v>
      </c>
      <c r="D63" t="s">
        <v>1294</v>
      </c>
      <c r="E63" t="s">
        <v>101</v>
      </c>
    </row>
    <row r="64" spans="1:5" hidden="1" x14ac:dyDescent="0.25">
      <c r="A64" t="s">
        <v>92</v>
      </c>
      <c r="B64" t="s">
        <v>45</v>
      </c>
      <c r="C64" t="s">
        <v>101</v>
      </c>
      <c r="D64" t="s">
        <v>1294</v>
      </c>
      <c r="E64" t="s">
        <v>101</v>
      </c>
    </row>
    <row r="65" spans="1:5" hidden="1" x14ac:dyDescent="0.25">
      <c r="A65" t="s">
        <v>156</v>
      </c>
      <c r="B65" t="s">
        <v>157</v>
      </c>
      <c r="C65" t="s">
        <v>101</v>
      </c>
      <c r="D65" t="s">
        <v>1294</v>
      </c>
      <c r="E65" t="s">
        <v>101</v>
      </c>
    </row>
    <row r="66" spans="1:5" hidden="1" x14ac:dyDescent="0.25">
      <c r="A66" t="s">
        <v>160</v>
      </c>
      <c r="B66" t="s">
        <v>161</v>
      </c>
      <c r="C66" t="s">
        <v>101</v>
      </c>
      <c r="D66" t="s">
        <v>1294</v>
      </c>
      <c r="E66" t="s">
        <v>101</v>
      </c>
    </row>
    <row r="67" spans="1:5" hidden="1" x14ac:dyDescent="0.25">
      <c r="A67" t="s">
        <v>452</v>
      </c>
      <c r="B67" t="s">
        <v>453</v>
      </c>
      <c r="C67" t="s">
        <v>101</v>
      </c>
      <c r="D67" t="s">
        <v>1294</v>
      </c>
      <c r="E67" t="s">
        <v>101</v>
      </c>
    </row>
    <row r="68" spans="1:5" hidden="1" x14ac:dyDescent="0.25">
      <c r="A68" t="s">
        <v>454</v>
      </c>
      <c r="B68" t="s">
        <v>455</v>
      </c>
      <c r="C68" t="s">
        <v>101</v>
      </c>
      <c r="D68" t="s">
        <v>1294</v>
      </c>
      <c r="E68" t="s">
        <v>101</v>
      </c>
    </row>
    <row r="69" spans="1:5" hidden="1" x14ac:dyDescent="0.25">
      <c r="A69" t="s">
        <v>292</v>
      </c>
      <c r="B69" t="s">
        <v>293</v>
      </c>
      <c r="C69" t="s">
        <v>101</v>
      </c>
      <c r="D69" t="s">
        <v>1294</v>
      </c>
      <c r="E69" t="s">
        <v>101</v>
      </c>
    </row>
    <row r="70" spans="1:5" hidden="1" x14ac:dyDescent="0.25">
      <c r="A70" t="s">
        <v>162</v>
      </c>
      <c r="B70" t="s">
        <v>163</v>
      </c>
      <c r="C70" t="s">
        <v>101</v>
      </c>
      <c r="D70" t="s">
        <v>1294</v>
      </c>
      <c r="E70" t="s">
        <v>101</v>
      </c>
    </row>
    <row r="71" spans="1:5" hidden="1" x14ac:dyDescent="0.25">
      <c r="A71" t="s">
        <v>462</v>
      </c>
      <c r="B71" t="s">
        <v>463</v>
      </c>
      <c r="C71" t="s">
        <v>101</v>
      </c>
      <c r="D71" t="s">
        <v>1294</v>
      </c>
      <c r="E71" t="s">
        <v>101</v>
      </c>
    </row>
    <row r="72" spans="1:5" hidden="1" x14ac:dyDescent="0.25">
      <c r="A72" t="s">
        <v>296</v>
      </c>
      <c r="B72" t="s">
        <v>297</v>
      </c>
      <c r="C72" t="s">
        <v>101</v>
      </c>
      <c r="D72" t="s">
        <v>1294</v>
      </c>
      <c r="E72" t="s">
        <v>101</v>
      </c>
    </row>
    <row r="73" spans="1:5" hidden="1" x14ac:dyDescent="0.25">
      <c r="A73" t="s">
        <v>164</v>
      </c>
      <c r="B73" t="s">
        <v>165</v>
      </c>
      <c r="C73" t="s">
        <v>101</v>
      </c>
      <c r="D73" t="s">
        <v>1294</v>
      </c>
      <c r="E73" t="s">
        <v>101</v>
      </c>
    </row>
    <row r="74" spans="1:5" hidden="1" x14ac:dyDescent="0.25">
      <c r="A74" t="s">
        <v>166</v>
      </c>
      <c r="B74" t="s">
        <v>167</v>
      </c>
      <c r="C74" t="s">
        <v>101</v>
      </c>
      <c r="D74" t="s">
        <v>1294</v>
      </c>
      <c r="E74" t="s">
        <v>101</v>
      </c>
    </row>
    <row r="75" spans="1:5" hidden="1" x14ac:dyDescent="0.25">
      <c r="A75" t="s">
        <v>168</v>
      </c>
      <c r="B75" t="s">
        <v>169</v>
      </c>
      <c r="C75" t="s">
        <v>101</v>
      </c>
      <c r="D75" t="s">
        <v>1294</v>
      </c>
      <c r="E75" t="s">
        <v>101</v>
      </c>
    </row>
    <row r="76" spans="1:5" hidden="1" x14ac:dyDescent="0.25">
      <c r="A76" t="s">
        <v>170</v>
      </c>
      <c r="B76" t="s">
        <v>171</v>
      </c>
      <c r="C76" t="s">
        <v>101</v>
      </c>
      <c r="D76" t="s">
        <v>1294</v>
      </c>
      <c r="E76" t="s">
        <v>101</v>
      </c>
    </row>
    <row r="77" spans="1:5" hidden="1" x14ac:dyDescent="0.25">
      <c r="A77" t="s">
        <v>172</v>
      </c>
      <c r="B77" t="s">
        <v>173</v>
      </c>
      <c r="C77" t="s">
        <v>101</v>
      </c>
      <c r="D77" t="s">
        <v>1294</v>
      </c>
      <c r="E77" t="s">
        <v>101</v>
      </c>
    </row>
    <row r="78" spans="1:5" hidden="1" x14ac:dyDescent="0.25">
      <c r="A78" t="s">
        <v>174</v>
      </c>
      <c r="B78" t="s">
        <v>175</v>
      </c>
      <c r="C78" t="s">
        <v>101</v>
      </c>
      <c r="D78" t="s">
        <v>1294</v>
      </c>
      <c r="E78" t="s">
        <v>101</v>
      </c>
    </row>
    <row r="79" spans="1:5" hidden="1" x14ac:dyDescent="0.25">
      <c r="A79" t="s">
        <v>89</v>
      </c>
      <c r="B79" t="s">
        <v>37</v>
      </c>
      <c r="C79" t="s">
        <v>101</v>
      </c>
      <c r="D79" t="s">
        <v>1294</v>
      </c>
      <c r="E79" t="s">
        <v>101</v>
      </c>
    </row>
    <row r="80" spans="1:5" hidden="1" x14ac:dyDescent="0.25">
      <c r="A80" t="s">
        <v>176</v>
      </c>
      <c r="B80" t="s">
        <v>177</v>
      </c>
      <c r="C80" t="s">
        <v>101</v>
      </c>
      <c r="D80" t="s">
        <v>1294</v>
      </c>
      <c r="E80" t="s">
        <v>101</v>
      </c>
    </row>
    <row r="81" spans="1:5" hidden="1" x14ac:dyDescent="0.25">
      <c r="A81" t="s">
        <v>484</v>
      </c>
      <c r="B81" t="s">
        <v>485</v>
      </c>
      <c r="C81" t="s">
        <v>101</v>
      </c>
      <c r="D81" t="s">
        <v>1294</v>
      </c>
      <c r="E81" t="s">
        <v>101</v>
      </c>
    </row>
    <row r="82" spans="1:5" hidden="1" x14ac:dyDescent="0.25">
      <c r="A82" t="s">
        <v>178</v>
      </c>
      <c r="B82" t="s">
        <v>179</v>
      </c>
      <c r="C82" t="s">
        <v>101</v>
      </c>
      <c r="D82" t="s">
        <v>1294</v>
      </c>
      <c r="E82" t="s">
        <v>101</v>
      </c>
    </row>
    <row r="83" spans="1:5" hidden="1" x14ac:dyDescent="0.25">
      <c r="A83" t="s">
        <v>180</v>
      </c>
      <c r="B83" t="s">
        <v>181</v>
      </c>
      <c r="C83" t="s">
        <v>101</v>
      </c>
      <c r="D83" t="s">
        <v>1294</v>
      </c>
      <c r="E83" t="s">
        <v>101</v>
      </c>
    </row>
    <row r="84" spans="1:5" hidden="1" x14ac:dyDescent="0.25">
      <c r="A84" t="s">
        <v>182</v>
      </c>
      <c r="B84" t="s">
        <v>183</v>
      </c>
      <c r="C84" t="s">
        <v>101</v>
      </c>
      <c r="D84" t="s">
        <v>1294</v>
      </c>
      <c r="E84" t="s">
        <v>101</v>
      </c>
    </row>
    <row r="85" spans="1:5" hidden="1" x14ac:dyDescent="0.25">
      <c r="A85" t="s">
        <v>184</v>
      </c>
      <c r="B85" t="s">
        <v>185</v>
      </c>
      <c r="C85" t="s">
        <v>101</v>
      </c>
      <c r="D85" t="s">
        <v>1294</v>
      </c>
      <c r="E85" t="s">
        <v>101</v>
      </c>
    </row>
    <row r="86" spans="1:5" hidden="1" x14ac:dyDescent="0.25">
      <c r="A86" t="s">
        <v>486</v>
      </c>
      <c r="B86" t="s">
        <v>487</v>
      </c>
      <c r="C86" t="s">
        <v>101</v>
      </c>
      <c r="D86" t="s">
        <v>1294</v>
      </c>
      <c r="E86" t="s">
        <v>101</v>
      </c>
    </row>
    <row r="87" spans="1:5" hidden="1" x14ac:dyDescent="0.25">
      <c r="A87" t="s">
        <v>186</v>
      </c>
      <c r="B87" t="s">
        <v>187</v>
      </c>
      <c r="C87" t="s">
        <v>101</v>
      </c>
      <c r="D87" t="s">
        <v>1294</v>
      </c>
      <c r="E87" t="s">
        <v>101</v>
      </c>
    </row>
    <row r="88" spans="1:5" hidden="1" x14ac:dyDescent="0.25">
      <c r="A88" t="s">
        <v>490</v>
      </c>
      <c r="B88" t="s">
        <v>491</v>
      </c>
      <c r="C88" t="s">
        <v>101</v>
      </c>
      <c r="D88" t="s">
        <v>1294</v>
      </c>
      <c r="E88" t="s">
        <v>101</v>
      </c>
    </row>
    <row r="89" spans="1:5" hidden="1" x14ac:dyDescent="0.25">
      <c r="A89" t="s">
        <v>494</v>
      </c>
      <c r="B89" t="s">
        <v>495</v>
      </c>
      <c r="C89" t="s">
        <v>101</v>
      </c>
      <c r="D89" t="s">
        <v>1294</v>
      </c>
      <c r="E89" t="s">
        <v>101</v>
      </c>
    </row>
    <row r="90" spans="1:5" hidden="1" x14ac:dyDescent="0.25">
      <c r="A90" t="s">
        <v>188</v>
      </c>
      <c r="B90" t="s">
        <v>189</v>
      </c>
      <c r="C90" t="s">
        <v>101</v>
      </c>
      <c r="D90" t="s">
        <v>1294</v>
      </c>
      <c r="E90" t="s">
        <v>101</v>
      </c>
    </row>
    <row r="91" spans="1:5" hidden="1" x14ac:dyDescent="0.25">
      <c r="A91" t="s">
        <v>502</v>
      </c>
      <c r="B91" t="s">
        <v>503</v>
      </c>
      <c r="C91" t="s">
        <v>101</v>
      </c>
      <c r="D91" t="s">
        <v>1294</v>
      </c>
      <c r="E91" t="s">
        <v>101</v>
      </c>
    </row>
    <row r="92" spans="1:5" hidden="1" x14ac:dyDescent="0.25">
      <c r="A92" t="s">
        <v>300</v>
      </c>
      <c r="B92" t="s">
        <v>301</v>
      </c>
      <c r="C92" t="s">
        <v>101</v>
      </c>
      <c r="D92" t="s">
        <v>1294</v>
      </c>
      <c r="E92" t="s">
        <v>101</v>
      </c>
    </row>
    <row r="93" spans="1:5" hidden="1" x14ac:dyDescent="0.25">
      <c r="A93" t="s">
        <v>504</v>
      </c>
      <c r="B93" t="s">
        <v>505</v>
      </c>
      <c r="C93" t="s">
        <v>101</v>
      </c>
      <c r="D93" t="s">
        <v>1294</v>
      </c>
      <c r="E93" t="s">
        <v>101</v>
      </c>
    </row>
    <row r="94" spans="1:5" hidden="1" x14ac:dyDescent="0.25">
      <c r="A94" t="s">
        <v>506</v>
      </c>
      <c r="B94" t="s">
        <v>507</v>
      </c>
      <c r="C94" t="s">
        <v>101</v>
      </c>
      <c r="D94" t="s">
        <v>1294</v>
      </c>
      <c r="E94" t="s">
        <v>101</v>
      </c>
    </row>
    <row r="95" spans="1:5" hidden="1" x14ac:dyDescent="0.25">
      <c r="A95" t="s">
        <v>508</v>
      </c>
      <c r="B95" t="s">
        <v>509</v>
      </c>
      <c r="C95" t="s">
        <v>101</v>
      </c>
      <c r="D95" t="s">
        <v>1294</v>
      </c>
      <c r="E95" t="s">
        <v>101</v>
      </c>
    </row>
    <row r="96" spans="1:5" hidden="1" x14ac:dyDescent="0.25">
      <c r="A96" t="s">
        <v>514</v>
      </c>
      <c r="B96" t="s">
        <v>515</v>
      </c>
      <c r="C96" t="s">
        <v>101</v>
      </c>
      <c r="D96" t="s">
        <v>1294</v>
      </c>
      <c r="E96" t="s">
        <v>101</v>
      </c>
    </row>
    <row r="97" spans="1:5" hidden="1" x14ac:dyDescent="0.25">
      <c r="A97" t="s">
        <v>190</v>
      </c>
      <c r="B97" t="s">
        <v>191</v>
      </c>
      <c r="C97" t="s">
        <v>101</v>
      </c>
      <c r="D97" t="s">
        <v>1294</v>
      </c>
      <c r="E97" t="s">
        <v>101</v>
      </c>
    </row>
    <row r="98" spans="1:5" hidden="1" x14ac:dyDescent="0.25">
      <c r="A98" t="s">
        <v>518</v>
      </c>
      <c r="B98" t="s">
        <v>519</v>
      </c>
      <c r="C98" t="s">
        <v>101</v>
      </c>
      <c r="D98" t="s">
        <v>1294</v>
      </c>
      <c r="E98" t="s">
        <v>101</v>
      </c>
    </row>
    <row r="99" spans="1:5" hidden="1" x14ac:dyDescent="0.25">
      <c r="A99" t="s">
        <v>192</v>
      </c>
      <c r="B99" t="s">
        <v>193</v>
      </c>
      <c r="C99" t="s">
        <v>101</v>
      </c>
      <c r="D99" t="s">
        <v>1294</v>
      </c>
      <c r="E99" t="s">
        <v>101</v>
      </c>
    </row>
    <row r="100" spans="1:5" hidden="1" x14ac:dyDescent="0.25">
      <c r="A100" t="s">
        <v>522</v>
      </c>
      <c r="B100" t="s">
        <v>523</v>
      </c>
      <c r="C100" t="s">
        <v>101</v>
      </c>
      <c r="D100" t="s">
        <v>1294</v>
      </c>
      <c r="E100" t="s">
        <v>101</v>
      </c>
    </row>
    <row r="101" spans="1:5" hidden="1" x14ac:dyDescent="0.25">
      <c r="A101" t="s">
        <v>194</v>
      </c>
      <c r="B101" t="s">
        <v>195</v>
      </c>
      <c r="C101" t="s">
        <v>101</v>
      </c>
      <c r="D101" t="s">
        <v>1294</v>
      </c>
      <c r="E101" t="s">
        <v>101</v>
      </c>
    </row>
    <row r="102" spans="1:5" hidden="1" x14ac:dyDescent="0.25">
      <c r="A102" t="s">
        <v>196</v>
      </c>
      <c r="B102" t="s">
        <v>197</v>
      </c>
      <c r="C102" t="s">
        <v>101</v>
      </c>
      <c r="D102" t="s">
        <v>1294</v>
      </c>
      <c r="E102" t="s">
        <v>101</v>
      </c>
    </row>
    <row r="103" spans="1:5" hidden="1" x14ac:dyDescent="0.25">
      <c r="A103" t="s">
        <v>198</v>
      </c>
      <c r="B103" t="s">
        <v>199</v>
      </c>
      <c r="C103" t="s">
        <v>101</v>
      </c>
      <c r="D103" t="s">
        <v>1294</v>
      </c>
      <c r="E103" t="s">
        <v>101</v>
      </c>
    </row>
    <row r="104" spans="1:5" hidden="1" x14ac:dyDescent="0.25">
      <c r="A104" t="s">
        <v>200</v>
      </c>
      <c r="B104" t="s">
        <v>201</v>
      </c>
      <c r="C104" t="s">
        <v>101</v>
      </c>
      <c r="D104" t="s">
        <v>1294</v>
      </c>
      <c r="E104" t="s">
        <v>101</v>
      </c>
    </row>
    <row r="105" spans="1:5" hidden="1" x14ac:dyDescent="0.25">
      <c r="A105" t="s">
        <v>302</v>
      </c>
      <c r="B105" t="s">
        <v>303</v>
      </c>
      <c r="C105" t="s">
        <v>101</v>
      </c>
      <c r="D105" t="s">
        <v>1294</v>
      </c>
      <c r="E105" t="s">
        <v>101</v>
      </c>
    </row>
    <row r="106" spans="1:5" hidden="1" x14ac:dyDescent="0.25">
      <c r="A106" t="s">
        <v>202</v>
      </c>
      <c r="B106" t="s">
        <v>203</v>
      </c>
      <c r="C106" t="s">
        <v>101</v>
      </c>
      <c r="D106" t="s">
        <v>1294</v>
      </c>
      <c r="E106" t="s">
        <v>101</v>
      </c>
    </row>
    <row r="107" spans="1:5" hidden="1" x14ac:dyDescent="0.25">
      <c r="A107" t="s">
        <v>540</v>
      </c>
      <c r="B107" t="s">
        <v>541</v>
      </c>
      <c r="C107" t="s">
        <v>101</v>
      </c>
      <c r="D107" t="s">
        <v>1294</v>
      </c>
      <c r="E107" t="s">
        <v>101</v>
      </c>
    </row>
    <row r="108" spans="1:5" hidden="1" x14ac:dyDescent="0.25">
      <c r="A108" t="s">
        <v>304</v>
      </c>
      <c r="B108" t="s">
        <v>305</v>
      </c>
      <c r="C108" t="s">
        <v>101</v>
      </c>
      <c r="D108" t="s">
        <v>1294</v>
      </c>
      <c r="E108" t="s">
        <v>101</v>
      </c>
    </row>
    <row r="109" spans="1:5" hidden="1" x14ac:dyDescent="0.25">
      <c r="A109" t="s">
        <v>306</v>
      </c>
      <c r="B109" t="s">
        <v>307</v>
      </c>
      <c r="C109" t="s">
        <v>101</v>
      </c>
      <c r="D109" t="s">
        <v>1294</v>
      </c>
      <c r="E109" t="s">
        <v>101</v>
      </c>
    </row>
    <row r="110" spans="1:5" hidden="1" x14ac:dyDescent="0.25">
      <c r="A110" t="s">
        <v>552</v>
      </c>
      <c r="B110" t="s">
        <v>553</v>
      </c>
      <c r="C110" t="s">
        <v>101</v>
      </c>
      <c r="D110" t="s">
        <v>1294</v>
      </c>
      <c r="E110" t="s">
        <v>101</v>
      </c>
    </row>
    <row r="111" spans="1:5" hidden="1" x14ac:dyDescent="0.25">
      <c r="A111" t="s">
        <v>554</v>
      </c>
      <c r="B111" t="s">
        <v>555</v>
      </c>
      <c r="C111" t="s">
        <v>101</v>
      </c>
      <c r="D111" t="s">
        <v>1294</v>
      </c>
      <c r="E111" t="s">
        <v>101</v>
      </c>
    </row>
    <row r="112" spans="1:5" hidden="1" x14ac:dyDescent="0.25">
      <c r="A112" t="s">
        <v>556</v>
      </c>
      <c r="B112" t="s">
        <v>557</v>
      </c>
      <c r="C112" t="s">
        <v>101</v>
      </c>
      <c r="D112" t="s">
        <v>1294</v>
      </c>
      <c r="E112" t="s">
        <v>101</v>
      </c>
    </row>
    <row r="113" spans="1:5" hidden="1" x14ac:dyDescent="0.25">
      <c r="A113" t="s">
        <v>204</v>
      </c>
      <c r="B113" t="s">
        <v>205</v>
      </c>
      <c r="C113" t="s">
        <v>101</v>
      </c>
      <c r="D113" t="s">
        <v>1294</v>
      </c>
      <c r="E113" t="s">
        <v>101</v>
      </c>
    </row>
    <row r="114" spans="1:5" hidden="1" x14ac:dyDescent="0.25">
      <c r="A114" t="s">
        <v>308</v>
      </c>
      <c r="B114" t="s">
        <v>309</v>
      </c>
      <c r="C114" t="s">
        <v>101</v>
      </c>
      <c r="D114" t="s">
        <v>1294</v>
      </c>
      <c r="E114" t="s">
        <v>101</v>
      </c>
    </row>
    <row r="115" spans="1:5" hidden="1" x14ac:dyDescent="0.25">
      <c r="A115" t="s">
        <v>206</v>
      </c>
      <c r="B115" t="s">
        <v>207</v>
      </c>
      <c r="C115" t="s">
        <v>101</v>
      </c>
      <c r="D115" t="s">
        <v>1294</v>
      </c>
      <c r="E115" t="s">
        <v>101</v>
      </c>
    </row>
    <row r="116" spans="1:5" hidden="1" x14ac:dyDescent="0.25">
      <c r="A116" t="s">
        <v>566</v>
      </c>
      <c r="B116" t="s">
        <v>567</v>
      </c>
      <c r="C116" t="s">
        <v>101</v>
      </c>
      <c r="D116" t="s">
        <v>1294</v>
      </c>
      <c r="E116" t="s">
        <v>101</v>
      </c>
    </row>
    <row r="117" spans="1:5" hidden="1" x14ac:dyDescent="0.25">
      <c r="A117" t="s">
        <v>96</v>
      </c>
      <c r="B117" t="s">
        <v>63</v>
      </c>
      <c r="C117" t="s">
        <v>101</v>
      </c>
      <c r="D117" t="s">
        <v>1294</v>
      </c>
      <c r="E117" t="s">
        <v>101</v>
      </c>
    </row>
    <row r="118" spans="1:5" hidden="1" x14ac:dyDescent="0.25">
      <c r="A118" t="s">
        <v>568</v>
      </c>
      <c r="B118" t="s">
        <v>569</v>
      </c>
      <c r="C118" t="s">
        <v>101</v>
      </c>
      <c r="D118" t="s">
        <v>1294</v>
      </c>
      <c r="E118" t="s">
        <v>101</v>
      </c>
    </row>
    <row r="119" spans="1:5" hidden="1" x14ac:dyDescent="0.25">
      <c r="A119" t="s">
        <v>70</v>
      </c>
      <c r="B119" t="s">
        <v>26</v>
      </c>
      <c r="C119" t="s">
        <v>101</v>
      </c>
      <c r="D119" t="s">
        <v>1294</v>
      </c>
      <c r="E119" t="s">
        <v>101</v>
      </c>
    </row>
    <row r="120" spans="1:5" hidden="1" x14ac:dyDescent="0.25">
      <c r="A120" t="s">
        <v>83</v>
      </c>
      <c r="B120" t="s">
        <v>25</v>
      </c>
      <c r="C120" t="s">
        <v>101</v>
      </c>
      <c r="D120" t="s">
        <v>1294</v>
      </c>
      <c r="E120" t="s">
        <v>101</v>
      </c>
    </row>
    <row r="121" spans="1:5" hidden="1" x14ac:dyDescent="0.25">
      <c r="A121" t="s">
        <v>208</v>
      </c>
      <c r="B121" t="s">
        <v>209</v>
      </c>
      <c r="C121" t="s">
        <v>101</v>
      </c>
      <c r="D121" t="s">
        <v>1294</v>
      </c>
      <c r="E121" t="s">
        <v>101</v>
      </c>
    </row>
    <row r="122" spans="1:5" hidden="1" x14ac:dyDescent="0.25">
      <c r="A122" t="s">
        <v>570</v>
      </c>
      <c r="B122" t="s">
        <v>571</v>
      </c>
      <c r="C122" t="s">
        <v>101</v>
      </c>
      <c r="D122" t="s">
        <v>1294</v>
      </c>
      <c r="E122" t="s">
        <v>101</v>
      </c>
    </row>
    <row r="123" spans="1:5" hidden="1" x14ac:dyDescent="0.25">
      <c r="A123" t="s">
        <v>572</v>
      </c>
      <c r="B123" t="s">
        <v>573</v>
      </c>
      <c r="C123" t="s">
        <v>101</v>
      </c>
      <c r="D123" t="s">
        <v>1294</v>
      </c>
      <c r="E123" t="s">
        <v>101</v>
      </c>
    </row>
    <row r="124" spans="1:5" hidden="1" x14ac:dyDescent="0.25">
      <c r="A124" t="s">
        <v>90</v>
      </c>
      <c r="B124" t="s">
        <v>41</v>
      </c>
      <c r="C124" t="s">
        <v>101</v>
      </c>
      <c r="D124" t="s">
        <v>1294</v>
      </c>
      <c r="E124" t="s">
        <v>101</v>
      </c>
    </row>
    <row r="125" spans="1:5" hidden="1" x14ac:dyDescent="0.25">
      <c r="A125" t="s">
        <v>576</v>
      </c>
      <c r="B125" t="s">
        <v>577</v>
      </c>
      <c r="C125" t="s">
        <v>101</v>
      </c>
      <c r="D125" t="s">
        <v>1294</v>
      </c>
      <c r="E125" t="s">
        <v>101</v>
      </c>
    </row>
    <row r="126" spans="1:5" hidden="1" x14ac:dyDescent="0.25">
      <c r="A126" t="s">
        <v>580</v>
      </c>
      <c r="B126" t="s">
        <v>581</v>
      </c>
      <c r="C126" t="s">
        <v>101</v>
      </c>
      <c r="D126" t="s">
        <v>1294</v>
      </c>
      <c r="E126" t="s">
        <v>101</v>
      </c>
    </row>
    <row r="127" spans="1:5" hidden="1" x14ac:dyDescent="0.25">
      <c r="A127" t="s">
        <v>582</v>
      </c>
      <c r="B127" t="s">
        <v>1300</v>
      </c>
      <c r="C127" t="s">
        <v>101</v>
      </c>
      <c r="D127" t="s">
        <v>1294</v>
      </c>
      <c r="E127" t="s">
        <v>101</v>
      </c>
    </row>
    <row r="128" spans="1:5" hidden="1" x14ac:dyDescent="0.25">
      <c r="A128" t="s">
        <v>1301</v>
      </c>
      <c r="B128" t="s">
        <v>1302</v>
      </c>
      <c r="C128" t="s">
        <v>101</v>
      </c>
      <c r="D128" t="s">
        <v>1294</v>
      </c>
      <c r="E128" t="s">
        <v>101</v>
      </c>
    </row>
    <row r="129" spans="1:5" hidden="1" x14ac:dyDescent="0.25">
      <c r="A129" t="s">
        <v>212</v>
      </c>
      <c r="B129" t="s">
        <v>213</v>
      </c>
      <c r="C129" t="s">
        <v>101</v>
      </c>
      <c r="D129" t="s">
        <v>1294</v>
      </c>
      <c r="E129" t="s">
        <v>101</v>
      </c>
    </row>
    <row r="130" spans="1:5" hidden="1" x14ac:dyDescent="0.25">
      <c r="A130" t="s">
        <v>214</v>
      </c>
      <c r="B130" t="s">
        <v>215</v>
      </c>
      <c r="C130" t="s">
        <v>101</v>
      </c>
      <c r="D130" t="s">
        <v>1294</v>
      </c>
      <c r="E130" t="s">
        <v>101</v>
      </c>
    </row>
    <row r="131" spans="1:5" hidden="1" x14ac:dyDescent="0.25">
      <c r="A131" t="s">
        <v>216</v>
      </c>
      <c r="B131" t="s">
        <v>217</v>
      </c>
      <c r="C131" t="s">
        <v>101</v>
      </c>
      <c r="D131" t="s">
        <v>1294</v>
      </c>
      <c r="E131" t="s">
        <v>101</v>
      </c>
    </row>
    <row r="132" spans="1:5" hidden="1" x14ac:dyDescent="0.25">
      <c r="A132" t="s">
        <v>310</v>
      </c>
      <c r="B132" t="s">
        <v>311</v>
      </c>
      <c r="C132" t="s">
        <v>101</v>
      </c>
      <c r="D132" t="s">
        <v>1294</v>
      </c>
      <c r="E132" t="s">
        <v>101</v>
      </c>
    </row>
    <row r="133" spans="1:5" hidden="1" x14ac:dyDescent="0.25">
      <c r="A133" t="s">
        <v>218</v>
      </c>
      <c r="B133" t="s">
        <v>219</v>
      </c>
      <c r="C133" t="s">
        <v>101</v>
      </c>
      <c r="D133" t="s">
        <v>1294</v>
      </c>
      <c r="E133" t="s">
        <v>101</v>
      </c>
    </row>
    <row r="134" spans="1:5" hidden="1" x14ac:dyDescent="0.25">
      <c r="A134" t="s">
        <v>585</v>
      </c>
      <c r="B134" t="s">
        <v>586</v>
      </c>
      <c r="C134" t="s">
        <v>101</v>
      </c>
      <c r="D134" t="s">
        <v>1294</v>
      </c>
      <c r="E134" t="s">
        <v>101</v>
      </c>
    </row>
    <row r="135" spans="1:5" hidden="1" x14ac:dyDescent="0.25">
      <c r="A135" t="s">
        <v>589</v>
      </c>
      <c r="B135" t="s">
        <v>590</v>
      </c>
      <c r="C135" t="s">
        <v>101</v>
      </c>
      <c r="D135" t="s">
        <v>1294</v>
      </c>
      <c r="E135" t="s">
        <v>101</v>
      </c>
    </row>
    <row r="136" spans="1:5" hidden="1" x14ac:dyDescent="0.25">
      <c r="A136" t="s">
        <v>220</v>
      </c>
      <c r="B136" t="s">
        <v>221</v>
      </c>
      <c r="C136" t="s">
        <v>101</v>
      </c>
      <c r="D136" t="s">
        <v>1294</v>
      </c>
      <c r="E136" t="s">
        <v>101</v>
      </c>
    </row>
    <row r="137" spans="1:5" hidden="1" x14ac:dyDescent="0.25">
      <c r="A137" t="s">
        <v>86</v>
      </c>
      <c r="B137" t="s">
        <v>35</v>
      </c>
      <c r="C137" t="s">
        <v>101</v>
      </c>
      <c r="D137" t="s">
        <v>1294</v>
      </c>
      <c r="E137" t="s">
        <v>101</v>
      </c>
    </row>
    <row r="138" spans="1:5" hidden="1" x14ac:dyDescent="0.25">
      <c r="A138" t="s">
        <v>85</v>
      </c>
      <c r="B138" t="s">
        <v>33</v>
      </c>
      <c r="C138" t="s">
        <v>101</v>
      </c>
      <c r="D138" t="s">
        <v>1294</v>
      </c>
      <c r="E138" t="s">
        <v>101</v>
      </c>
    </row>
    <row r="139" spans="1:5" hidden="1" x14ac:dyDescent="0.25">
      <c r="A139" t="s">
        <v>314</v>
      </c>
      <c r="B139" t="s">
        <v>315</v>
      </c>
      <c r="C139" t="s">
        <v>101</v>
      </c>
      <c r="D139" t="s">
        <v>1294</v>
      </c>
      <c r="E139" t="s">
        <v>101</v>
      </c>
    </row>
    <row r="140" spans="1:5" hidden="1" x14ac:dyDescent="0.25">
      <c r="A140" t="s">
        <v>593</v>
      </c>
      <c r="B140" t="s">
        <v>594</v>
      </c>
      <c r="C140" t="s">
        <v>101</v>
      </c>
      <c r="D140" t="s">
        <v>1294</v>
      </c>
      <c r="E140" t="s">
        <v>101</v>
      </c>
    </row>
    <row r="141" spans="1:5" hidden="1" x14ac:dyDescent="0.25">
      <c r="A141" t="s">
        <v>222</v>
      </c>
      <c r="B141" t="s">
        <v>223</v>
      </c>
      <c r="C141" t="s">
        <v>101</v>
      </c>
      <c r="D141" t="s">
        <v>1294</v>
      </c>
      <c r="E141" t="s">
        <v>101</v>
      </c>
    </row>
    <row r="142" spans="1:5" hidden="1" x14ac:dyDescent="0.25">
      <c r="A142" t="s">
        <v>94</v>
      </c>
      <c r="B142" t="s">
        <v>57</v>
      </c>
      <c r="C142" t="s">
        <v>101</v>
      </c>
      <c r="D142" t="s">
        <v>1294</v>
      </c>
      <c r="E142" t="s">
        <v>101</v>
      </c>
    </row>
    <row r="143" spans="1:5" hidden="1" x14ac:dyDescent="0.25">
      <c r="A143" t="s">
        <v>224</v>
      </c>
      <c r="B143" t="s">
        <v>225</v>
      </c>
      <c r="C143" t="s">
        <v>101</v>
      </c>
      <c r="D143" t="s">
        <v>1294</v>
      </c>
      <c r="E143" t="s">
        <v>101</v>
      </c>
    </row>
    <row r="144" spans="1:5" hidden="1" x14ac:dyDescent="0.25">
      <c r="A144" t="s">
        <v>316</v>
      </c>
      <c r="B144" t="s">
        <v>317</v>
      </c>
      <c r="C144" t="s">
        <v>101</v>
      </c>
      <c r="D144" t="s">
        <v>1294</v>
      </c>
      <c r="E144" t="s">
        <v>101</v>
      </c>
    </row>
    <row r="145" spans="1:5" hidden="1" x14ac:dyDescent="0.25">
      <c r="A145" t="s">
        <v>226</v>
      </c>
      <c r="B145" t="s">
        <v>227</v>
      </c>
      <c r="C145" t="s">
        <v>101</v>
      </c>
      <c r="D145" t="s">
        <v>1294</v>
      </c>
      <c r="E145" t="s">
        <v>101</v>
      </c>
    </row>
    <row r="146" spans="1:5" hidden="1" x14ac:dyDescent="0.25">
      <c r="A146" t="s">
        <v>228</v>
      </c>
      <c r="B146" t="s">
        <v>229</v>
      </c>
      <c r="C146" t="s">
        <v>101</v>
      </c>
      <c r="D146" t="s">
        <v>1294</v>
      </c>
      <c r="E146" t="s">
        <v>101</v>
      </c>
    </row>
    <row r="147" spans="1:5" hidden="1" x14ac:dyDescent="0.25">
      <c r="A147" t="s">
        <v>230</v>
      </c>
      <c r="B147" t="s">
        <v>231</v>
      </c>
      <c r="C147" t="s">
        <v>101</v>
      </c>
      <c r="D147" t="s">
        <v>1294</v>
      </c>
      <c r="E147" t="s">
        <v>101</v>
      </c>
    </row>
    <row r="148" spans="1:5" hidden="1" x14ac:dyDescent="0.25">
      <c r="A148" t="s">
        <v>232</v>
      </c>
      <c r="B148" t="s">
        <v>233</v>
      </c>
      <c r="C148" t="s">
        <v>101</v>
      </c>
      <c r="D148" t="s">
        <v>1294</v>
      </c>
      <c r="E148" t="s">
        <v>101</v>
      </c>
    </row>
    <row r="149" spans="1:5" hidden="1" x14ac:dyDescent="0.25">
      <c r="A149" t="s">
        <v>234</v>
      </c>
      <c r="B149" t="s">
        <v>235</v>
      </c>
      <c r="C149" t="s">
        <v>101</v>
      </c>
      <c r="D149" t="s">
        <v>1294</v>
      </c>
      <c r="E149" t="s">
        <v>101</v>
      </c>
    </row>
    <row r="150" spans="1:5" hidden="1" x14ac:dyDescent="0.25">
      <c r="A150" t="s">
        <v>605</v>
      </c>
      <c r="B150" t="s">
        <v>606</v>
      </c>
      <c r="C150" t="s">
        <v>101</v>
      </c>
      <c r="D150" t="s">
        <v>1294</v>
      </c>
      <c r="E150" t="s">
        <v>101</v>
      </c>
    </row>
    <row r="151" spans="1:5" hidden="1" x14ac:dyDescent="0.25">
      <c r="A151" t="s">
        <v>73</v>
      </c>
      <c r="B151" t="s">
        <v>38</v>
      </c>
      <c r="C151" t="s">
        <v>101</v>
      </c>
      <c r="D151" t="s">
        <v>1294</v>
      </c>
      <c r="E151" t="s">
        <v>101</v>
      </c>
    </row>
    <row r="152" spans="1:5" hidden="1" x14ac:dyDescent="0.25">
      <c r="A152" t="s">
        <v>91</v>
      </c>
      <c r="B152" t="s">
        <v>43</v>
      </c>
      <c r="C152" t="s">
        <v>101</v>
      </c>
      <c r="D152" t="s">
        <v>1294</v>
      </c>
      <c r="E152" t="s">
        <v>101</v>
      </c>
    </row>
    <row r="153" spans="1:5" hidden="1" x14ac:dyDescent="0.25">
      <c r="A153" t="s">
        <v>609</v>
      </c>
      <c r="B153" t="s">
        <v>610</v>
      </c>
      <c r="C153" t="s">
        <v>101</v>
      </c>
      <c r="D153" t="s">
        <v>1294</v>
      </c>
      <c r="E153" t="s">
        <v>101</v>
      </c>
    </row>
    <row r="154" spans="1:5" hidden="1" x14ac:dyDescent="0.25">
      <c r="A154" t="s">
        <v>236</v>
      </c>
      <c r="B154" t="s">
        <v>237</v>
      </c>
      <c r="C154" t="s">
        <v>101</v>
      </c>
      <c r="D154" t="s">
        <v>1294</v>
      </c>
      <c r="E154" t="s">
        <v>101</v>
      </c>
    </row>
    <row r="155" spans="1:5" hidden="1" x14ac:dyDescent="0.25">
      <c r="A155" t="s">
        <v>238</v>
      </c>
      <c r="B155" t="s">
        <v>239</v>
      </c>
      <c r="C155" t="s">
        <v>101</v>
      </c>
      <c r="D155" t="s">
        <v>1294</v>
      </c>
      <c r="E155" t="s">
        <v>101</v>
      </c>
    </row>
    <row r="156" spans="1:5" hidden="1" x14ac:dyDescent="0.25">
      <c r="A156" t="s">
        <v>611</v>
      </c>
      <c r="B156" t="s">
        <v>612</v>
      </c>
      <c r="C156" t="s">
        <v>101</v>
      </c>
      <c r="D156" t="s">
        <v>1294</v>
      </c>
      <c r="E156" t="s">
        <v>101</v>
      </c>
    </row>
    <row r="157" spans="1:5" hidden="1" x14ac:dyDescent="0.25">
      <c r="A157" t="s">
        <v>240</v>
      </c>
      <c r="B157" t="s">
        <v>241</v>
      </c>
      <c r="C157" t="s">
        <v>101</v>
      </c>
      <c r="D157" t="s">
        <v>1294</v>
      </c>
      <c r="E157" t="s">
        <v>101</v>
      </c>
    </row>
    <row r="158" spans="1:5" hidden="1" x14ac:dyDescent="0.25">
      <c r="A158" t="s">
        <v>242</v>
      </c>
      <c r="B158" t="s">
        <v>243</v>
      </c>
      <c r="C158" t="s">
        <v>101</v>
      </c>
      <c r="D158" t="s">
        <v>1294</v>
      </c>
      <c r="E158" t="s">
        <v>101</v>
      </c>
    </row>
    <row r="159" spans="1:5" hidden="1" x14ac:dyDescent="0.25">
      <c r="A159" t="s">
        <v>613</v>
      </c>
      <c r="B159" t="s">
        <v>614</v>
      </c>
      <c r="C159" t="s">
        <v>101</v>
      </c>
      <c r="D159" t="s">
        <v>1294</v>
      </c>
      <c r="E159" t="s">
        <v>101</v>
      </c>
    </row>
    <row r="160" spans="1:5" hidden="1" x14ac:dyDescent="0.25">
      <c r="A160" t="s">
        <v>615</v>
      </c>
      <c r="B160" t="s">
        <v>616</v>
      </c>
      <c r="C160" t="s">
        <v>101</v>
      </c>
      <c r="D160" t="s">
        <v>1294</v>
      </c>
      <c r="E160" t="s">
        <v>101</v>
      </c>
    </row>
    <row r="161" spans="1:5" hidden="1" x14ac:dyDescent="0.25">
      <c r="A161" t="s">
        <v>244</v>
      </c>
      <c r="B161" t="s">
        <v>245</v>
      </c>
      <c r="C161" t="s">
        <v>101</v>
      </c>
      <c r="D161" t="s">
        <v>1294</v>
      </c>
      <c r="E161" t="s">
        <v>101</v>
      </c>
    </row>
    <row r="162" spans="1:5" hidden="1" x14ac:dyDescent="0.25">
      <c r="A162" t="s">
        <v>246</v>
      </c>
      <c r="B162" t="s">
        <v>247</v>
      </c>
      <c r="C162" t="s">
        <v>101</v>
      </c>
      <c r="D162" t="s">
        <v>1294</v>
      </c>
      <c r="E162" t="s">
        <v>101</v>
      </c>
    </row>
    <row r="163" spans="1:5" hidden="1" x14ac:dyDescent="0.25">
      <c r="A163" t="s">
        <v>74</v>
      </c>
      <c r="B163" t="s">
        <v>46</v>
      </c>
      <c r="C163" t="s">
        <v>101</v>
      </c>
      <c r="D163" t="s">
        <v>1294</v>
      </c>
      <c r="E163" t="s">
        <v>101</v>
      </c>
    </row>
    <row r="164" spans="1:5" hidden="1" x14ac:dyDescent="0.25">
      <c r="A164" t="s">
        <v>93</v>
      </c>
      <c r="B164" t="s">
        <v>49</v>
      </c>
      <c r="C164" t="s">
        <v>101</v>
      </c>
      <c r="D164" t="s">
        <v>1294</v>
      </c>
      <c r="E164" t="s">
        <v>101</v>
      </c>
    </row>
    <row r="165" spans="1:5" hidden="1" x14ac:dyDescent="0.25">
      <c r="A165" t="s">
        <v>248</v>
      </c>
      <c r="B165" t="s">
        <v>249</v>
      </c>
      <c r="C165" t="s">
        <v>101</v>
      </c>
      <c r="D165" t="s">
        <v>1294</v>
      </c>
      <c r="E165" t="s">
        <v>101</v>
      </c>
    </row>
    <row r="166" spans="1:5" hidden="1" x14ac:dyDescent="0.25">
      <c r="A166" t="s">
        <v>318</v>
      </c>
      <c r="B166" t="s">
        <v>319</v>
      </c>
      <c r="C166" t="s">
        <v>101</v>
      </c>
      <c r="D166" t="s">
        <v>1294</v>
      </c>
      <c r="E166" t="s">
        <v>101</v>
      </c>
    </row>
    <row r="167" spans="1:5" hidden="1" x14ac:dyDescent="0.25">
      <c r="A167" t="s">
        <v>254</v>
      </c>
      <c r="B167" t="s">
        <v>255</v>
      </c>
      <c r="C167" t="s">
        <v>101</v>
      </c>
      <c r="D167" t="s">
        <v>1294</v>
      </c>
      <c r="E167" t="s">
        <v>101</v>
      </c>
    </row>
    <row r="168" spans="1:5" hidden="1" x14ac:dyDescent="0.25">
      <c r="A168" t="s">
        <v>256</v>
      </c>
      <c r="B168" t="s">
        <v>257</v>
      </c>
      <c r="C168" t="s">
        <v>101</v>
      </c>
      <c r="D168" t="s">
        <v>1294</v>
      </c>
      <c r="E168" t="s">
        <v>101</v>
      </c>
    </row>
    <row r="169" spans="1:5" hidden="1" x14ac:dyDescent="0.25">
      <c r="A169" t="s">
        <v>258</v>
      </c>
      <c r="B169" t="s">
        <v>259</v>
      </c>
      <c r="C169" t="s">
        <v>101</v>
      </c>
      <c r="D169" t="s">
        <v>1294</v>
      </c>
      <c r="E169" t="s">
        <v>101</v>
      </c>
    </row>
    <row r="170" spans="1:5" hidden="1" x14ac:dyDescent="0.25">
      <c r="A170" t="s">
        <v>260</v>
      </c>
      <c r="B170" t="s">
        <v>261</v>
      </c>
      <c r="C170" t="s">
        <v>101</v>
      </c>
      <c r="D170" t="s">
        <v>1294</v>
      </c>
      <c r="E170" t="s">
        <v>101</v>
      </c>
    </row>
    <row r="171" spans="1:5" hidden="1" x14ac:dyDescent="0.25">
      <c r="A171" t="s">
        <v>262</v>
      </c>
      <c r="B171" t="s">
        <v>263</v>
      </c>
      <c r="C171" t="s">
        <v>101</v>
      </c>
      <c r="D171" t="s">
        <v>1294</v>
      </c>
      <c r="E171" t="s">
        <v>101</v>
      </c>
    </row>
    <row r="172" spans="1:5" hidden="1" x14ac:dyDescent="0.25">
      <c r="A172" t="s">
        <v>75</v>
      </c>
      <c r="B172" t="s">
        <v>58</v>
      </c>
      <c r="C172" t="s">
        <v>101</v>
      </c>
      <c r="D172" t="s">
        <v>1294</v>
      </c>
      <c r="E172" t="s">
        <v>101</v>
      </c>
    </row>
    <row r="173" spans="1:5" hidden="1" x14ac:dyDescent="0.25">
      <c r="A173" t="s">
        <v>1303</v>
      </c>
      <c r="B173" t="s">
        <v>1304</v>
      </c>
      <c r="C173" t="s">
        <v>101</v>
      </c>
      <c r="D173" t="s">
        <v>1294</v>
      </c>
      <c r="E173" t="s">
        <v>101</v>
      </c>
    </row>
    <row r="174" spans="1:5" hidden="1" x14ac:dyDescent="0.25">
      <c r="A174" t="s">
        <v>264</v>
      </c>
      <c r="B174" t="s">
        <v>265</v>
      </c>
      <c r="C174" t="s">
        <v>101</v>
      </c>
      <c r="D174" t="s">
        <v>1294</v>
      </c>
      <c r="E174" t="s">
        <v>101</v>
      </c>
    </row>
    <row r="175" spans="1:5" hidden="1" x14ac:dyDescent="0.25">
      <c r="A175" t="s">
        <v>635</v>
      </c>
      <c r="B175" t="s">
        <v>636</v>
      </c>
      <c r="C175" t="s">
        <v>101</v>
      </c>
      <c r="D175" t="s">
        <v>1294</v>
      </c>
      <c r="E175" t="s">
        <v>101</v>
      </c>
    </row>
    <row r="176" spans="1:5" hidden="1" x14ac:dyDescent="0.25">
      <c r="A176" t="s">
        <v>637</v>
      </c>
      <c r="B176" t="s">
        <v>638</v>
      </c>
      <c r="C176" t="s">
        <v>101</v>
      </c>
      <c r="D176" t="s">
        <v>1294</v>
      </c>
      <c r="E176" t="s">
        <v>101</v>
      </c>
    </row>
    <row r="177" spans="1:5" hidden="1" x14ac:dyDescent="0.25">
      <c r="A177" t="s">
        <v>639</v>
      </c>
      <c r="B177" t="s">
        <v>640</v>
      </c>
      <c r="C177" t="s">
        <v>101</v>
      </c>
      <c r="D177" t="s">
        <v>1294</v>
      </c>
      <c r="E177" t="s">
        <v>101</v>
      </c>
    </row>
    <row r="178" spans="1:5" hidden="1" x14ac:dyDescent="0.25">
      <c r="A178" t="s">
        <v>643</v>
      </c>
      <c r="B178" t="s">
        <v>644</v>
      </c>
      <c r="C178" t="s">
        <v>101</v>
      </c>
      <c r="D178" t="s">
        <v>1294</v>
      </c>
      <c r="E178" t="s">
        <v>101</v>
      </c>
    </row>
    <row r="179" spans="1:5" hidden="1" x14ac:dyDescent="0.25">
      <c r="A179" t="s">
        <v>266</v>
      </c>
      <c r="B179" t="s">
        <v>267</v>
      </c>
      <c r="C179" t="s">
        <v>101</v>
      </c>
      <c r="D179" t="s">
        <v>1294</v>
      </c>
      <c r="E179" t="s">
        <v>101</v>
      </c>
    </row>
    <row r="180" spans="1:5" hidden="1" x14ac:dyDescent="0.25">
      <c r="A180" t="s">
        <v>645</v>
      </c>
      <c r="B180" t="s">
        <v>646</v>
      </c>
      <c r="C180" t="s">
        <v>101</v>
      </c>
      <c r="D180" t="s">
        <v>1294</v>
      </c>
      <c r="E180" t="s">
        <v>101</v>
      </c>
    </row>
    <row r="181" spans="1:5" hidden="1" x14ac:dyDescent="0.25">
      <c r="A181" t="s">
        <v>76</v>
      </c>
      <c r="B181" t="s">
        <v>64</v>
      </c>
      <c r="C181" t="s">
        <v>101</v>
      </c>
      <c r="D181" t="s">
        <v>1294</v>
      </c>
      <c r="E181" t="s">
        <v>101</v>
      </c>
    </row>
    <row r="182" spans="1:5" hidden="1" x14ac:dyDescent="0.25">
      <c r="A182" t="s">
        <v>320</v>
      </c>
      <c r="B182" t="s">
        <v>321</v>
      </c>
      <c r="C182" t="s">
        <v>101</v>
      </c>
      <c r="D182" t="s">
        <v>1294</v>
      </c>
      <c r="E182" t="s">
        <v>101</v>
      </c>
    </row>
    <row r="183" spans="1:5" hidden="1" x14ac:dyDescent="0.25">
      <c r="A183" t="s">
        <v>268</v>
      </c>
      <c r="B183" t="s">
        <v>269</v>
      </c>
      <c r="C183" t="s">
        <v>101</v>
      </c>
      <c r="D183" t="s">
        <v>1294</v>
      </c>
      <c r="E183" t="s">
        <v>101</v>
      </c>
    </row>
    <row r="184" spans="1:5" hidden="1" x14ac:dyDescent="0.25">
      <c r="A184" t="s">
        <v>270</v>
      </c>
      <c r="B184" t="s">
        <v>271</v>
      </c>
      <c r="C184" t="s">
        <v>101</v>
      </c>
      <c r="D184" t="s">
        <v>1294</v>
      </c>
      <c r="E184" t="s">
        <v>101</v>
      </c>
    </row>
    <row r="185" spans="1:5" hidden="1" x14ac:dyDescent="0.25">
      <c r="A185" t="s">
        <v>322</v>
      </c>
      <c r="B185" t="s">
        <v>323</v>
      </c>
      <c r="C185" t="s">
        <v>101</v>
      </c>
      <c r="D185" t="s">
        <v>1294</v>
      </c>
      <c r="E185" t="s">
        <v>101</v>
      </c>
    </row>
    <row r="186" spans="1:5" hidden="1" x14ac:dyDescent="0.25">
      <c r="A186" t="s">
        <v>272</v>
      </c>
      <c r="B186" t="s">
        <v>273</v>
      </c>
      <c r="C186" t="s">
        <v>101</v>
      </c>
      <c r="D186" t="s">
        <v>1294</v>
      </c>
      <c r="E186" t="s">
        <v>101</v>
      </c>
    </row>
    <row r="187" spans="1:5" hidden="1" x14ac:dyDescent="0.25">
      <c r="A187" t="s">
        <v>655</v>
      </c>
      <c r="B187" t="s">
        <v>656</v>
      </c>
      <c r="C187" t="s">
        <v>101</v>
      </c>
      <c r="D187" t="s">
        <v>1294</v>
      </c>
      <c r="E187" t="s">
        <v>101</v>
      </c>
    </row>
    <row r="188" spans="1:5" hidden="1" x14ac:dyDescent="0.25">
      <c r="A188" t="s">
        <v>657</v>
      </c>
      <c r="B188" t="s">
        <v>658</v>
      </c>
      <c r="C188" t="s">
        <v>101</v>
      </c>
      <c r="D188" t="s">
        <v>1294</v>
      </c>
      <c r="E188" t="s">
        <v>101</v>
      </c>
    </row>
    <row r="189" spans="1:5" hidden="1" x14ac:dyDescent="0.25">
      <c r="A189" t="s">
        <v>659</v>
      </c>
      <c r="B189" t="s">
        <v>660</v>
      </c>
      <c r="C189" t="s">
        <v>101</v>
      </c>
      <c r="D189" t="s">
        <v>1294</v>
      </c>
      <c r="E189" t="s">
        <v>101</v>
      </c>
    </row>
    <row r="190" spans="1:5" hidden="1" x14ac:dyDescent="0.25">
      <c r="A190" t="s">
        <v>663</v>
      </c>
      <c r="B190" t="s">
        <v>664</v>
      </c>
      <c r="C190" t="s">
        <v>101</v>
      </c>
      <c r="D190" t="s">
        <v>1294</v>
      </c>
      <c r="E190" t="s">
        <v>101</v>
      </c>
    </row>
    <row r="191" spans="1:5" hidden="1" x14ac:dyDescent="0.25">
      <c r="A191" t="s">
        <v>667</v>
      </c>
      <c r="B191" t="s">
        <v>668</v>
      </c>
      <c r="C191" t="s">
        <v>101</v>
      </c>
      <c r="D191" t="s">
        <v>1294</v>
      </c>
      <c r="E191" t="s">
        <v>101</v>
      </c>
    </row>
    <row r="192" spans="1:5" hidden="1" x14ac:dyDescent="0.25">
      <c r="A192" t="s">
        <v>669</v>
      </c>
      <c r="B192" t="s">
        <v>670</v>
      </c>
      <c r="C192" t="s">
        <v>101</v>
      </c>
      <c r="D192" t="s">
        <v>1294</v>
      </c>
      <c r="E192" t="s">
        <v>101</v>
      </c>
    </row>
    <row r="193" spans="1:5" x14ac:dyDescent="0.25">
      <c r="A193" t="s">
        <v>80</v>
      </c>
      <c r="B193" t="s">
        <v>15</v>
      </c>
      <c r="C193" t="s">
        <v>673</v>
      </c>
      <c r="D193" t="s">
        <v>1877</v>
      </c>
      <c r="E193" t="s">
        <v>101</v>
      </c>
    </row>
    <row r="194" spans="1:5" hidden="1" x14ac:dyDescent="0.25">
      <c r="D194" t="s">
        <v>1294</v>
      </c>
    </row>
    <row r="195" spans="1:5" x14ac:dyDescent="0.25">
      <c r="A195" t="s">
        <v>324</v>
      </c>
      <c r="B195" t="s">
        <v>325</v>
      </c>
      <c r="C195" t="s">
        <v>673</v>
      </c>
      <c r="D195" t="s">
        <v>1877</v>
      </c>
      <c r="E195" t="s">
        <v>2137</v>
      </c>
    </row>
    <row r="196" spans="1:5" x14ac:dyDescent="0.25">
      <c r="A196" t="s">
        <v>67</v>
      </c>
      <c r="B196" t="s">
        <v>10</v>
      </c>
      <c r="C196" t="s">
        <v>673</v>
      </c>
      <c r="D196" t="s">
        <v>1877</v>
      </c>
      <c r="E196" t="s">
        <v>2138</v>
      </c>
    </row>
    <row r="197" spans="1:5" x14ac:dyDescent="0.25">
      <c r="A197" t="s">
        <v>79</v>
      </c>
      <c r="B197" t="s">
        <v>13</v>
      </c>
      <c r="C197" t="s">
        <v>673</v>
      </c>
      <c r="D197" t="s">
        <v>1877</v>
      </c>
      <c r="E197" t="s">
        <v>2139</v>
      </c>
    </row>
    <row r="198" spans="1:5" x14ac:dyDescent="0.25">
      <c r="A198" t="s">
        <v>328</v>
      </c>
      <c r="B198" t="s">
        <v>329</v>
      </c>
      <c r="C198" t="s">
        <v>673</v>
      </c>
      <c r="D198" t="s">
        <v>1877</v>
      </c>
      <c r="E198" t="s">
        <v>2140</v>
      </c>
    </row>
    <row r="199" spans="1:5" x14ac:dyDescent="0.25">
      <c r="A199" t="s">
        <v>330</v>
      </c>
      <c r="B199" t="s">
        <v>331</v>
      </c>
      <c r="C199" t="s">
        <v>673</v>
      </c>
      <c r="D199" t="s">
        <v>1877</v>
      </c>
      <c r="E199" t="s">
        <v>2141</v>
      </c>
    </row>
    <row r="200" spans="1:5" x14ac:dyDescent="0.25">
      <c r="A200" t="s">
        <v>332</v>
      </c>
      <c r="B200" t="s">
        <v>333</v>
      </c>
      <c r="C200" t="s">
        <v>673</v>
      </c>
      <c r="D200" t="s">
        <v>1877</v>
      </c>
      <c r="E200" t="s">
        <v>2142</v>
      </c>
    </row>
    <row r="201" spans="1:5" x14ac:dyDescent="0.25">
      <c r="A201" t="s">
        <v>336</v>
      </c>
      <c r="B201" t="s">
        <v>337</v>
      </c>
      <c r="C201" t="s">
        <v>673</v>
      </c>
      <c r="D201" t="s">
        <v>1877</v>
      </c>
      <c r="E201" t="s">
        <v>1879</v>
      </c>
    </row>
    <row r="202" spans="1:5" x14ac:dyDescent="0.25">
      <c r="A202" t="s">
        <v>338</v>
      </c>
      <c r="B202" t="s">
        <v>339</v>
      </c>
      <c r="C202" t="s">
        <v>673</v>
      </c>
      <c r="D202" t="s">
        <v>1877</v>
      </c>
      <c r="E202" t="s">
        <v>1880</v>
      </c>
    </row>
    <row r="203" spans="1:5" x14ac:dyDescent="0.25">
      <c r="A203" t="s">
        <v>340</v>
      </c>
      <c r="B203" t="s">
        <v>341</v>
      </c>
      <c r="C203" t="s">
        <v>673</v>
      </c>
      <c r="D203" t="s">
        <v>1877</v>
      </c>
      <c r="E203" t="s">
        <v>2143</v>
      </c>
    </row>
    <row r="204" spans="1:5" x14ac:dyDescent="0.25">
      <c r="A204" t="s">
        <v>344</v>
      </c>
      <c r="B204" t="s">
        <v>345</v>
      </c>
      <c r="C204" t="s">
        <v>673</v>
      </c>
      <c r="D204" t="s">
        <v>1877</v>
      </c>
      <c r="E204" t="s">
        <v>2144</v>
      </c>
    </row>
    <row r="205" spans="1:5" x14ac:dyDescent="0.25">
      <c r="A205" t="s">
        <v>352</v>
      </c>
      <c r="B205" t="s">
        <v>353</v>
      </c>
      <c r="C205" t="s">
        <v>673</v>
      </c>
      <c r="D205" t="s">
        <v>1877</v>
      </c>
      <c r="E205" t="s">
        <v>2145</v>
      </c>
    </row>
    <row r="206" spans="1:5" x14ac:dyDescent="0.25">
      <c r="A206" t="s">
        <v>356</v>
      </c>
      <c r="B206" t="s">
        <v>357</v>
      </c>
      <c r="C206" t="s">
        <v>673</v>
      </c>
      <c r="D206" t="s">
        <v>1877</v>
      </c>
      <c r="E206" t="s">
        <v>1881</v>
      </c>
    </row>
    <row r="207" spans="1:5" x14ac:dyDescent="0.25">
      <c r="A207" t="s">
        <v>122</v>
      </c>
      <c r="B207" t="s">
        <v>123</v>
      </c>
      <c r="C207" t="s">
        <v>673</v>
      </c>
      <c r="D207" t="s">
        <v>1877</v>
      </c>
      <c r="E207" t="s">
        <v>2146</v>
      </c>
    </row>
    <row r="208" spans="1:5" x14ac:dyDescent="0.25">
      <c r="A208" t="s">
        <v>358</v>
      </c>
      <c r="B208" t="s">
        <v>359</v>
      </c>
      <c r="C208" t="s">
        <v>673</v>
      </c>
      <c r="D208" t="s">
        <v>1877</v>
      </c>
      <c r="E208" t="s">
        <v>2147</v>
      </c>
    </row>
    <row r="209" spans="1:5" x14ac:dyDescent="0.25">
      <c r="A209" t="s">
        <v>368</v>
      </c>
      <c r="B209" t="s">
        <v>369</v>
      </c>
      <c r="C209" t="s">
        <v>673</v>
      </c>
      <c r="D209" t="s">
        <v>1877</v>
      </c>
      <c r="E209" t="s">
        <v>2148</v>
      </c>
    </row>
    <row r="210" spans="1:5" x14ac:dyDescent="0.25">
      <c r="A210" t="s">
        <v>372</v>
      </c>
      <c r="B210" t="s">
        <v>373</v>
      </c>
      <c r="C210" t="s">
        <v>673</v>
      </c>
      <c r="D210" t="s">
        <v>1877</v>
      </c>
      <c r="E210" t="s">
        <v>2149</v>
      </c>
    </row>
    <row r="211" spans="1:5" x14ac:dyDescent="0.25">
      <c r="A211" t="s">
        <v>374</v>
      </c>
      <c r="B211" t="s">
        <v>375</v>
      </c>
      <c r="C211" t="s">
        <v>673</v>
      </c>
      <c r="D211" t="s">
        <v>1877</v>
      </c>
      <c r="E211" t="s">
        <v>2150</v>
      </c>
    </row>
    <row r="212" spans="1:5" x14ac:dyDescent="0.25">
      <c r="A212" t="s">
        <v>380</v>
      </c>
      <c r="B212" t="s">
        <v>381</v>
      </c>
      <c r="C212" t="s">
        <v>673</v>
      </c>
      <c r="D212" t="s">
        <v>1877</v>
      </c>
      <c r="E212" t="s">
        <v>1890</v>
      </c>
    </row>
    <row r="213" spans="1:5" x14ac:dyDescent="0.25">
      <c r="A213" t="s">
        <v>382</v>
      </c>
      <c r="B213" t="s">
        <v>383</v>
      </c>
      <c r="C213" t="s">
        <v>673</v>
      </c>
      <c r="D213" t="s">
        <v>1877</v>
      </c>
      <c r="E213" t="s">
        <v>2151</v>
      </c>
    </row>
    <row r="214" spans="1:5" x14ac:dyDescent="0.25">
      <c r="A214" t="s">
        <v>384</v>
      </c>
      <c r="B214" t="s">
        <v>385</v>
      </c>
      <c r="C214" t="s">
        <v>673</v>
      </c>
      <c r="D214" t="s">
        <v>1877</v>
      </c>
      <c r="E214" t="s">
        <v>2152</v>
      </c>
    </row>
    <row r="215" spans="1:5" x14ac:dyDescent="0.25">
      <c r="A215" t="s">
        <v>386</v>
      </c>
      <c r="B215" t="s">
        <v>387</v>
      </c>
      <c r="C215" t="s">
        <v>673</v>
      </c>
      <c r="D215" t="s">
        <v>1877</v>
      </c>
      <c r="E215" t="s">
        <v>1882</v>
      </c>
    </row>
    <row r="216" spans="1:5" x14ac:dyDescent="0.25">
      <c r="A216" t="s">
        <v>286</v>
      </c>
      <c r="B216" t="s">
        <v>287</v>
      </c>
      <c r="C216" t="s">
        <v>673</v>
      </c>
      <c r="D216" t="s">
        <v>1877</v>
      </c>
      <c r="E216" t="s">
        <v>2153</v>
      </c>
    </row>
    <row r="217" spans="1:5" x14ac:dyDescent="0.25">
      <c r="A217" t="s">
        <v>390</v>
      </c>
      <c r="B217" t="s">
        <v>391</v>
      </c>
      <c r="C217" t="s">
        <v>673</v>
      </c>
      <c r="D217" t="s">
        <v>1877</v>
      </c>
      <c r="E217" t="s">
        <v>2154</v>
      </c>
    </row>
    <row r="218" spans="1:5" x14ac:dyDescent="0.25">
      <c r="A218" t="s">
        <v>396</v>
      </c>
      <c r="B218" t="s">
        <v>397</v>
      </c>
      <c r="C218" t="s">
        <v>673</v>
      </c>
      <c r="D218" t="s">
        <v>1877</v>
      </c>
      <c r="E218" t="s">
        <v>2155</v>
      </c>
    </row>
    <row r="219" spans="1:5" x14ac:dyDescent="0.25">
      <c r="A219" t="s">
        <v>404</v>
      </c>
      <c r="B219" t="s">
        <v>405</v>
      </c>
      <c r="C219" t="s">
        <v>673</v>
      </c>
      <c r="D219" t="s">
        <v>1877</v>
      </c>
      <c r="E219" t="s">
        <v>2156</v>
      </c>
    </row>
    <row r="220" spans="1:5" x14ac:dyDescent="0.25">
      <c r="A220" t="s">
        <v>406</v>
      </c>
      <c r="B220" t="s">
        <v>407</v>
      </c>
      <c r="C220" t="s">
        <v>673</v>
      </c>
      <c r="D220" t="s">
        <v>1877</v>
      </c>
      <c r="E220" t="s">
        <v>1883</v>
      </c>
    </row>
    <row r="221" spans="1:5" x14ac:dyDescent="0.25">
      <c r="A221" t="s">
        <v>408</v>
      </c>
      <c r="B221" t="s">
        <v>409</v>
      </c>
      <c r="C221" t="s">
        <v>673</v>
      </c>
      <c r="D221" t="s">
        <v>1877</v>
      </c>
      <c r="E221" t="s">
        <v>2157</v>
      </c>
    </row>
    <row r="222" spans="1:5" x14ac:dyDescent="0.25">
      <c r="A222" t="s">
        <v>414</v>
      </c>
      <c r="B222" t="s">
        <v>415</v>
      </c>
      <c r="C222" t="s">
        <v>673</v>
      </c>
      <c r="D222" t="s">
        <v>1877</v>
      </c>
      <c r="E222" t="s">
        <v>1884</v>
      </c>
    </row>
    <row r="223" spans="1:5" x14ac:dyDescent="0.25">
      <c r="A223" t="s">
        <v>416</v>
      </c>
      <c r="B223" t="s">
        <v>417</v>
      </c>
      <c r="C223" t="s">
        <v>673</v>
      </c>
      <c r="D223" t="s">
        <v>1877</v>
      </c>
      <c r="E223" t="s">
        <v>2158</v>
      </c>
    </row>
    <row r="224" spans="1:5" x14ac:dyDescent="0.25">
      <c r="A224" t="s">
        <v>140</v>
      </c>
      <c r="B224" t="s">
        <v>141</v>
      </c>
      <c r="C224" t="s">
        <v>673</v>
      </c>
      <c r="D224" t="s">
        <v>1877</v>
      </c>
      <c r="E224" t="s">
        <v>2159</v>
      </c>
    </row>
    <row r="225" spans="1:5" x14ac:dyDescent="0.25">
      <c r="A225" t="s">
        <v>418</v>
      </c>
      <c r="B225" t="s">
        <v>419</v>
      </c>
      <c r="C225" t="s">
        <v>673</v>
      </c>
      <c r="D225" t="s">
        <v>1877</v>
      </c>
      <c r="E225" t="s">
        <v>1885</v>
      </c>
    </row>
    <row r="226" spans="1:5" x14ac:dyDescent="0.25">
      <c r="A226" t="s">
        <v>422</v>
      </c>
      <c r="B226" t="s">
        <v>423</v>
      </c>
      <c r="C226" t="s">
        <v>673</v>
      </c>
      <c r="D226" t="s">
        <v>1877</v>
      </c>
      <c r="E226" t="s">
        <v>1886</v>
      </c>
    </row>
    <row r="227" spans="1:5" x14ac:dyDescent="0.25">
      <c r="A227" t="s">
        <v>146</v>
      </c>
      <c r="B227" t="s">
        <v>147</v>
      </c>
      <c r="C227" t="s">
        <v>673</v>
      </c>
      <c r="D227" t="s">
        <v>1877</v>
      </c>
      <c r="E227" t="s">
        <v>2160</v>
      </c>
    </row>
    <row r="228" spans="1:5" x14ac:dyDescent="0.25">
      <c r="A228" t="s">
        <v>424</v>
      </c>
      <c r="B228" t="s">
        <v>425</v>
      </c>
      <c r="C228" t="s">
        <v>673</v>
      </c>
      <c r="D228" t="s">
        <v>1877</v>
      </c>
      <c r="E228" t="s">
        <v>2161</v>
      </c>
    </row>
    <row r="229" spans="1:5" x14ac:dyDescent="0.25">
      <c r="A229" t="s">
        <v>428</v>
      </c>
      <c r="B229" t="s">
        <v>429</v>
      </c>
      <c r="C229" t="s">
        <v>673</v>
      </c>
      <c r="D229" t="s">
        <v>1877</v>
      </c>
      <c r="E229" t="s">
        <v>2162</v>
      </c>
    </row>
    <row r="230" spans="1:5" x14ac:dyDescent="0.25">
      <c r="A230" t="s">
        <v>430</v>
      </c>
      <c r="B230" t="s">
        <v>431</v>
      </c>
      <c r="C230" t="s">
        <v>673</v>
      </c>
      <c r="D230" t="s">
        <v>1877</v>
      </c>
      <c r="E230" t="s">
        <v>1887</v>
      </c>
    </row>
    <row r="231" spans="1:5" x14ac:dyDescent="0.25">
      <c r="A231" t="s">
        <v>434</v>
      </c>
      <c r="B231" t="s">
        <v>435</v>
      </c>
      <c r="C231" t="s">
        <v>673</v>
      </c>
      <c r="D231" t="s">
        <v>1877</v>
      </c>
      <c r="E231" t="s">
        <v>2163</v>
      </c>
    </row>
    <row r="232" spans="1:5" x14ac:dyDescent="0.25">
      <c r="A232" t="s">
        <v>438</v>
      </c>
      <c r="B232" t="s">
        <v>439</v>
      </c>
      <c r="C232" t="s">
        <v>673</v>
      </c>
      <c r="D232" t="s">
        <v>1877</v>
      </c>
      <c r="E232" t="s">
        <v>2164</v>
      </c>
    </row>
    <row r="233" spans="1:5" x14ac:dyDescent="0.25">
      <c r="A233" t="s">
        <v>69</v>
      </c>
      <c r="B233" t="s">
        <v>20</v>
      </c>
      <c r="C233" t="s">
        <v>673</v>
      </c>
      <c r="D233" t="s">
        <v>1877</v>
      </c>
      <c r="E233" t="s">
        <v>2165</v>
      </c>
    </row>
    <row r="234" spans="1:5" x14ac:dyDescent="0.25">
      <c r="A234" t="s">
        <v>81</v>
      </c>
      <c r="B234" t="s">
        <v>19</v>
      </c>
      <c r="C234" t="s">
        <v>673</v>
      </c>
      <c r="D234" t="s">
        <v>1877</v>
      </c>
      <c r="E234" t="s">
        <v>2166</v>
      </c>
    </row>
    <row r="235" spans="1:5" x14ac:dyDescent="0.25">
      <c r="A235" t="s">
        <v>440</v>
      </c>
      <c r="B235" t="s">
        <v>441</v>
      </c>
      <c r="C235" t="s">
        <v>673</v>
      </c>
      <c r="D235" t="s">
        <v>1877</v>
      </c>
      <c r="E235" t="s">
        <v>2167</v>
      </c>
    </row>
    <row r="236" spans="1:5" x14ac:dyDescent="0.25">
      <c r="A236" t="s">
        <v>442</v>
      </c>
      <c r="B236" t="s">
        <v>443</v>
      </c>
      <c r="C236" t="s">
        <v>673</v>
      </c>
      <c r="D236" t="s">
        <v>1877</v>
      </c>
      <c r="E236" t="s">
        <v>2168</v>
      </c>
    </row>
    <row r="237" spans="1:5" x14ac:dyDescent="0.25">
      <c r="A237" t="s">
        <v>87</v>
      </c>
      <c r="B237" t="s">
        <v>51</v>
      </c>
      <c r="C237" t="s">
        <v>673</v>
      </c>
      <c r="D237" t="s">
        <v>1877</v>
      </c>
      <c r="E237" t="s">
        <v>2169</v>
      </c>
    </row>
    <row r="238" spans="1:5" x14ac:dyDescent="0.25">
      <c r="A238" t="s">
        <v>444</v>
      </c>
      <c r="B238" t="s">
        <v>445</v>
      </c>
      <c r="C238" t="s">
        <v>673</v>
      </c>
      <c r="D238" t="s">
        <v>1877</v>
      </c>
      <c r="E238" t="s">
        <v>1888</v>
      </c>
    </row>
    <row r="239" spans="1:5" x14ac:dyDescent="0.25">
      <c r="A239" t="s">
        <v>88</v>
      </c>
      <c r="B239" t="s">
        <v>55</v>
      </c>
      <c r="C239" t="s">
        <v>673</v>
      </c>
      <c r="D239" t="s">
        <v>1877</v>
      </c>
      <c r="E239" t="s">
        <v>2241</v>
      </c>
    </row>
    <row r="240" spans="1:5" x14ac:dyDescent="0.25">
      <c r="A240" t="s">
        <v>158</v>
      </c>
      <c r="B240" t="s">
        <v>159</v>
      </c>
      <c r="C240" t="s">
        <v>673</v>
      </c>
      <c r="D240" t="s">
        <v>1877</v>
      </c>
      <c r="E240" t="s">
        <v>2170</v>
      </c>
    </row>
    <row r="241" spans="1:5" x14ac:dyDescent="0.25">
      <c r="A241" t="s">
        <v>448</v>
      </c>
      <c r="B241" t="s">
        <v>449</v>
      </c>
      <c r="C241" t="s">
        <v>673</v>
      </c>
      <c r="D241" t="s">
        <v>1877</v>
      </c>
      <c r="E241" t="s">
        <v>2171</v>
      </c>
    </row>
    <row r="242" spans="1:5" x14ac:dyDescent="0.25">
      <c r="A242" t="s">
        <v>450</v>
      </c>
      <c r="B242" t="s">
        <v>451</v>
      </c>
      <c r="C242" t="s">
        <v>673</v>
      </c>
      <c r="D242" t="s">
        <v>1877</v>
      </c>
      <c r="E242" t="s">
        <v>2172</v>
      </c>
    </row>
    <row r="243" spans="1:5" x14ac:dyDescent="0.25">
      <c r="A243" t="s">
        <v>456</v>
      </c>
      <c r="B243" t="s">
        <v>457</v>
      </c>
      <c r="C243" t="s">
        <v>673</v>
      </c>
      <c r="D243" t="s">
        <v>1877</v>
      </c>
      <c r="E243" t="s">
        <v>2173</v>
      </c>
    </row>
    <row r="244" spans="1:5" x14ac:dyDescent="0.25">
      <c r="A244" t="s">
        <v>458</v>
      </c>
      <c r="B244" t="s">
        <v>459</v>
      </c>
      <c r="C244" t="s">
        <v>673</v>
      </c>
      <c r="D244" t="s">
        <v>1877</v>
      </c>
      <c r="E244" t="s">
        <v>2174</v>
      </c>
    </row>
    <row r="245" spans="1:5" x14ac:dyDescent="0.25">
      <c r="A245" t="s">
        <v>460</v>
      </c>
      <c r="B245" t="s">
        <v>461</v>
      </c>
      <c r="C245" t="s">
        <v>673</v>
      </c>
      <c r="D245" t="s">
        <v>1877</v>
      </c>
      <c r="E245" t="s">
        <v>2160</v>
      </c>
    </row>
    <row r="246" spans="1:5" x14ac:dyDescent="0.25">
      <c r="A246" t="s">
        <v>294</v>
      </c>
      <c r="B246" t="s">
        <v>295</v>
      </c>
      <c r="C246" t="s">
        <v>673</v>
      </c>
      <c r="D246" t="s">
        <v>1877</v>
      </c>
      <c r="E246" t="s">
        <v>2175</v>
      </c>
    </row>
    <row r="247" spans="1:5" x14ac:dyDescent="0.25">
      <c r="A247" t="s">
        <v>464</v>
      </c>
      <c r="B247" t="s">
        <v>465</v>
      </c>
      <c r="C247" t="s">
        <v>673</v>
      </c>
      <c r="D247" t="s">
        <v>1877</v>
      </c>
      <c r="E247" t="s">
        <v>2176</v>
      </c>
    </row>
    <row r="248" spans="1:5" x14ac:dyDescent="0.25">
      <c r="A248" t="s">
        <v>466</v>
      </c>
      <c r="B248" t="s">
        <v>467</v>
      </c>
      <c r="C248" t="s">
        <v>673</v>
      </c>
      <c r="D248" t="s">
        <v>1877</v>
      </c>
      <c r="E248" t="s">
        <v>2157</v>
      </c>
    </row>
    <row r="249" spans="1:5" x14ac:dyDescent="0.25">
      <c r="A249" t="s">
        <v>468</v>
      </c>
      <c r="B249" t="s">
        <v>469</v>
      </c>
      <c r="C249" t="s">
        <v>673</v>
      </c>
      <c r="D249" t="s">
        <v>1877</v>
      </c>
      <c r="E249" t="s">
        <v>1889</v>
      </c>
    </row>
    <row r="250" spans="1:5" x14ac:dyDescent="0.25">
      <c r="A250" t="s">
        <v>470</v>
      </c>
      <c r="B250" t="s">
        <v>471</v>
      </c>
      <c r="C250" t="s">
        <v>673</v>
      </c>
      <c r="D250" t="s">
        <v>1877</v>
      </c>
      <c r="E250" t="s">
        <v>1890</v>
      </c>
    </row>
    <row r="251" spans="1:5" x14ac:dyDescent="0.25">
      <c r="A251" t="s">
        <v>472</v>
      </c>
      <c r="B251" t="s">
        <v>473</v>
      </c>
      <c r="C251" t="s">
        <v>673</v>
      </c>
      <c r="D251" t="s">
        <v>1877</v>
      </c>
      <c r="E251" t="s">
        <v>2177</v>
      </c>
    </row>
    <row r="252" spans="1:5" x14ac:dyDescent="0.25">
      <c r="A252" t="s">
        <v>474</v>
      </c>
      <c r="B252" t="s">
        <v>475</v>
      </c>
      <c r="C252" t="s">
        <v>673</v>
      </c>
      <c r="D252" t="s">
        <v>1877</v>
      </c>
      <c r="E252" t="s">
        <v>1891</v>
      </c>
    </row>
    <row r="253" spans="1:5" x14ac:dyDescent="0.25">
      <c r="A253" t="s">
        <v>476</v>
      </c>
      <c r="B253" t="s">
        <v>477</v>
      </c>
      <c r="C253" t="s">
        <v>673</v>
      </c>
      <c r="D253" t="s">
        <v>1877</v>
      </c>
      <c r="E253" t="s">
        <v>1892</v>
      </c>
    </row>
    <row r="254" spans="1:5" x14ac:dyDescent="0.25">
      <c r="A254" t="s">
        <v>478</v>
      </c>
      <c r="B254" t="s">
        <v>479</v>
      </c>
      <c r="C254" t="s">
        <v>673</v>
      </c>
      <c r="D254" t="s">
        <v>1877</v>
      </c>
      <c r="E254" t="s">
        <v>2178</v>
      </c>
    </row>
    <row r="255" spans="1:5" x14ac:dyDescent="0.25">
      <c r="A255" t="s">
        <v>298</v>
      </c>
      <c r="B255" t="s">
        <v>299</v>
      </c>
      <c r="C255" t="s">
        <v>673</v>
      </c>
      <c r="D255" t="s">
        <v>1877</v>
      </c>
      <c r="E255" t="s">
        <v>2179</v>
      </c>
    </row>
    <row r="256" spans="1:5" x14ac:dyDescent="0.25">
      <c r="A256" t="s">
        <v>480</v>
      </c>
      <c r="B256" t="s">
        <v>481</v>
      </c>
      <c r="C256" t="s">
        <v>673</v>
      </c>
      <c r="D256" t="s">
        <v>1877</v>
      </c>
      <c r="E256" t="s">
        <v>1893</v>
      </c>
    </row>
    <row r="257" spans="1:5" x14ac:dyDescent="0.25">
      <c r="A257" t="s">
        <v>482</v>
      </c>
      <c r="B257" t="s">
        <v>483</v>
      </c>
      <c r="C257" t="s">
        <v>673</v>
      </c>
      <c r="D257" t="s">
        <v>1877</v>
      </c>
      <c r="E257" t="s">
        <v>2180</v>
      </c>
    </row>
    <row r="258" spans="1:5" x14ac:dyDescent="0.25">
      <c r="A258" t="s">
        <v>488</v>
      </c>
      <c r="B258" t="s">
        <v>489</v>
      </c>
      <c r="C258" t="s">
        <v>673</v>
      </c>
      <c r="D258" t="s">
        <v>1877</v>
      </c>
      <c r="E258" t="s">
        <v>2181</v>
      </c>
    </row>
    <row r="259" spans="1:5" x14ac:dyDescent="0.25">
      <c r="A259" t="s">
        <v>492</v>
      </c>
      <c r="B259" t="s">
        <v>493</v>
      </c>
      <c r="C259" t="s">
        <v>673</v>
      </c>
      <c r="D259" t="s">
        <v>1877</v>
      </c>
      <c r="E259" t="s">
        <v>2182</v>
      </c>
    </row>
    <row r="260" spans="1:5" x14ac:dyDescent="0.25">
      <c r="A260" t="s">
        <v>496</v>
      </c>
      <c r="B260" t="s">
        <v>497</v>
      </c>
      <c r="C260" t="s">
        <v>673</v>
      </c>
      <c r="D260" t="s">
        <v>1877</v>
      </c>
      <c r="E260" t="s">
        <v>2179</v>
      </c>
    </row>
    <row r="261" spans="1:5" x14ac:dyDescent="0.25">
      <c r="A261" t="s">
        <v>498</v>
      </c>
      <c r="B261" t="s">
        <v>499</v>
      </c>
      <c r="C261" t="s">
        <v>673</v>
      </c>
      <c r="D261" t="s">
        <v>1877</v>
      </c>
      <c r="E261" t="s">
        <v>2183</v>
      </c>
    </row>
    <row r="262" spans="1:5" x14ac:dyDescent="0.25">
      <c r="A262" t="s">
        <v>500</v>
      </c>
      <c r="B262" t="s">
        <v>501</v>
      </c>
      <c r="C262" t="s">
        <v>673</v>
      </c>
      <c r="D262" t="s">
        <v>1877</v>
      </c>
      <c r="E262" t="s">
        <v>2184</v>
      </c>
    </row>
    <row r="263" spans="1:5" x14ac:dyDescent="0.25">
      <c r="A263" t="s">
        <v>510</v>
      </c>
      <c r="B263" t="s">
        <v>511</v>
      </c>
      <c r="C263" t="s">
        <v>673</v>
      </c>
      <c r="D263" t="s">
        <v>1877</v>
      </c>
      <c r="E263" t="s">
        <v>1894</v>
      </c>
    </row>
    <row r="264" spans="1:5" x14ac:dyDescent="0.25">
      <c r="A264" t="s">
        <v>512</v>
      </c>
      <c r="B264" t="s">
        <v>513</v>
      </c>
      <c r="C264" t="s">
        <v>673</v>
      </c>
      <c r="D264" t="s">
        <v>1877</v>
      </c>
      <c r="E264" t="s">
        <v>2185</v>
      </c>
    </row>
    <row r="265" spans="1:5" x14ac:dyDescent="0.25">
      <c r="A265" t="s">
        <v>516</v>
      </c>
      <c r="B265" t="s">
        <v>517</v>
      </c>
      <c r="C265" t="s">
        <v>673</v>
      </c>
      <c r="D265" t="s">
        <v>1877</v>
      </c>
      <c r="E265" t="s">
        <v>2186</v>
      </c>
    </row>
    <row r="266" spans="1:5" x14ac:dyDescent="0.25">
      <c r="A266" t="s">
        <v>520</v>
      </c>
      <c r="B266" t="s">
        <v>521</v>
      </c>
      <c r="C266" t="s">
        <v>673</v>
      </c>
      <c r="D266" t="s">
        <v>1877</v>
      </c>
      <c r="E266" t="s">
        <v>2187</v>
      </c>
    </row>
    <row r="267" spans="1:5" x14ac:dyDescent="0.25">
      <c r="A267" t="s">
        <v>524</v>
      </c>
      <c r="B267" t="s">
        <v>525</v>
      </c>
      <c r="C267" t="s">
        <v>673</v>
      </c>
      <c r="D267" t="s">
        <v>1877</v>
      </c>
      <c r="E267" t="s">
        <v>2188</v>
      </c>
    </row>
    <row r="268" spans="1:5" x14ac:dyDescent="0.25">
      <c r="A268" t="s">
        <v>526</v>
      </c>
      <c r="B268" t="s">
        <v>527</v>
      </c>
      <c r="C268" t="s">
        <v>673</v>
      </c>
      <c r="D268" t="s">
        <v>1877</v>
      </c>
      <c r="E268" t="s">
        <v>1895</v>
      </c>
    </row>
    <row r="269" spans="1:5" x14ac:dyDescent="0.25">
      <c r="A269" t="s">
        <v>528</v>
      </c>
      <c r="B269" t="s">
        <v>529</v>
      </c>
      <c r="C269" t="s">
        <v>673</v>
      </c>
      <c r="D269" t="s">
        <v>1877</v>
      </c>
      <c r="E269" t="s">
        <v>2189</v>
      </c>
    </row>
    <row r="270" spans="1:5" x14ac:dyDescent="0.25">
      <c r="A270" t="s">
        <v>530</v>
      </c>
      <c r="B270" t="s">
        <v>531</v>
      </c>
      <c r="C270" t="s">
        <v>673</v>
      </c>
      <c r="D270" t="s">
        <v>1877</v>
      </c>
      <c r="E270" t="s">
        <v>2190</v>
      </c>
    </row>
    <row r="271" spans="1:5" x14ac:dyDescent="0.25">
      <c r="A271" t="s">
        <v>532</v>
      </c>
      <c r="B271" t="s">
        <v>533</v>
      </c>
      <c r="C271" t="s">
        <v>673</v>
      </c>
      <c r="D271" t="s">
        <v>1877</v>
      </c>
      <c r="E271" t="s">
        <v>1896</v>
      </c>
    </row>
    <row r="272" spans="1:5" x14ac:dyDescent="0.25">
      <c r="A272" t="s">
        <v>534</v>
      </c>
      <c r="B272" t="s">
        <v>535</v>
      </c>
      <c r="C272" t="s">
        <v>673</v>
      </c>
      <c r="D272" t="s">
        <v>1877</v>
      </c>
      <c r="E272" t="s">
        <v>1897</v>
      </c>
    </row>
    <row r="273" spans="1:5" x14ac:dyDescent="0.25">
      <c r="A273" t="s">
        <v>536</v>
      </c>
      <c r="B273" t="s">
        <v>537</v>
      </c>
      <c r="C273" t="s">
        <v>673</v>
      </c>
      <c r="D273" t="s">
        <v>1877</v>
      </c>
      <c r="E273" t="s">
        <v>2191</v>
      </c>
    </row>
    <row r="274" spans="1:5" x14ac:dyDescent="0.25">
      <c r="A274" t="s">
        <v>538</v>
      </c>
      <c r="B274" t="s">
        <v>539</v>
      </c>
      <c r="C274" t="s">
        <v>673</v>
      </c>
      <c r="D274" t="s">
        <v>1877</v>
      </c>
      <c r="E274" t="s">
        <v>1898</v>
      </c>
    </row>
    <row r="275" spans="1:5" x14ac:dyDescent="0.25">
      <c r="A275" t="s">
        <v>542</v>
      </c>
      <c r="B275" t="s">
        <v>543</v>
      </c>
      <c r="C275" t="s">
        <v>673</v>
      </c>
      <c r="D275" t="s">
        <v>1877</v>
      </c>
      <c r="E275" t="s">
        <v>2171</v>
      </c>
    </row>
    <row r="276" spans="1:5" x14ac:dyDescent="0.25">
      <c r="A276" t="s">
        <v>544</v>
      </c>
      <c r="B276" t="s">
        <v>545</v>
      </c>
      <c r="C276" t="s">
        <v>673</v>
      </c>
      <c r="D276" t="s">
        <v>1877</v>
      </c>
      <c r="E276" t="s">
        <v>1899</v>
      </c>
    </row>
    <row r="277" spans="1:5" x14ac:dyDescent="0.25">
      <c r="A277" t="s">
        <v>546</v>
      </c>
      <c r="B277" t="s">
        <v>547</v>
      </c>
      <c r="C277" t="s">
        <v>673</v>
      </c>
      <c r="D277" t="s">
        <v>1877</v>
      </c>
      <c r="E277" t="s">
        <v>2192</v>
      </c>
    </row>
    <row r="278" spans="1:5" x14ac:dyDescent="0.25">
      <c r="A278" t="s">
        <v>548</v>
      </c>
      <c r="B278" t="s">
        <v>549</v>
      </c>
      <c r="C278" t="s">
        <v>673</v>
      </c>
      <c r="D278" t="s">
        <v>1877</v>
      </c>
      <c r="E278" t="s">
        <v>2193</v>
      </c>
    </row>
    <row r="279" spans="1:5" x14ac:dyDescent="0.25">
      <c r="A279" t="s">
        <v>550</v>
      </c>
      <c r="B279" t="s">
        <v>551</v>
      </c>
      <c r="C279" t="s">
        <v>673</v>
      </c>
      <c r="D279" t="s">
        <v>1877</v>
      </c>
      <c r="E279" t="s">
        <v>1900</v>
      </c>
    </row>
    <row r="280" spans="1:5" x14ac:dyDescent="0.25">
      <c r="A280" t="s">
        <v>558</v>
      </c>
      <c r="B280" t="s">
        <v>559</v>
      </c>
      <c r="C280" t="s">
        <v>673</v>
      </c>
      <c r="D280" t="s">
        <v>1877</v>
      </c>
      <c r="E280" t="s">
        <v>2194</v>
      </c>
    </row>
    <row r="281" spans="1:5" x14ac:dyDescent="0.25">
      <c r="A281" t="s">
        <v>560</v>
      </c>
      <c r="B281" t="s">
        <v>561</v>
      </c>
      <c r="C281" t="s">
        <v>673</v>
      </c>
      <c r="D281" t="s">
        <v>1877</v>
      </c>
      <c r="E281" t="s">
        <v>2195</v>
      </c>
    </row>
    <row r="282" spans="1:5" x14ac:dyDescent="0.25">
      <c r="A282" t="s">
        <v>562</v>
      </c>
      <c r="B282" t="s">
        <v>563</v>
      </c>
      <c r="C282" t="s">
        <v>673</v>
      </c>
      <c r="D282" t="s">
        <v>1877</v>
      </c>
      <c r="E282" t="s">
        <v>1902</v>
      </c>
    </row>
    <row r="283" spans="1:5" x14ac:dyDescent="0.25">
      <c r="A283" t="s">
        <v>564</v>
      </c>
      <c r="B283" t="s">
        <v>565</v>
      </c>
      <c r="C283" t="s">
        <v>673</v>
      </c>
      <c r="D283" t="s">
        <v>1877</v>
      </c>
      <c r="E283" t="s">
        <v>2196</v>
      </c>
    </row>
    <row r="284" spans="1:5" x14ac:dyDescent="0.25">
      <c r="A284" t="s">
        <v>574</v>
      </c>
      <c r="B284" t="s">
        <v>575</v>
      </c>
      <c r="C284" t="s">
        <v>673</v>
      </c>
      <c r="D284" t="s">
        <v>1877</v>
      </c>
      <c r="E284" t="s">
        <v>1903</v>
      </c>
    </row>
    <row r="285" spans="1:5" x14ac:dyDescent="0.25">
      <c r="A285" t="s">
        <v>210</v>
      </c>
      <c r="B285" t="s">
        <v>211</v>
      </c>
      <c r="C285" t="s">
        <v>673</v>
      </c>
      <c r="D285" t="s">
        <v>1877</v>
      </c>
      <c r="E285" t="s">
        <v>2197</v>
      </c>
    </row>
    <row r="286" spans="1:5" x14ac:dyDescent="0.25">
      <c r="A286" t="s">
        <v>578</v>
      </c>
      <c r="B286" t="s">
        <v>579</v>
      </c>
      <c r="C286" t="s">
        <v>673</v>
      </c>
      <c r="D286" t="s">
        <v>1877</v>
      </c>
      <c r="E286" t="s">
        <v>2198</v>
      </c>
    </row>
    <row r="287" spans="1:5" x14ac:dyDescent="0.25">
      <c r="A287" t="s">
        <v>583</v>
      </c>
      <c r="B287" t="s">
        <v>584</v>
      </c>
      <c r="C287" t="s">
        <v>673</v>
      </c>
      <c r="D287" t="s">
        <v>1877</v>
      </c>
      <c r="E287" t="s">
        <v>1904</v>
      </c>
    </row>
    <row r="288" spans="1:5" x14ac:dyDescent="0.25">
      <c r="A288" t="s">
        <v>84</v>
      </c>
      <c r="B288" t="s">
        <v>29</v>
      </c>
      <c r="C288" t="s">
        <v>673</v>
      </c>
      <c r="D288" t="s">
        <v>1877</v>
      </c>
      <c r="E288" t="s">
        <v>2199</v>
      </c>
    </row>
    <row r="289" spans="1:5" x14ac:dyDescent="0.25">
      <c r="A289" t="s">
        <v>312</v>
      </c>
      <c r="B289" t="s">
        <v>313</v>
      </c>
      <c r="C289" t="s">
        <v>673</v>
      </c>
      <c r="D289" t="s">
        <v>1877</v>
      </c>
      <c r="E289" t="s">
        <v>2200</v>
      </c>
    </row>
    <row r="290" spans="1:5" x14ac:dyDescent="0.25">
      <c r="A290" t="s">
        <v>587</v>
      </c>
      <c r="B290" t="s">
        <v>588</v>
      </c>
      <c r="C290" t="s">
        <v>673</v>
      </c>
      <c r="D290" t="s">
        <v>1877</v>
      </c>
      <c r="E290" t="s">
        <v>2201</v>
      </c>
    </row>
    <row r="291" spans="1:5" x14ac:dyDescent="0.25">
      <c r="A291" t="s">
        <v>591</v>
      </c>
      <c r="B291" t="s">
        <v>592</v>
      </c>
      <c r="C291" t="s">
        <v>673</v>
      </c>
      <c r="D291" t="s">
        <v>1877</v>
      </c>
      <c r="E291" t="s">
        <v>2202</v>
      </c>
    </row>
    <row r="292" spans="1:5" x14ac:dyDescent="0.25">
      <c r="A292" t="s">
        <v>71</v>
      </c>
      <c r="B292" t="s">
        <v>30</v>
      </c>
      <c r="C292" t="s">
        <v>673</v>
      </c>
      <c r="D292" t="s">
        <v>1877</v>
      </c>
      <c r="E292" t="s">
        <v>2203</v>
      </c>
    </row>
    <row r="293" spans="1:5" x14ac:dyDescent="0.25">
      <c r="A293" t="s">
        <v>595</v>
      </c>
      <c r="B293" t="s">
        <v>596</v>
      </c>
      <c r="C293" t="s">
        <v>673</v>
      </c>
      <c r="D293" t="s">
        <v>1877</v>
      </c>
      <c r="E293" t="s">
        <v>2204</v>
      </c>
    </row>
    <row r="294" spans="1:5" x14ac:dyDescent="0.25">
      <c r="A294" t="s">
        <v>597</v>
      </c>
      <c r="B294" t="s">
        <v>598</v>
      </c>
      <c r="C294" t="s">
        <v>673</v>
      </c>
      <c r="D294" t="s">
        <v>1877</v>
      </c>
      <c r="E294" t="s">
        <v>2205</v>
      </c>
    </row>
    <row r="295" spans="1:5" x14ac:dyDescent="0.25">
      <c r="A295" t="s">
        <v>95</v>
      </c>
      <c r="B295" t="s">
        <v>61</v>
      </c>
      <c r="C295" t="s">
        <v>673</v>
      </c>
      <c r="D295" t="s">
        <v>1877</v>
      </c>
      <c r="E295" t="s">
        <v>2206</v>
      </c>
    </row>
    <row r="296" spans="1:5" x14ac:dyDescent="0.25">
      <c r="A296" t="s">
        <v>599</v>
      </c>
      <c r="B296" t="s">
        <v>600</v>
      </c>
      <c r="C296" t="s">
        <v>673</v>
      </c>
      <c r="D296" t="s">
        <v>1877</v>
      </c>
      <c r="E296" t="s">
        <v>1905</v>
      </c>
    </row>
    <row r="297" spans="1:5" x14ac:dyDescent="0.25">
      <c r="A297" t="s">
        <v>601</v>
      </c>
      <c r="B297" t="s">
        <v>602</v>
      </c>
      <c r="C297" t="s">
        <v>673</v>
      </c>
      <c r="D297" t="s">
        <v>1877</v>
      </c>
      <c r="E297" t="s">
        <v>1906</v>
      </c>
    </row>
    <row r="298" spans="1:5" x14ac:dyDescent="0.25">
      <c r="A298" t="s">
        <v>603</v>
      </c>
      <c r="B298" t="s">
        <v>604</v>
      </c>
      <c r="C298" t="s">
        <v>673</v>
      </c>
      <c r="D298" t="s">
        <v>1877</v>
      </c>
      <c r="E298" t="s">
        <v>2207</v>
      </c>
    </row>
    <row r="299" spans="1:5" x14ac:dyDescent="0.25">
      <c r="A299" t="s">
        <v>607</v>
      </c>
      <c r="B299" t="s">
        <v>608</v>
      </c>
      <c r="C299" t="s">
        <v>673</v>
      </c>
      <c r="D299" t="s">
        <v>1877</v>
      </c>
      <c r="E299" t="s">
        <v>2208</v>
      </c>
    </row>
    <row r="300" spans="1:5" x14ac:dyDescent="0.25">
      <c r="A300" t="s">
        <v>617</v>
      </c>
      <c r="B300" t="s">
        <v>618</v>
      </c>
      <c r="C300" t="s">
        <v>673</v>
      </c>
      <c r="D300" t="s">
        <v>1877</v>
      </c>
      <c r="E300" t="s">
        <v>2178</v>
      </c>
    </row>
    <row r="301" spans="1:5" x14ac:dyDescent="0.25">
      <c r="A301" t="s">
        <v>619</v>
      </c>
      <c r="B301" t="s">
        <v>620</v>
      </c>
      <c r="C301" t="s">
        <v>673</v>
      </c>
      <c r="D301" t="s">
        <v>1877</v>
      </c>
      <c r="E301" t="s">
        <v>2209</v>
      </c>
    </row>
    <row r="302" spans="1:5" x14ac:dyDescent="0.25">
      <c r="A302" t="s">
        <v>621</v>
      </c>
      <c r="B302" t="s">
        <v>622</v>
      </c>
      <c r="C302" t="s">
        <v>673</v>
      </c>
      <c r="D302" t="s">
        <v>1877</v>
      </c>
      <c r="E302" t="s">
        <v>2210</v>
      </c>
    </row>
    <row r="303" spans="1:5" x14ac:dyDescent="0.25">
      <c r="A303" t="s">
        <v>250</v>
      </c>
      <c r="B303" t="s">
        <v>251</v>
      </c>
      <c r="C303" t="s">
        <v>673</v>
      </c>
      <c r="D303" t="s">
        <v>1877</v>
      </c>
      <c r="E303" t="s">
        <v>2178</v>
      </c>
    </row>
    <row r="304" spans="1:5" x14ac:dyDescent="0.25">
      <c r="A304" t="s">
        <v>252</v>
      </c>
      <c r="B304" t="s">
        <v>253</v>
      </c>
      <c r="C304" t="s">
        <v>673</v>
      </c>
      <c r="D304" t="s">
        <v>1877</v>
      </c>
      <c r="E304" t="s">
        <v>2171</v>
      </c>
    </row>
    <row r="305" spans="1:5" x14ac:dyDescent="0.25">
      <c r="A305" t="s">
        <v>623</v>
      </c>
      <c r="B305" t="s">
        <v>624</v>
      </c>
      <c r="C305" t="s">
        <v>673</v>
      </c>
      <c r="D305" t="s">
        <v>1877</v>
      </c>
      <c r="E305" t="s">
        <v>1907</v>
      </c>
    </row>
    <row r="306" spans="1:5" x14ac:dyDescent="0.25">
      <c r="A306" t="s">
        <v>625</v>
      </c>
      <c r="B306" t="s">
        <v>626</v>
      </c>
      <c r="C306" t="s">
        <v>673</v>
      </c>
      <c r="D306" t="s">
        <v>1877</v>
      </c>
      <c r="E306" t="s">
        <v>2211</v>
      </c>
    </row>
    <row r="307" spans="1:5" x14ac:dyDescent="0.25">
      <c r="A307" t="s">
        <v>627</v>
      </c>
      <c r="B307" t="s">
        <v>628</v>
      </c>
      <c r="C307" t="s">
        <v>673</v>
      </c>
      <c r="D307" t="s">
        <v>1877</v>
      </c>
      <c r="E307" t="s">
        <v>2212</v>
      </c>
    </row>
    <row r="308" spans="1:5" x14ac:dyDescent="0.25">
      <c r="A308" t="s">
        <v>72</v>
      </c>
      <c r="B308" t="s">
        <v>52</v>
      </c>
      <c r="C308" t="s">
        <v>673</v>
      </c>
      <c r="D308" t="s">
        <v>1877</v>
      </c>
      <c r="E308" t="s">
        <v>2213</v>
      </c>
    </row>
    <row r="309" spans="1:5" x14ac:dyDescent="0.25">
      <c r="A309" t="s">
        <v>629</v>
      </c>
      <c r="B309" t="s">
        <v>630</v>
      </c>
      <c r="C309" t="s">
        <v>673</v>
      </c>
      <c r="D309" t="s">
        <v>1877</v>
      </c>
      <c r="E309" t="s">
        <v>2180</v>
      </c>
    </row>
    <row r="310" spans="1:5" x14ac:dyDescent="0.25">
      <c r="A310" t="s">
        <v>631</v>
      </c>
      <c r="B310" t="s">
        <v>632</v>
      </c>
      <c r="C310" t="s">
        <v>673</v>
      </c>
      <c r="D310" t="s">
        <v>1877</v>
      </c>
      <c r="E310" t="s">
        <v>2214</v>
      </c>
    </row>
    <row r="311" spans="1:5" x14ac:dyDescent="0.25">
      <c r="A311" t="s">
        <v>633</v>
      </c>
      <c r="B311" t="s">
        <v>634</v>
      </c>
      <c r="C311" t="s">
        <v>673</v>
      </c>
      <c r="D311" t="s">
        <v>1877</v>
      </c>
      <c r="E311" t="s">
        <v>2215</v>
      </c>
    </row>
    <row r="312" spans="1:5" x14ac:dyDescent="0.25">
      <c r="A312" t="s">
        <v>641</v>
      </c>
      <c r="B312" t="s">
        <v>642</v>
      </c>
      <c r="C312" t="s">
        <v>673</v>
      </c>
      <c r="D312" t="s">
        <v>1877</v>
      </c>
      <c r="E312" t="s">
        <v>2216</v>
      </c>
    </row>
    <row r="313" spans="1:5" x14ac:dyDescent="0.25">
      <c r="A313" t="s">
        <v>647</v>
      </c>
      <c r="B313" t="s">
        <v>648</v>
      </c>
      <c r="C313" t="s">
        <v>673</v>
      </c>
      <c r="D313" t="s">
        <v>1877</v>
      </c>
      <c r="E313" t="s">
        <v>2217</v>
      </c>
    </row>
    <row r="314" spans="1:5" x14ac:dyDescent="0.25">
      <c r="A314" t="s">
        <v>649</v>
      </c>
      <c r="B314" t="s">
        <v>650</v>
      </c>
      <c r="C314" t="s">
        <v>673</v>
      </c>
      <c r="D314" t="s">
        <v>1877</v>
      </c>
      <c r="E314" t="s">
        <v>2218</v>
      </c>
    </row>
    <row r="315" spans="1:5" x14ac:dyDescent="0.25">
      <c r="A315" t="s">
        <v>651</v>
      </c>
      <c r="B315" t="s">
        <v>652</v>
      </c>
      <c r="C315" t="s">
        <v>673</v>
      </c>
      <c r="D315" t="s">
        <v>1877</v>
      </c>
      <c r="E315" t="s">
        <v>2219</v>
      </c>
    </row>
    <row r="316" spans="1:5" x14ac:dyDescent="0.25">
      <c r="A316" t="s">
        <v>653</v>
      </c>
      <c r="B316" t="s">
        <v>654</v>
      </c>
      <c r="C316" t="s">
        <v>673</v>
      </c>
      <c r="D316" t="s">
        <v>1877</v>
      </c>
      <c r="E316" t="s">
        <v>1908</v>
      </c>
    </row>
    <row r="317" spans="1:5" x14ac:dyDescent="0.25">
      <c r="A317" t="s">
        <v>661</v>
      </c>
      <c r="B317" t="s">
        <v>662</v>
      </c>
      <c r="C317" t="s">
        <v>673</v>
      </c>
      <c r="D317" t="s">
        <v>1877</v>
      </c>
      <c r="E317" t="s">
        <v>2141</v>
      </c>
    </row>
    <row r="318" spans="1:5" x14ac:dyDescent="0.25">
      <c r="A318" t="s">
        <v>665</v>
      </c>
      <c r="B318" t="s">
        <v>666</v>
      </c>
      <c r="C318" t="s">
        <v>673</v>
      </c>
      <c r="D318" t="s">
        <v>1877</v>
      </c>
      <c r="E318" t="s">
        <v>1909</v>
      </c>
    </row>
    <row r="319" spans="1:5" x14ac:dyDescent="0.25">
      <c r="A319" t="s">
        <v>671</v>
      </c>
      <c r="B319" t="s">
        <v>672</v>
      </c>
      <c r="C319" t="s">
        <v>673</v>
      </c>
      <c r="D319" t="s">
        <v>1877</v>
      </c>
      <c r="E319" t="s">
        <v>1901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C2383-2AEC-469C-A5AF-4DD061F0E81C}">
  <sheetPr codeName="Sheet2">
    <tabColor rgb="FFFFFF00"/>
  </sheetPr>
  <dimension ref="A1:M23"/>
  <sheetViews>
    <sheetView workbookViewId="0">
      <selection activeCell="C2" sqref="C2:D2"/>
    </sheetView>
  </sheetViews>
  <sheetFormatPr defaultRowHeight="15" x14ac:dyDescent="0.25"/>
  <cols>
    <col min="1" max="1" width="39" customWidth="1"/>
    <col min="2" max="2" width="67.85546875" bestFit="1" customWidth="1"/>
    <col min="3" max="3" width="13.85546875" bestFit="1" customWidth="1"/>
    <col min="4" max="4" width="28.28515625" bestFit="1" customWidth="1"/>
    <col min="5" max="5" width="38.85546875" bestFit="1" customWidth="1"/>
    <col min="6" max="6" width="32.42578125" bestFit="1" customWidth="1"/>
    <col min="7" max="7" width="52.7109375" bestFit="1" customWidth="1"/>
    <col min="8" max="8" width="20.42578125" bestFit="1" customWidth="1"/>
    <col min="9" max="9" width="62.140625" bestFit="1" customWidth="1"/>
    <col min="10" max="10" width="16.28515625" bestFit="1" customWidth="1"/>
    <col min="11" max="11" width="16.85546875" bestFit="1" customWidth="1"/>
    <col min="12" max="12" width="20.42578125" bestFit="1" customWidth="1"/>
    <col min="13" max="13" width="15" bestFit="1" customWidth="1"/>
    <col min="14" max="14" width="20.42578125" bestFit="1" customWidth="1"/>
    <col min="15" max="16" width="62.140625" bestFit="1" customWidth="1"/>
  </cols>
  <sheetData>
    <row r="1" spans="1:13" x14ac:dyDescent="0.25">
      <c r="B1" t="s">
        <v>1295</v>
      </c>
      <c r="C1" t="s">
        <v>1295</v>
      </c>
      <c r="D1" t="s">
        <v>1296</v>
      </c>
      <c r="E1" t="s">
        <v>1297</v>
      </c>
      <c r="F1" t="s">
        <v>1298</v>
      </c>
      <c r="G1" t="s">
        <v>1299</v>
      </c>
      <c r="H1" t="s">
        <v>1280</v>
      </c>
      <c r="I1" t="s">
        <v>1281</v>
      </c>
    </row>
    <row r="2" spans="1:13" x14ac:dyDescent="0.25">
      <c r="B2" t="s">
        <v>1936</v>
      </c>
      <c r="C2" t="s">
        <v>677</v>
      </c>
      <c r="D2" t="s">
        <v>1930</v>
      </c>
      <c r="E2" t="s">
        <v>1931</v>
      </c>
      <c r="F2" t="s">
        <v>1932</v>
      </c>
      <c r="G2" t="s">
        <v>1933</v>
      </c>
      <c r="H2" t="s">
        <v>1934</v>
      </c>
      <c r="I2" t="s">
        <v>1935</v>
      </c>
    </row>
    <row r="3" spans="1:13" ht="15.75" thickBot="1" x14ac:dyDescent="0.3"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1:13" x14ac:dyDescent="0.25">
      <c r="A4" s="10" t="s">
        <v>1282</v>
      </c>
      <c r="B4" s="57" t="str" cm="1">
        <f t="array" ref="B4">Assumptions[TOTAL LEA GRANTS]</f>
        <v>304043716</v>
      </c>
    </row>
    <row r="5" spans="1:13" x14ac:dyDescent="0.25">
      <c r="A5" s="11" t="s">
        <v>1283</v>
      </c>
      <c r="B5" s="12"/>
    </row>
    <row r="6" spans="1:13" x14ac:dyDescent="0.25">
      <c r="A6" s="13" t="s">
        <v>1284</v>
      </c>
      <c r="B6" s="12">
        <f>B4+B5</f>
        <v>304043716</v>
      </c>
    </row>
    <row r="7" spans="1:13" x14ac:dyDescent="0.25">
      <c r="A7" s="14"/>
      <c r="B7" s="12"/>
    </row>
    <row r="8" spans="1:13" x14ac:dyDescent="0.25">
      <c r="A8" s="14" t="s">
        <v>1285</v>
      </c>
      <c r="B8" s="12">
        <v>0</v>
      </c>
    </row>
    <row r="9" spans="1:13" x14ac:dyDescent="0.25">
      <c r="A9" s="14" t="s">
        <v>1852</v>
      </c>
      <c r="B9" s="12">
        <f>'State Reservations'!$I$3</f>
        <v>303992183.43450177</v>
      </c>
    </row>
    <row r="10" spans="1:13" x14ac:dyDescent="0.25">
      <c r="A10" s="14" t="s">
        <v>1286</v>
      </c>
      <c r="B10" s="12">
        <f>(7%*B6)*-1</f>
        <v>-21283060.120000001</v>
      </c>
    </row>
    <row r="11" spans="1:13" x14ac:dyDescent="0.25">
      <c r="A11" s="14" t="s">
        <v>1875</v>
      </c>
      <c r="B11" s="61">
        <f>'State Reservations'!$I$1-'State Reservations'!$I$3</f>
        <v>51532.565498232841</v>
      </c>
      <c r="C11" s="63"/>
    </row>
    <row r="12" spans="1:13" x14ac:dyDescent="0.25">
      <c r="A12" s="14" t="s">
        <v>1916</v>
      </c>
      <c r="B12" s="12">
        <f>B10+B11</f>
        <v>-21231527.554501768</v>
      </c>
    </row>
    <row r="13" spans="1:13" x14ac:dyDescent="0.25">
      <c r="A13" s="14"/>
      <c r="B13" s="12"/>
    </row>
    <row r="14" spans="1:13" x14ac:dyDescent="0.25">
      <c r="A14" s="14" t="s">
        <v>1287</v>
      </c>
      <c r="B14" s="53">
        <f>B12/B9</f>
        <v>-6.9842346979544362E-2</v>
      </c>
    </row>
    <row r="15" spans="1:13" x14ac:dyDescent="0.25">
      <c r="A15" s="14"/>
      <c r="B15" s="15"/>
    </row>
    <row r="16" spans="1:13" x14ac:dyDescent="0.25">
      <c r="A16" s="16" t="s">
        <v>1288</v>
      </c>
      <c r="B16" s="12"/>
    </row>
    <row r="17" spans="1:3" x14ac:dyDescent="0.25">
      <c r="A17" s="17" t="s">
        <v>1289</v>
      </c>
      <c r="B17" s="12">
        <f>B6+B10</f>
        <v>282760655.88</v>
      </c>
      <c r="C17" s="55"/>
    </row>
    <row r="18" spans="1:3" x14ac:dyDescent="0.25">
      <c r="A18" s="18" t="s">
        <v>1290</v>
      </c>
      <c r="B18" s="12" t="str" cm="1">
        <f t="array" ref="B18">Assumptions[Rev Fin  T-I State Adm  1004(b).TITLE I, PART A TOTAL LEA GRANTS]</f>
        <v>216941941</v>
      </c>
    </row>
    <row r="19" spans="1:3" x14ac:dyDescent="0.25">
      <c r="A19" s="14" t="s">
        <v>1291</v>
      </c>
      <c r="B19" s="12">
        <f>ROUND((B18*1%),0)*-1</f>
        <v>-2169419</v>
      </c>
    </row>
    <row r="20" spans="1:3" x14ac:dyDescent="0.25">
      <c r="A20" s="14"/>
      <c r="B20" s="12"/>
    </row>
    <row r="21" spans="1:3" x14ac:dyDescent="0.25">
      <c r="A21" s="14" t="s">
        <v>680</v>
      </c>
      <c r="B21" s="12"/>
    </row>
    <row r="22" spans="1:3" x14ac:dyDescent="0.25">
      <c r="A22" s="14" t="s">
        <v>1292</v>
      </c>
      <c r="B22" s="12">
        <f>'State Reservations'!AD3*-1</f>
        <v>-285.26682533965072</v>
      </c>
    </row>
    <row r="23" spans="1:3" ht="15.75" thickBot="1" x14ac:dyDescent="0.3">
      <c r="A23" s="19" t="s">
        <v>1293</v>
      </c>
      <c r="B23" s="20">
        <f>B17+B19+B22</f>
        <v>280590951.61317468</v>
      </c>
      <c r="C23" s="55"/>
    </row>
  </sheetData>
  <phoneticPr fontId="2" type="noConversion"/>
  <pageMargins left="0.7" right="0.7" top="0.75" bottom="0.75" header="0.3" footer="0.3"/>
  <pageSetup orientation="portrait" horizontalDpi="1200" verticalDpi="1200" r:id="rId1"/>
  <tableParts count="2"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E85DC-62F1-4FC0-9717-51C5497BC9D0}">
  <dimension ref="A1:AG322"/>
  <sheetViews>
    <sheetView topLeftCell="Q1" workbookViewId="0">
      <selection activeCell="C2" sqref="C2:D2"/>
    </sheetView>
  </sheetViews>
  <sheetFormatPr defaultRowHeight="15" x14ac:dyDescent="0.25"/>
  <cols>
    <col min="2" max="2" width="23.5703125" customWidth="1"/>
    <col min="4" max="4" width="20.7109375" customWidth="1"/>
    <col min="5" max="5" width="16.7109375" customWidth="1"/>
    <col min="6" max="7" width="15" customWidth="1"/>
    <col min="8" max="8" width="19" customWidth="1"/>
    <col min="9" max="9" width="24.5703125" customWidth="1"/>
    <col min="10" max="10" width="17.42578125" customWidth="1"/>
    <col min="11" max="11" width="24.140625" customWidth="1"/>
    <col min="12" max="12" width="13.85546875" customWidth="1"/>
    <col min="13" max="13" width="13.140625" customWidth="1"/>
    <col min="14" max="14" width="14.140625" customWidth="1"/>
    <col min="15" max="15" width="14" customWidth="1"/>
    <col min="16" max="16" width="13.7109375" customWidth="1"/>
    <col min="17" max="17" width="14" customWidth="1"/>
    <col min="18" max="18" width="15.140625" customWidth="1"/>
    <col min="19" max="19" width="11.7109375" customWidth="1"/>
    <col min="20" max="20" width="13.85546875" customWidth="1"/>
    <col min="21" max="22" width="12" bestFit="1" customWidth="1"/>
    <col min="23" max="24" width="15.5703125" customWidth="1"/>
    <col min="25" max="25" width="20" customWidth="1"/>
    <col min="26" max="26" width="13.7109375" bestFit="1" customWidth="1"/>
    <col min="28" max="28" width="13.28515625" bestFit="1" customWidth="1"/>
    <col min="30" max="30" width="13.28515625" bestFit="1" customWidth="1"/>
    <col min="31" max="31" width="35.5703125" customWidth="1"/>
    <col min="32" max="32" width="15.28515625" bestFit="1" customWidth="1"/>
  </cols>
  <sheetData>
    <row r="1" spans="1:33" x14ac:dyDescent="0.25">
      <c r="G1" s="55"/>
      <c r="H1" s="55"/>
      <c r="I1" s="22">
        <f>'Assumptions '!B6</f>
        <v>304043716</v>
      </c>
      <c r="J1" s="52"/>
      <c r="K1" s="54">
        <f>'Assumptions '!B14*-1</f>
        <v>6.9842346979544362E-2</v>
      </c>
      <c r="L1" s="78" t="s">
        <v>1311</v>
      </c>
      <c r="M1" s="78"/>
      <c r="N1" s="78"/>
      <c r="O1" s="78" t="s">
        <v>1312</v>
      </c>
      <c r="P1" s="78"/>
      <c r="Q1" s="78"/>
      <c r="R1" s="78" t="s">
        <v>1313</v>
      </c>
      <c r="S1" s="78"/>
      <c r="T1" s="78"/>
      <c r="U1" s="78" t="s">
        <v>1314</v>
      </c>
      <c r="V1" s="78"/>
      <c r="W1" s="78"/>
      <c r="X1" s="56"/>
      <c r="Y1" s="23">
        <f>'Assumptions '!B19*-1</f>
        <v>2169419</v>
      </c>
      <c r="Z1" s="56"/>
      <c r="AA1" s="23">
        <v>0</v>
      </c>
      <c r="AE1" s="50">
        <f>'Assumptions '!B23</f>
        <v>280590951.61317468</v>
      </c>
      <c r="AF1" s="55" t="str">
        <f>IF(ROUND(AE3,2)=ROUND(AE1,2), "looks good", "Check model")</f>
        <v>looks good</v>
      </c>
    </row>
    <row r="2" spans="1:33" s="35" customFormat="1" ht="81.75" customHeight="1" x14ac:dyDescent="0.25">
      <c r="A2" s="25" t="s">
        <v>4</v>
      </c>
      <c r="B2" s="26" t="s">
        <v>1315</v>
      </c>
      <c r="C2" s="24" t="s">
        <v>0</v>
      </c>
      <c r="D2" s="27" t="s">
        <v>1316</v>
      </c>
      <c r="E2" s="27" t="s">
        <v>1317</v>
      </c>
      <c r="F2" s="28" t="s">
        <v>1318</v>
      </c>
      <c r="G2" s="28" t="s">
        <v>1319</v>
      </c>
      <c r="H2" s="28" t="s">
        <v>1320</v>
      </c>
      <c r="I2" s="28" t="s">
        <v>1321</v>
      </c>
      <c r="J2" s="29" t="s">
        <v>1316</v>
      </c>
      <c r="K2" s="28" t="s">
        <v>1915</v>
      </c>
      <c r="L2" s="30" t="s">
        <v>1322</v>
      </c>
      <c r="M2" s="31" t="s">
        <v>678</v>
      </c>
      <c r="N2" s="32" t="s">
        <v>679</v>
      </c>
      <c r="O2" s="30" t="s">
        <v>1322</v>
      </c>
      <c r="P2" s="31" t="s">
        <v>678</v>
      </c>
      <c r="Q2" s="32" t="s">
        <v>679</v>
      </c>
      <c r="R2" s="30" t="s">
        <v>1322</v>
      </c>
      <c r="S2" s="31" t="s">
        <v>678</v>
      </c>
      <c r="T2" s="32" t="s">
        <v>679</v>
      </c>
      <c r="U2" s="30" t="s">
        <v>1322</v>
      </c>
      <c r="V2" s="31" t="s">
        <v>678</v>
      </c>
      <c r="W2" s="32" t="s">
        <v>679</v>
      </c>
      <c r="X2" s="30" t="s">
        <v>2258</v>
      </c>
      <c r="Y2" s="33" t="s">
        <v>1323</v>
      </c>
      <c r="Z2" s="33" t="s">
        <v>1324</v>
      </c>
      <c r="AA2" s="33" t="s">
        <v>1325</v>
      </c>
      <c r="AB2" s="33" t="s">
        <v>1326</v>
      </c>
      <c r="AC2" s="33" t="s">
        <v>680</v>
      </c>
      <c r="AD2" s="33" t="s">
        <v>1327</v>
      </c>
      <c r="AE2" s="34" t="s">
        <v>1328</v>
      </c>
      <c r="AF2" s="58">
        <f>AE1-AE3</f>
        <v>0</v>
      </c>
      <c r="AG2" s="35" t="s">
        <v>2253</v>
      </c>
    </row>
    <row r="3" spans="1:33" x14ac:dyDescent="0.25">
      <c r="A3" s="5"/>
      <c r="B3" s="6"/>
      <c r="C3" s="1"/>
      <c r="E3" s="36">
        <f>SUM(E4:E320)</f>
        <v>116627903.76747255</v>
      </c>
      <c r="F3" s="36">
        <f t="shared" ref="F3:H3" si="0">SUM(F4:F320)</f>
        <v>17301476.776247568</v>
      </c>
      <c r="G3" s="36">
        <f t="shared" si="0"/>
        <v>71602931.021546319</v>
      </c>
      <c r="H3" s="36">
        <f t="shared" si="0"/>
        <v>98459871.869235352</v>
      </c>
      <c r="I3">
        <f>IF(SUM(I4:I320)&gt;I1, "BAD", SUM(I4:I320))</f>
        <v>303992183.43450177</v>
      </c>
      <c r="K3" s="36" cm="1">
        <f t="array" ref="K3">SUM(IF(ISERROR(K$4:K$320),0,K$4:K$320))</f>
        <v>282760655.87999994</v>
      </c>
      <c r="L3" s="36" cm="1">
        <f t="array" ref="L3">SUM(IF(ISERROR(L$4:L$320),0,L$4:L$320))</f>
        <v>7234177.2677987656</v>
      </c>
      <c r="M3" s="36" cm="1">
        <f t="array" ref="M3">SUM(IF(ISERROR(M$4:M$320),0,M$4:M$320))</f>
        <v>169950001.86811247</v>
      </c>
      <c r="N3" s="36" cm="1">
        <f t="array" ref="N3">SUM(IF(ISERROR(N$4:N$320),0,N$4:N$320))</f>
        <v>282760655.88000011</v>
      </c>
      <c r="O3" s="36" cm="1">
        <f t="array" ref="O3">SUM(IF(ISERROR(O$4:O$320),0,O$4:O$320))</f>
        <v>127628.76565438179</v>
      </c>
      <c r="P3" s="36" cm="1">
        <f t="array" ref="P3">SUM(IF(ISERROR(P$4:P$320),0,P$4:P$320))</f>
        <v>154158423.02931026</v>
      </c>
      <c r="Q3" s="36" cm="1">
        <f t="array" ref="Q3">SUM(IF(ISERROR(Q$4:Q$320),0,Q$4:Q$320))</f>
        <v>282760655.88000011</v>
      </c>
      <c r="R3" s="37" cm="1">
        <f t="array" ref="R3">SUM(IF(ISERROR(R$4:R$320),0,R$4:R$320))</f>
        <v>0</v>
      </c>
      <c r="S3" s="36" cm="1">
        <f t="array" ref="S3">SUM(IF(ISERROR(S$4:S$320),0,S$4:S$320))</f>
        <v>154158423.02931026</v>
      </c>
      <c r="T3" s="36" cm="1">
        <f t="array" ref="T3">SUM(IF(ISERROR(T$4:T$320),0,T$4:T$320))</f>
        <v>282760655.88000011</v>
      </c>
      <c r="U3" s="36" cm="1">
        <f t="array" ref="U3">SUM(IF(ISERROR(U$4:U$320),0,U$4:U$320))</f>
        <v>127628.76565438179</v>
      </c>
      <c r="V3" s="36" cm="1">
        <f t="array" ref="V3">SUM(IF(ISERROR(V$4:V$320),0,V$4:V$320))</f>
        <v>154158423.02931026</v>
      </c>
      <c r="W3" s="36" cm="1">
        <f t="array" ref="W3">SUM(IF(ISERROR(W$4:W$320),0,W$4:W$320))</f>
        <v>282760655.88000011</v>
      </c>
      <c r="X3" s="36"/>
      <c r="Y3" s="51" cm="1">
        <f t="array" ref="Y3">SUM(IF(ISERROR(Y$4:Y$320),0,Y$4:Y$320))</f>
        <v>2169419</v>
      </c>
      <c r="Z3" s="36" cm="1">
        <f t="array" ref="Z3">SUM(IF(ISERROR(Z$4:Z$320),0,Z$4:Z$320))</f>
        <v>280591236.87999982</v>
      </c>
      <c r="AD3" s="38">
        <f>SUM(AD4:AD320)</f>
        <v>285.26682533965072</v>
      </c>
      <c r="AE3" s="64">
        <f>SUM($AE$4:$AE$320)</f>
        <v>280590951.6131745</v>
      </c>
      <c r="AG3" s="65"/>
    </row>
    <row r="4" spans="1:33" x14ac:dyDescent="0.25">
      <c r="A4" s="7" t="s">
        <v>324</v>
      </c>
      <c r="B4" s="2" t="s">
        <v>682</v>
      </c>
      <c r="C4" s="4" t="s">
        <v>681</v>
      </c>
      <c r="D4">
        <f>_xlfn.IFNA(VLOOKUP(A4,'Prior Year Net to district'!$B$1:$F$317,3,FALSE),0)</f>
        <v>1499811.8260752368</v>
      </c>
      <c r="E4">
        <f>VLOOKUP(A4,'Basic HH'!$B$1:$Y$321,23,FALSE)</f>
        <v>608094.82633380126</v>
      </c>
      <c r="F4">
        <f>VLOOKUP(A4,'Conc. HH'!$B$1:$Y$321,23,FALSE)</f>
        <v>158953.8921225419</v>
      </c>
      <c r="G4">
        <f>VLOOKUP(A4,'Targeted HH'!$B$1:$Y$321,23,FALSE)</f>
        <v>354915.00074344134</v>
      </c>
      <c r="H4">
        <f>VLOOKUP(A4,'EFIG HH'!$B$1:$Y$321,23,FALSE)</f>
        <v>489495.2131964179</v>
      </c>
      <c r="I4">
        <f>SUM(E4:H4)</f>
        <v>1611458.9323962023</v>
      </c>
      <c r="J4">
        <f>IF(D4=0,I4,D4)</f>
        <v>1499811.8260752368</v>
      </c>
      <c r="K4" s="55">
        <f>I4*(1-$K$1)</f>
        <v>1498910.8584965006</v>
      </c>
      <c r="L4">
        <f t="shared" ref="L4:L67" si="1">IF(K4&lt;J4,MIN(J4,I4)-K4,0)</f>
        <v>900.96757873613387</v>
      </c>
      <c r="M4">
        <f>IF(L4=0,K4,0)</f>
        <v>0</v>
      </c>
      <c r="N4">
        <f>M4-(M4/$M$3*$L$3)+IF(L4&gt;0,K4+L4)</f>
        <v>1499811.8260752368</v>
      </c>
      <c r="O4">
        <f t="shared" ref="O4:O67" si="2">IF(L4=0,IF(N4&lt;J4,MIN(I4,J4)-N4,0),0)</f>
        <v>0</v>
      </c>
      <c r="P4">
        <f>IF(O4+L4=0,N4,0)</f>
        <v>0</v>
      </c>
      <c r="Q4">
        <f t="shared" ref="Q4:Q67" si="3">IF(J4&gt;0,N4,IF(O4&gt;0,O4+N4,P4-(P4/$P$3*$O$3)))</f>
        <v>1499811.8260752368</v>
      </c>
      <c r="R4">
        <f t="shared" ref="R4:R67" si="4">IF(O4=0, IF(Q4&lt;J4,MIN(I4,J4)-Q4,0),0)</f>
        <v>0</v>
      </c>
      <c r="S4">
        <f>IF(L4+O4+R4=0,N4,0)</f>
        <v>0</v>
      </c>
      <c r="T4">
        <f t="shared" ref="T4:T67" si="5">IF(J4&gt;0,Q4,IF(R4&gt;0,Q4+N4,S4-(S4/$S$3*$R$3)))</f>
        <v>1499811.8260752368</v>
      </c>
      <c r="U4">
        <f t="shared" ref="U4:U67" si="6">IF(R4=0,IF(T4&lt;J4,MIN(I4,J4)-T4,0),0)</f>
        <v>0</v>
      </c>
      <c r="V4">
        <f>IF(U4+R4+O4+L4=0,T4,0)</f>
        <v>0</v>
      </c>
      <c r="W4">
        <f t="shared" ref="W4:W67" si="7">IF(J4&gt;0,T4,IF(T4&gt;0,U4+T4,U4-(U4/$U$3*$T$3)))</f>
        <v>1499811.8260752368</v>
      </c>
      <c r="X4" s="55">
        <f>I4-W4</f>
        <v>111647.10632096557</v>
      </c>
      <c r="Y4" s="38">
        <f t="shared" ref="Y4:Y67" si="8">W4/$W$3*$Y$1</f>
        <v>11506.976675330496</v>
      </c>
      <c r="Z4" s="38">
        <f t="shared" ref="Z4:Z67" si="9">W4-Y4</f>
        <v>1488304.8493999064</v>
      </c>
      <c r="AA4">
        <f>Z4/$Z$3*$AA$1</f>
        <v>0</v>
      </c>
      <c r="AB4" s="38">
        <f>Z4-AA4</f>
        <v>1488304.8493999064</v>
      </c>
      <c r="AD4" s="38">
        <f t="shared" ref="AD4:AD67" si="10">IF(AC4&gt;0,AC4*AB4,0)</f>
        <v>0</v>
      </c>
      <c r="AE4" s="38">
        <f>AB4-AD4</f>
        <v>1488304.8493999064</v>
      </c>
      <c r="AG4" t="str">
        <f t="shared" ref="AG4:AG67" si="11">A4</f>
        <v>5300030</v>
      </c>
    </row>
    <row r="5" spans="1:33" x14ac:dyDescent="0.25">
      <c r="A5" s="7" t="s">
        <v>274</v>
      </c>
      <c r="B5" s="2" t="s">
        <v>684</v>
      </c>
      <c r="C5" s="4" t="s">
        <v>683</v>
      </c>
      <c r="D5">
        <f>_xlfn.IFNA(VLOOKUP(A5,'Prior Year Net to district'!$B$1:$F$317,3,FALSE),0)</f>
        <v>84951.889370394332</v>
      </c>
      <c r="E5">
        <f>VLOOKUP(A5,'Basic HH'!$B$1:$Y$321,23,FALSE)</f>
        <v>37494.159715491551</v>
      </c>
      <c r="F5">
        <f>VLOOKUP(A5,'Conc. HH'!$B$1:$Y$321,23,FALSE)</f>
        <v>0</v>
      </c>
      <c r="G5">
        <f>VLOOKUP(A5,'Targeted HH'!$B$1:$Y$321,23,FALSE)</f>
        <v>17274.926814492741</v>
      </c>
      <c r="H5">
        <f>VLOOKUP(A5,'EFIG HH'!$B$1:$Y$321,23,FALSE)</f>
        <v>23825.40598819391</v>
      </c>
      <c r="I5">
        <f t="shared" ref="I5:I68" si="12">SUM(E5:H5)</f>
        <v>78594.492518178202</v>
      </c>
      <c r="J5">
        <f t="shared" ref="J5:J68" si="13">IF(D5=0,I5,D5)</f>
        <v>84951.889370394332</v>
      </c>
      <c r="K5" s="55">
        <f t="shared" ref="K5:K68" si="14">I5*(1-$K$1)</f>
        <v>73105.268701042398</v>
      </c>
      <c r="L5">
        <f t="shared" si="1"/>
        <v>5489.223817135804</v>
      </c>
      <c r="M5">
        <f>IF(L5=0,K5,0)</f>
        <v>0</v>
      </c>
      <c r="N5">
        <f>M5-(M5/$M$3*$L$3)+IF(L5&gt;0,K5+L5)</f>
        <v>78594.492518178202</v>
      </c>
      <c r="O5">
        <f t="shared" si="2"/>
        <v>0</v>
      </c>
      <c r="P5">
        <f t="shared" ref="P5:P68" si="15">IF(O5+L5=0,N5,0)</f>
        <v>0</v>
      </c>
      <c r="Q5">
        <f t="shared" si="3"/>
        <v>78594.492518178202</v>
      </c>
      <c r="R5">
        <f t="shared" si="4"/>
        <v>0</v>
      </c>
      <c r="S5">
        <f t="shared" ref="S5:S68" si="16">IF(L5+O5+R5=0,N5,0)</f>
        <v>0</v>
      </c>
      <c r="T5">
        <f t="shared" si="5"/>
        <v>78594.492518178202</v>
      </c>
      <c r="U5">
        <f t="shared" si="6"/>
        <v>0</v>
      </c>
      <c r="V5">
        <f t="shared" ref="V5:V68" si="17">IF(U5+R5+O5+L5=0,T5,0)</f>
        <v>0</v>
      </c>
      <c r="W5">
        <f t="shared" si="7"/>
        <v>78594.492518178202</v>
      </c>
      <c r="X5" s="55">
        <f t="shared" ref="X5:X68" si="18">I5-W5</f>
        <v>0</v>
      </c>
      <c r="Y5" s="38">
        <f t="shared" si="8"/>
        <v>602.9989739331113</v>
      </c>
      <c r="Z5" s="38">
        <f t="shared" si="9"/>
        <v>77991.493544245095</v>
      </c>
      <c r="AA5">
        <f t="shared" ref="AA5:AA68" si="19">Z5/$Z$3*$AA$1</f>
        <v>0</v>
      </c>
      <c r="AB5" s="38">
        <f t="shared" ref="AB5:AB68" si="20">Z5-AA5</f>
        <v>77991.493544245095</v>
      </c>
      <c r="AD5" s="38">
        <f t="shared" si="10"/>
        <v>0</v>
      </c>
      <c r="AE5" s="38">
        <f t="shared" ref="AE5:AE68" si="21">AB5-AD5</f>
        <v>77991.493544245095</v>
      </c>
      <c r="AG5" t="str">
        <f t="shared" si="11"/>
        <v>5300060</v>
      </c>
    </row>
    <row r="6" spans="1:33" x14ac:dyDescent="0.25">
      <c r="A6" s="7" t="s">
        <v>276</v>
      </c>
      <c r="B6" s="2" t="s">
        <v>686</v>
      </c>
      <c r="C6" s="4" t="s">
        <v>685</v>
      </c>
      <c r="D6">
        <f>_xlfn.IFNA(VLOOKUP(A6,'Prior Year Net to district'!$B$1:$F$317,3,FALSE),0)</f>
        <v>16615.017402176436</v>
      </c>
      <c r="E6">
        <f>VLOOKUP(A6,'Basic HH'!$B$1:$Y$321,23,FALSE)</f>
        <v>0</v>
      </c>
      <c r="F6">
        <f>VLOOKUP(A6,'Conc. HH'!$B$1:$Y$321,23,FALSE)</f>
        <v>0</v>
      </c>
      <c r="G6">
        <f>VLOOKUP(A6,'Targeted HH'!$B$1:$Y$321,23,FALSE)</f>
        <v>0</v>
      </c>
      <c r="H6">
        <f>VLOOKUP(A6,'EFIG HH'!$B$1:$Y$321,23,FALSE)</f>
        <v>0</v>
      </c>
      <c r="I6">
        <f t="shared" si="12"/>
        <v>0</v>
      </c>
      <c r="J6">
        <f t="shared" si="13"/>
        <v>16615.017402176436</v>
      </c>
      <c r="K6" s="55">
        <f t="shared" si="14"/>
        <v>0</v>
      </c>
      <c r="L6">
        <f t="shared" si="1"/>
        <v>0</v>
      </c>
      <c r="M6">
        <f t="shared" ref="M6:M68" si="22">IF(L6=0,K6,0)</f>
        <v>0</v>
      </c>
      <c r="N6">
        <f t="shared" ref="N6:N68" si="23">M6-(M6/$M$3*$L$3)+IF(L6&gt;0,K6+L6)</f>
        <v>0</v>
      </c>
      <c r="O6">
        <f t="shared" si="2"/>
        <v>0</v>
      </c>
      <c r="P6">
        <f t="shared" si="15"/>
        <v>0</v>
      </c>
      <c r="Q6">
        <f t="shared" si="3"/>
        <v>0</v>
      </c>
      <c r="R6">
        <f t="shared" si="4"/>
        <v>0</v>
      </c>
      <c r="S6">
        <f t="shared" si="16"/>
        <v>0</v>
      </c>
      <c r="T6">
        <f t="shared" si="5"/>
        <v>0</v>
      </c>
      <c r="U6">
        <f t="shared" si="6"/>
        <v>0</v>
      </c>
      <c r="V6">
        <f t="shared" si="17"/>
        <v>0</v>
      </c>
      <c r="W6">
        <f t="shared" si="7"/>
        <v>0</v>
      </c>
      <c r="X6" s="55">
        <f t="shared" si="18"/>
        <v>0</v>
      </c>
      <c r="Y6" s="38">
        <f t="shared" si="8"/>
        <v>0</v>
      </c>
      <c r="Z6" s="38">
        <f t="shared" si="9"/>
        <v>0</v>
      </c>
      <c r="AA6">
        <f t="shared" si="19"/>
        <v>0</v>
      </c>
      <c r="AB6" s="38">
        <f t="shared" si="20"/>
        <v>0</v>
      </c>
      <c r="AD6" s="38">
        <f t="shared" si="10"/>
        <v>0</v>
      </c>
      <c r="AE6" s="38">
        <f t="shared" si="21"/>
        <v>0</v>
      </c>
      <c r="AG6" t="str">
        <f t="shared" si="11"/>
        <v>5300090</v>
      </c>
    </row>
    <row r="7" spans="1:33" x14ac:dyDescent="0.25">
      <c r="A7" s="7" t="s">
        <v>102</v>
      </c>
      <c r="B7" s="2" t="s">
        <v>688</v>
      </c>
      <c r="C7" s="4" t="s">
        <v>687</v>
      </c>
      <c r="D7">
        <f>_xlfn.IFNA(VLOOKUP(A7,'Prior Year Net to district'!$B$1:$F$317,3,FALSE),0)</f>
        <v>437414.80088272039</v>
      </c>
      <c r="E7">
        <f>VLOOKUP(A7,'Basic HH'!$B$1:$Y$321,23,FALSE)</f>
        <v>232578.10090854543</v>
      </c>
      <c r="F7">
        <f>VLOOKUP(A7,'Conc. HH'!$B$1:$Y$321,23,FALSE)</f>
        <v>0</v>
      </c>
      <c r="G7">
        <f>VLOOKUP(A7,'Targeted HH'!$B$1:$Y$321,23,FALSE)</f>
        <v>113072.24824031607</v>
      </c>
      <c r="H7">
        <f>VLOOKUP(A7,'EFIG HH'!$B$1:$Y$321,23,FALSE)</f>
        <v>155948.11192272379</v>
      </c>
      <c r="I7">
        <f t="shared" si="12"/>
        <v>501598.46107158531</v>
      </c>
      <c r="J7">
        <f t="shared" si="13"/>
        <v>437414.80088272039</v>
      </c>
      <c r="K7" s="55">
        <f t="shared" si="14"/>
        <v>466565.64730901818</v>
      </c>
      <c r="L7">
        <f t="shared" si="1"/>
        <v>0</v>
      </c>
      <c r="M7">
        <f t="shared" si="22"/>
        <v>466565.64730901818</v>
      </c>
      <c r="N7">
        <f t="shared" si="23"/>
        <v>446705.57927372621</v>
      </c>
      <c r="O7">
        <f t="shared" si="2"/>
        <v>0</v>
      </c>
      <c r="P7">
        <f t="shared" si="15"/>
        <v>446705.57927372621</v>
      </c>
      <c r="Q7">
        <f t="shared" si="3"/>
        <v>446705.57927372621</v>
      </c>
      <c r="R7">
        <f t="shared" si="4"/>
        <v>0</v>
      </c>
      <c r="S7">
        <f t="shared" si="16"/>
        <v>446705.57927372621</v>
      </c>
      <c r="T7">
        <f t="shared" si="5"/>
        <v>446705.57927372621</v>
      </c>
      <c r="U7">
        <f t="shared" si="6"/>
        <v>0</v>
      </c>
      <c r="V7">
        <f t="shared" si="17"/>
        <v>446705.57927372621</v>
      </c>
      <c r="W7">
        <f t="shared" si="7"/>
        <v>446705.57927372621</v>
      </c>
      <c r="X7" s="55">
        <f t="shared" si="18"/>
        <v>54892.881797859096</v>
      </c>
      <c r="Y7" s="38">
        <f t="shared" si="8"/>
        <v>3427.2504004011703</v>
      </c>
      <c r="Z7" s="38">
        <f t="shared" si="9"/>
        <v>443278.32887332502</v>
      </c>
      <c r="AA7">
        <f t="shared" si="19"/>
        <v>0</v>
      </c>
      <c r="AB7" s="38">
        <f t="shared" si="20"/>
        <v>443278.32887332502</v>
      </c>
      <c r="AD7" s="38">
        <f t="shared" si="10"/>
        <v>0</v>
      </c>
      <c r="AE7" s="38">
        <f t="shared" si="21"/>
        <v>443278.32887332502</v>
      </c>
      <c r="AG7" t="str">
        <f t="shared" si="11"/>
        <v>5300150</v>
      </c>
    </row>
    <row r="8" spans="1:33" x14ac:dyDescent="0.25">
      <c r="A8" s="7" t="s">
        <v>104</v>
      </c>
      <c r="B8" s="2" t="s">
        <v>690</v>
      </c>
      <c r="C8" s="4" t="s">
        <v>689</v>
      </c>
      <c r="D8">
        <f>_xlfn.IFNA(VLOOKUP(A8,'Prior Year Net to district'!$B$1:$F$317,3,FALSE),0)</f>
        <v>647985.67868488107</v>
      </c>
      <c r="E8">
        <f>VLOOKUP(A8,'Basic HH'!$B$1:$Y$321,23,FALSE)</f>
        <v>392475.54528317048</v>
      </c>
      <c r="F8">
        <f>VLOOKUP(A8,'Conc. HH'!$B$1:$Y$321,23,FALSE)</f>
        <v>0</v>
      </c>
      <c r="G8">
        <f>VLOOKUP(A8,'Targeted HH'!$B$1:$Y$321,23,FALSE)</f>
        <v>190809.41890553341</v>
      </c>
      <c r="H8">
        <f>VLOOKUP(A8,'EFIG HH'!$B$1:$Y$321,23,FALSE)</f>
        <v>263162.4388695964</v>
      </c>
      <c r="I8">
        <f t="shared" si="12"/>
        <v>846447.40305830026</v>
      </c>
      <c r="J8">
        <f t="shared" si="13"/>
        <v>647985.67868488107</v>
      </c>
      <c r="K8" s="55">
        <f t="shared" si="14"/>
        <v>787329.52983396815</v>
      </c>
      <c r="L8">
        <f t="shared" si="1"/>
        <v>0</v>
      </c>
      <c r="M8">
        <f t="shared" si="22"/>
        <v>787329.52983396815</v>
      </c>
      <c r="N8">
        <f t="shared" si="23"/>
        <v>753815.66502441291</v>
      </c>
      <c r="O8">
        <f t="shared" si="2"/>
        <v>0</v>
      </c>
      <c r="P8">
        <f t="shared" si="15"/>
        <v>753815.66502441291</v>
      </c>
      <c r="Q8">
        <f t="shared" si="3"/>
        <v>753815.66502441291</v>
      </c>
      <c r="R8">
        <f t="shared" si="4"/>
        <v>0</v>
      </c>
      <c r="S8">
        <f t="shared" si="16"/>
        <v>753815.66502441291</v>
      </c>
      <c r="T8">
        <f t="shared" si="5"/>
        <v>753815.66502441291</v>
      </c>
      <c r="U8">
        <f t="shared" si="6"/>
        <v>0</v>
      </c>
      <c r="V8">
        <f t="shared" si="17"/>
        <v>753815.66502441291</v>
      </c>
      <c r="W8">
        <f t="shared" si="7"/>
        <v>753815.66502441291</v>
      </c>
      <c r="X8" s="55">
        <f t="shared" si="18"/>
        <v>92631.738033887348</v>
      </c>
      <c r="Y8" s="38">
        <f t="shared" si="8"/>
        <v>5783.4850506769735</v>
      </c>
      <c r="Z8" s="38">
        <f t="shared" si="9"/>
        <v>748032.17997373594</v>
      </c>
      <c r="AA8">
        <f t="shared" si="19"/>
        <v>0</v>
      </c>
      <c r="AB8" s="38">
        <f t="shared" si="20"/>
        <v>748032.17997373594</v>
      </c>
      <c r="AD8" s="38">
        <f t="shared" si="10"/>
        <v>0</v>
      </c>
      <c r="AE8" s="38">
        <f t="shared" si="21"/>
        <v>748032.17997373594</v>
      </c>
      <c r="AG8" t="str">
        <f t="shared" si="11"/>
        <v>5300240</v>
      </c>
    </row>
    <row r="9" spans="1:33" x14ac:dyDescent="0.25">
      <c r="A9" s="7" t="s">
        <v>326</v>
      </c>
      <c r="B9" s="2" t="s">
        <v>692</v>
      </c>
      <c r="C9" s="4" t="s">
        <v>691</v>
      </c>
      <c r="D9">
        <f>_xlfn.IFNA(VLOOKUP(A9,'Prior Year Net to district'!$B$1:$F$317,3,FALSE),0)</f>
        <v>95376.145980260888</v>
      </c>
      <c r="E9">
        <f>VLOOKUP(A9,'Basic HH'!$B$1:$Y$321,23,FALSE)</f>
        <v>51684.022424121176</v>
      </c>
      <c r="F9">
        <f>VLOOKUP(A9,'Conc. HH'!$B$1:$Y$321,23,FALSE)</f>
        <v>0</v>
      </c>
      <c r="G9">
        <f>VLOOKUP(A9,'Targeted HH'!$B$1:$Y$321,23,FALSE)</f>
        <v>25127.166275625794</v>
      </c>
      <c r="H9">
        <f>VLOOKUP(A9,'EFIG HH'!$B$1:$Y$321,23,FALSE)</f>
        <v>34655.135982827516</v>
      </c>
      <c r="I9">
        <f t="shared" si="12"/>
        <v>111466.32468257449</v>
      </c>
      <c r="J9">
        <f t="shared" si="13"/>
        <v>95376.145980260888</v>
      </c>
      <c r="K9" s="55">
        <f t="shared" si="14"/>
        <v>103681.25495755956</v>
      </c>
      <c r="L9">
        <f t="shared" si="1"/>
        <v>0</v>
      </c>
      <c r="M9">
        <f t="shared" si="22"/>
        <v>103681.25495755956</v>
      </c>
      <c r="N9">
        <f t="shared" si="23"/>
        <v>99267.906505272447</v>
      </c>
      <c r="O9">
        <f t="shared" si="2"/>
        <v>0</v>
      </c>
      <c r="P9">
        <f t="shared" si="15"/>
        <v>99267.906505272447</v>
      </c>
      <c r="Q9">
        <f t="shared" si="3"/>
        <v>99267.906505272447</v>
      </c>
      <c r="R9">
        <f t="shared" si="4"/>
        <v>0</v>
      </c>
      <c r="S9">
        <f t="shared" si="16"/>
        <v>99267.906505272447</v>
      </c>
      <c r="T9">
        <f t="shared" si="5"/>
        <v>99267.906505272447</v>
      </c>
      <c r="U9">
        <f t="shared" si="6"/>
        <v>0</v>
      </c>
      <c r="V9">
        <f t="shared" si="17"/>
        <v>99267.906505272447</v>
      </c>
      <c r="W9">
        <f t="shared" si="7"/>
        <v>99267.906505272447</v>
      </c>
      <c r="X9" s="55">
        <f t="shared" si="18"/>
        <v>12198.418177302039</v>
      </c>
      <c r="Y9" s="38">
        <f t="shared" si="8"/>
        <v>761.6112000891485</v>
      </c>
      <c r="Z9" s="38">
        <f t="shared" si="9"/>
        <v>98506.295305183303</v>
      </c>
      <c r="AA9">
        <f t="shared" si="19"/>
        <v>0</v>
      </c>
      <c r="AB9" s="38">
        <f t="shared" si="20"/>
        <v>98506.295305183303</v>
      </c>
      <c r="AD9" s="38">
        <f t="shared" si="10"/>
        <v>0</v>
      </c>
      <c r="AE9" s="38">
        <f t="shared" si="21"/>
        <v>98506.295305183303</v>
      </c>
      <c r="AG9" t="str">
        <f t="shared" si="11"/>
        <v>5300280</v>
      </c>
    </row>
    <row r="10" spans="1:33" x14ac:dyDescent="0.25">
      <c r="A10" s="7" t="s">
        <v>328</v>
      </c>
      <c r="B10" s="2" t="s">
        <v>694</v>
      </c>
      <c r="C10" s="4" t="s">
        <v>693</v>
      </c>
      <c r="D10">
        <f>_xlfn.IFNA(VLOOKUP(A10,'Prior Year Net to district'!$B$1:$F$317,3,FALSE),0)</f>
        <v>4105708.6728161485</v>
      </c>
      <c r="E10">
        <f>VLOOKUP(A10,'Basic HH'!$B$1:$Y$321,23,FALSE)</f>
        <v>2291055.8065192476</v>
      </c>
      <c r="F10">
        <f>VLOOKUP(A10,'Conc. HH'!$B$1:$Y$321,23,FALSE)</f>
        <v>598874.09289727954</v>
      </c>
      <c r="G10">
        <f>VLOOKUP(A10,'Targeted HH'!$B$1:$Y$321,23,FALSE)</f>
        <v>1647988.7569053012</v>
      </c>
      <c r="H10">
        <f>VLOOKUP(A10,'EFIG HH'!$B$1:$Y$321,23,FALSE)</f>
        <v>2272889.5826237267</v>
      </c>
      <c r="I10">
        <f t="shared" si="12"/>
        <v>6810808.2389455549</v>
      </c>
      <c r="J10">
        <f t="shared" si="13"/>
        <v>4105708.6728161485</v>
      </c>
      <c r="K10" s="55">
        <f t="shared" si="14"/>
        <v>6335125.4067099802</v>
      </c>
      <c r="L10">
        <f t="shared" si="1"/>
        <v>0</v>
      </c>
      <c r="M10">
        <f t="shared" si="22"/>
        <v>6335125.4067099802</v>
      </c>
      <c r="N10">
        <f t="shared" si="23"/>
        <v>6065461.2719520349</v>
      </c>
      <c r="O10">
        <f t="shared" si="2"/>
        <v>0</v>
      </c>
      <c r="P10">
        <f t="shared" si="15"/>
        <v>6065461.2719520349</v>
      </c>
      <c r="Q10">
        <f t="shared" si="3"/>
        <v>6065461.2719520349</v>
      </c>
      <c r="R10">
        <f t="shared" si="4"/>
        <v>0</v>
      </c>
      <c r="S10">
        <f t="shared" si="16"/>
        <v>6065461.2719520349</v>
      </c>
      <c r="T10">
        <f t="shared" si="5"/>
        <v>6065461.2719520349</v>
      </c>
      <c r="U10">
        <f t="shared" si="6"/>
        <v>0</v>
      </c>
      <c r="V10">
        <f t="shared" si="17"/>
        <v>6065461.2719520349</v>
      </c>
      <c r="W10">
        <f t="shared" si="7"/>
        <v>6065461.2719520349</v>
      </c>
      <c r="X10" s="55">
        <f t="shared" si="18"/>
        <v>745346.96699352004</v>
      </c>
      <c r="Y10" s="38">
        <f t="shared" si="8"/>
        <v>46535.91881863938</v>
      </c>
      <c r="Z10" s="38">
        <f t="shared" si="9"/>
        <v>6018925.3531333953</v>
      </c>
      <c r="AA10">
        <f t="shared" si="19"/>
        <v>0</v>
      </c>
      <c r="AB10" s="38">
        <f t="shared" si="20"/>
        <v>6018925.3531333953</v>
      </c>
      <c r="AD10" s="38">
        <f t="shared" si="10"/>
        <v>0</v>
      </c>
      <c r="AE10" s="38">
        <f t="shared" si="21"/>
        <v>6018925.3531333953</v>
      </c>
      <c r="AG10" t="str">
        <f t="shared" si="11"/>
        <v>5300300</v>
      </c>
    </row>
    <row r="11" spans="1:33" x14ac:dyDescent="0.25">
      <c r="A11" s="7" t="s">
        <v>106</v>
      </c>
      <c r="B11" s="2" t="s">
        <v>696</v>
      </c>
      <c r="C11" s="4" t="s">
        <v>695</v>
      </c>
      <c r="D11">
        <f>_xlfn.IFNA(VLOOKUP(A11,'Prior Year Net to district'!$B$1:$F$317,3,FALSE),0)</f>
        <v>118813.36792683556</v>
      </c>
      <c r="E11">
        <f>VLOOKUP(A11,'Basic HH'!$B$1:$Y$321,23,FALSE)</f>
        <v>129210.05606030299</v>
      </c>
      <c r="F11">
        <f>VLOOKUP(A11,'Conc. HH'!$B$1:$Y$321,23,FALSE)</f>
        <v>0</v>
      </c>
      <c r="G11">
        <f>VLOOKUP(A11,'Targeted HH'!$B$1:$Y$321,23,FALSE)</f>
        <v>0</v>
      </c>
      <c r="H11">
        <f>VLOOKUP(A11,'EFIG HH'!$B$1:$Y$321,23,FALSE)</f>
        <v>0</v>
      </c>
      <c r="I11">
        <f t="shared" si="12"/>
        <v>129210.05606030299</v>
      </c>
      <c r="J11">
        <f t="shared" si="13"/>
        <v>118813.36792683556</v>
      </c>
      <c r="K11" s="55">
        <f t="shared" si="14"/>
        <v>120185.72249169293</v>
      </c>
      <c r="L11">
        <f t="shared" si="1"/>
        <v>0</v>
      </c>
      <c r="M11">
        <f t="shared" si="22"/>
        <v>120185.72249169293</v>
      </c>
      <c r="N11">
        <f t="shared" si="23"/>
        <v>115069.83657226765</v>
      </c>
      <c r="O11">
        <f t="shared" si="2"/>
        <v>3743.5313545679091</v>
      </c>
      <c r="P11">
        <f t="shared" si="15"/>
        <v>0</v>
      </c>
      <c r="Q11">
        <f t="shared" si="3"/>
        <v>115069.83657226765</v>
      </c>
      <c r="R11">
        <f t="shared" si="4"/>
        <v>0</v>
      </c>
      <c r="S11">
        <f t="shared" si="16"/>
        <v>0</v>
      </c>
      <c r="T11">
        <f t="shared" si="5"/>
        <v>115069.83657226765</v>
      </c>
      <c r="U11">
        <f t="shared" si="6"/>
        <v>3743.5313545679091</v>
      </c>
      <c r="V11">
        <f t="shared" si="17"/>
        <v>0</v>
      </c>
      <c r="W11">
        <f t="shared" si="7"/>
        <v>115069.83657226765</v>
      </c>
      <c r="X11" s="55">
        <f t="shared" si="18"/>
        <v>14140.219488035335</v>
      </c>
      <c r="Y11" s="38">
        <f t="shared" si="8"/>
        <v>882.84803630075749</v>
      </c>
      <c r="Z11" s="38">
        <f t="shared" si="9"/>
        <v>114186.9885359669</v>
      </c>
      <c r="AA11">
        <f t="shared" si="19"/>
        <v>0</v>
      </c>
      <c r="AB11" s="38">
        <f t="shared" si="20"/>
        <v>114186.9885359669</v>
      </c>
      <c r="AD11" s="38">
        <f t="shared" si="10"/>
        <v>0</v>
      </c>
      <c r="AE11" s="38">
        <f t="shared" si="21"/>
        <v>114186.9885359669</v>
      </c>
      <c r="AG11" t="str">
        <f t="shared" si="11"/>
        <v>5300330</v>
      </c>
    </row>
    <row r="12" spans="1:33" x14ac:dyDescent="0.25">
      <c r="A12" s="7" t="s">
        <v>108</v>
      </c>
      <c r="B12" s="2" t="s">
        <v>698</v>
      </c>
      <c r="C12" s="4" t="s">
        <v>697</v>
      </c>
      <c r="D12">
        <f>_xlfn.IFNA(VLOOKUP(A12,'Prior Year Net to district'!$B$1:$F$317,3,FALSE),0)</f>
        <v>1750264.2584437085</v>
      </c>
      <c r="E12">
        <f>VLOOKUP(A12,'Basic HH'!$B$1:$Y$321,23,FALSE)</f>
        <v>910930.89522513596</v>
      </c>
      <c r="F12">
        <f>VLOOKUP(A12,'Conc. HH'!$B$1:$Y$321,23,FALSE)</f>
        <v>0</v>
      </c>
      <c r="G12">
        <f>VLOOKUP(A12,'Targeted HH'!$B$1:$Y$321,23,FALSE)</f>
        <v>528652.02172078344</v>
      </c>
      <c r="H12">
        <f>VLOOKUP(A12,'EFIG HH'!$B$1:$Y$321,23,FALSE)</f>
        <v>729111.57188870688</v>
      </c>
      <c r="I12">
        <f t="shared" si="12"/>
        <v>2168694.488834626</v>
      </c>
      <c r="J12">
        <f t="shared" si="13"/>
        <v>1750264.2584437085</v>
      </c>
      <c r="K12" s="55">
        <f t="shared" si="14"/>
        <v>2017227.7758528125</v>
      </c>
      <c r="L12">
        <f t="shared" si="1"/>
        <v>0</v>
      </c>
      <c r="M12">
        <f t="shared" si="22"/>
        <v>2017227.7758528125</v>
      </c>
      <c r="N12">
        <f t="shared" si="23"/>
        <v>1931361.4436395809</v>
      </c>
      <c r="O12">
        <f t="shared" si="2"/>
        <v>0</v>
      </c>
      <c r="P12">
        <f t="shared" si="15"/>
        <v>1931361.4436395809</v>
      </c>
      <c r="Q12">
        <f t="shared" si="3"/>
        <v>1931361.4436395809</v>
      </c>
      <c r="R12">
        <f t="shared" si="4"/>
        <v>0</v>
      </c>
      <c r="S12">
        <f t="shared" si="16"/>
        <v>1931361.4436395809</v>
      </c>
      <c r="T12">
        <f t="shared" si="5"/>
        <v>1931361.4436395809</v>
      </c>
      <c r="U12">
        <f t="shared" si="6"/>
        <v>0</v>
      </c>
      <c r="V12">
        <f t="shared" si="17"/>
        <v>1931361.4436395809</v>
      </c>
      <c r="W12">
        <f t="shared" si="7"/>
        <v>1931361.4436395809</v>
      </c>
      <c r="X12" s="55">
        <f t="shared" si="18"/>
        <v>237333.04519504518</v>
      </c>
      <c r="Y12" s="38">
        <f t="shared" si="8"/>
        <v>14817.946289802381</v>
      </c>
      <c r="Z12" s="38">
        <f t="shared" si="9"/>
        <v>1916543.4973497784</v>
      </c>
      <c r="AA12">
        <f t="shared" si="19"/>
        <v>0</v>
      </c>
      <c r="AB12" s="38">
        <f t="shared" si="20"/>
        <v>1916543.4973497784</v>
      </c>
      <c r="AD12" s="38">
        <f t="shared" si="10"/>
        <v>0</v>
      </c>
      <c r="AE12" s="38">
        <f t="shared" si="21"/>
        <v>1916543.4973497784</v>
      </c>
      <c r="AG12" t="str">
        <f t="shared" si="11"/>
        <v>5300380</v>
      </c>
    </row>
    <row r="13" spans="1:33" x14ac:dyDescent="0.25">
      <c r="A13" s="7" t="s">
        <v>110</v>
      </c>
      <c r="B13" s="2" t="s">
        <v>700</v>
      </c>
      <c r="C13" s="4" t="s">
        <v>699</v>
      </c>
      <c r="D13">
        <f>_xlfn.IFNA(VLOOKUP(A13,'Prior Year Net to district'!$B$1:$F$317,3,FALSE),0)</f>
        <v>1969804.1486350219</v>
      </c>
      <c r="E13">
        <f>VLOOKUP(A13,'Basic HH'!$B$1:$Y$321,23,FALSE)</f>
        <v>1299368.6262564221</v>
      </c>
      <c r="F13">
        <f>VLOOKUP(A13,'Conc. HH'!$B$1:$Y$321,23,FALSE)</f>
        <v>0</v>
      </c>
      <c r="G13">
        <f>VLOOKUP(A13,'Targeted HH'!$B$1:$Y$321,23,FALSE)</f>
        <v>811921.56028115877</v>
      </c>
      <c r="H13">
        <f>VLOOKUP(A13,'EFIG HH'!$B$1:$Y$321,23,FALSE)</f>
        <v>1119794.081445114</v>
      </c>
      <c r="I13">
        <f t="shared" si="12"/>
        <v>3231084.2679826953</v>
      </c>
      <c r="J13">
        <f t="shared" si="13"/>
        <v>1969804.1486350219</v>
      </c>
      <c r="K13" s="55">
        <f t="shared" si="14"/>
        <v>3005417.7594181006</v>
      </c>
      <c r="L13">
        <f t="shared" si="1"/>
        <v>0</v>
      </c>
      <c r="M13">
        <f t="shared" si="22"/>
        <v>3005417.7594181006</v>
      </c>
      <c r="N13">
        <f t="shared" si="23"/>
        <v>2877487.6352849244</v>
      </c>
      <c r="O13">
        <f t="shared" si="2"/>
        <v>0</v>
      </c>
      <c r="P13">
        <f t="shared" si="15"/>
        <v>2877487.6352849244</v>
      </c>
      <c r="Q13">
        <f t="shared" si="3"/>
        <v>2877487.6352849244</v>
      </c>
      <c r="R13">
        <f t="shared" si="4"/>
        <v>0</v>
      </c>
      <c r="S13">
        <f t="shared" si="16"/>
        <v>2877487.6352849244</v>
      </c>
      <c r="T13">
        <f t="shared" si="5"/>
        <v>2877487.6352849244</v>
      </c>
      <c r="U13">
        <f t="shared" si="6"/>
        <v>0</v>
      </c>
      <c r="V13">
        <f t="shared" si="17"/>
        <v>2877487.6352849244</v>
      </c>
      <c r="W13">
        <f t="shared" si="7"/>
        <v>2877487.6352849244</v>
      </c>
      <c r="X13" s="55">
        <f t="shared" si="18"/>
        <v>353596.63269777084</v>
      </c>
      <c r="Y13" s="38">
        <f t="shared" si="8"/>
        <v>22076.891598742826</v>
      </c>
      <c r="Z13" s="38">
        <f t="shared" si="9"/>
        <v>2855410.7436861815</v>
      </c>
      <c r="AA13">
        <f t="shared" si="19"/>
        <v>0</v>
      </c>
      <c r="AB13" s="38">
        <f t="shared" si="20"/>
        <v>2855410.7436861815</v>
      </c>
      <c r="AD13" s="38">
        <f t="shared" si="10"/>
        <v>0</v>
      </c>
      <c r="AE13" s="38">
        <f t="shared" si="21"/>
        <v>2855410.7436861815</v>
      </c>
      <c r="AG13" t="str">
        <f t="shared" si="11"/>
        <v>5300390</v>
      </c>
    </row>
    <row r="14" spans="1:33" x14ac:dyDescent="0.25">
      <c r="A14" s="7" t="s">
        <v>68</v>
      </c>
      <c r="B14" s="2" t="s">
        <v>701</v>
      </c>
      <c r="C14" s="4" t="s">
        <v>17</v>
      </c>
      <c r="D14">
        <f>_xlfn.IFNA(VLOOKUP(A14,'Prior Year Net to district'!$B$1:$F$317,3,FALSE),0)</f>
        <v>2319339.5634477939</v>
      </c>
      <c r="E14">
        <f>VLOOKUP(A14,'Basic HH'!$B$1:$Y$321,23,FALSE)</f>
        <v>1444046.6169124057</v>
      </c>
      <c r="F14">
        <f>VLOOKUP(A14,'Conc. HH'!$B$1:$Y$321,23,FALSE)</f>
        <v>0</v>
      </c>
      <c r="G14">
        <f>VLOOKUP(A14,'Targeted HH'!$B$1:$Y$321,23,FALSE)</f>
        <v>919065.70144015388</v>
      </c>
      <c r="H14">
        <f>VLOOKUP(A14,'EFIG HH'!$B$1:$Y$321,23,FALSE)</f>
        <v>1267566.2074739081</v>
      </c>
      <c r="I14">
        <f t="shared" si="12"/>
        <v>3630678.5258264677</v>
      </c>
      <c r="J14">
        <f t="shared" si="13"/>
        <v>2319339.5634477939</v>
      </c>
      <c r="K14" s="55">
        <f t="shared" si="14"/>
        <v>3377103.416454515</v>
      </c>
      <c r="L14">
        <f t="shared" si="1"/>
        <v>0</v>
      </c>
      <c r="M14">
        <f t="shared" si="22"/>
        <v>3377103.416454515</v>
      </c>
      <c r="N14">
        <f t="shared" si="23"/>
        <v>3233351.9336785404</v>
      </c>
      <c r="O14">
        <f t="shared" si="2"/>
        <v>0</v>
      </c>
      <c r="P14">
        <f t="shared" si="15"/>
        <v>3233351.9336785404</v>
      </c>
      <c r="Q14">
        <f t="shared" si="3"/>
        <v>3233351.9336785404</v>
      </c>
      <c r="R14">
        <f t="shared" si="4"/>
        <v>0</v>
      </c>
      <c r="S14">
        <f t="shared" si="16"/>
        <v>3233351.9336785404</v>
      </c>
      <c r="T14">
        <f t="shared" si="5"/>
        <v>3233351.9336785404</v>
      </c>
      <c r="U14">
        <f t="shared" si="6"/>
        <v>0</v>
      </c>
      <c r="V14">
        <f t="shared" si="17"/>
        <v>3233351.9336785404</v>
      </c>
      <c r="W14">
        <f t="shared" si="7"/>
        <v>3233351.9336785404</v>
      </c>
      <c r="X14" s="55">
        <f t="shared" si="18"/>
        <v>397326.59214792727</v>
      </c>
      <c r="Y14" s="38">
        <f t="shared" si="8"/>
        <v>24807.182232544488</v>
      </c>
      <c r="Z14" s="38">
        <f t="shared" si="9"/>
        <v>3208544.7514459961</v>
      </c>
      <c r="AA14">
        <f t="shared" si="19"/>
        <v>0</v>
      </c>
      <c r="AB14" s="38">
        <f t="shared" si="20"/>
        <v>3208544.7514459961</v>
      </c>
      <c r="AD14" s="38">
        <f t="shared" si="10"/>
        <v>0</v>
      </c>
      <c r="AE14" s="38">
        <f t="shared" si="21"/>
        <v>3208544.7514459961</v>
      </c>
      <c r="AG14" t="str">
        <f t="shared" si="11"/>
        <v>5300420</v>
      </c>
    </row>
    <row r="15" spans="1:33" x14ac:dyDescent="0.25">
      <c r="A15" s="7" t="s">
        <v>112</v>
      </c>
      <c r="B15" s="2" t="s">
        <v>703</v>
      </c>
      <c r="C15" s="4" t="s">
        <v>702</v>
      </c>
      <c r="D15">
        <f>_xlfn.IFNA(VLOOKUP(A15,'Prior Year Net to district'!$B$1:$F$317,3,FALSE),0)</f>
        <v>0</v>
      </c>
      <c r="E15">
        <f>VLOOKUP(A15,'Basic HH'!$B$1:$Y$321,23,FALSE)</f>
        <v>0</v>
      </c>
      <c r="F15">
        <f>VLOOKUP(A15,'Conc. HH'!$B$1:$Y$321,23,FALSE)</f>
        <v>0</v>
      </c>
      <c r="G15">
        <f>VLOOKUP(A15,'Targeted HH'!$B$1:$Y$321,23,FALSE)</f>
        <v>0</v>
      </c>
      <c r="H15">
        <f>VLOOKUP(A15,'EFIG HH'!$B$1:$Y$321,23,FALSE)</f>
        <v>0</v>
      </c>
      <c r="I15">
        <f t="shared" si="12"/>
        <v>0</v>
      </c>
      <c r="J15">
        <f t="shared" si="13"/>
        <v>0</v>
      </c>
      <c r="K15" s="55">
        <f t="shared" si="14"/>
        <v>0</v>
      </c>
      <c r="L15">
        <f t="shared" si="1"/>
        <v>0</v>
      </c>
      <c r="M15">
        <f t="shared" si="22"/>
        <v>0</v>
      </c>
      <c r="N15">
        <f t="shared" si="23"/>
        <v>0</v>
      </c>
      <c r="O15">
        <f t="shared" si="2"/>
        <v>0</v>
      </c>
      <c r="P15">
        <f t="shared" si="15"/>
        <v>0</v>
      </c>
      <c r="Q15">
        <f t="shared" si="3"/>
        <v>0</v>
      </c>
      <c r="R15">
        <f t="shared" si="4"/>
        <v>0</v>
      </c>
      <c r="S15">
        <f t="shared" si="16"/>
        <v>0</v>
      </c>
      <c r="T15">
        <f t="shared" si="5"/>
        <v>0</v>
      </c>
      <c r="U15">
        <f t="shared" si="6"/>
        <v>0</v>
      </c>
      <c r="V15">
        <f t="shared" si="17"/>
        <v>0</v>
      </c>
      <c r="W15">
        <f t="shared" si="7"/>
        <v>0</v>
      </c>
      <c r="X15" s="55">
        <f t="shared" si="18"/>
        <v>0</v>
      </c>
      <c r="Y15" s="38">
        <f t="shared" si="8"/>
        <v>0</v>
      </c>
      <c r="Z15" s="38">
        <f t="shared" si="9"/>
        <v>0</v>
      </c>
      <c r="AA15">
        <f t="shared" si="19"/>
        <v>0</v>
      </c>
      <c r="AB15" s="38">
        <f t="shared" si="20"/>
        <v>0</v>
      </c>
      <c r="AD15" s="38">
        <f t="shared" si="10"/>
        <v>0</v>
      </c>
      <c r="AE15" s="38">
        <f t="shared" si="21"/>
        <v>0</v>
      </c>
      <c r="AG15" t="str">
        <f t="shared" si="11"/>
        <v>5300450</v>
      </c>
    </row>
    <row r="16" spans="1:33" x14ac:dyDescent="0.25">
      <c r="A16" s="7" t="s">
        <v>278</v>
      </c>
      <c r="B16" s="2" t="s">
        <v>705</v>
      </c>
      <c r="C16" s="4" t="s">
        <v>704</v>
      </c>
      <c r="D16">
        <f>_xlfn.IFNA(VLOOKUP(A16,'Prior Year Net to district'!$B$1:$F$317,3,FALSE),0)</f>
        <v>3982054.1994504607</v>
      </c>
      <c r="E16">
        <f>VLOOKUP(A16,'Basic HH'!$B$1:$Y$321,23,FALSE)</f>
        <v>1891312.1955826848</v>
      </c>
      <c r="F16">
        <f>VLOOKUP(A16,'Conc. HH'!$B$1:$Y$321,23,FALSE)</f>
        <v>0</v>
      </c>
      <c r="G16">
        <f>VLOOKUP(A16,'Targeted HH'!$B$1:$Y$321,23,FALSE)</f>
        <v>1259302.9035792151</v>
      </c>
      <c r="H16">
        <f>VLOOKUP(A16,'EFIG HH'!$B$1:$Y$321,23,FALSE)</f>
        <v>1736817.9478893629</v>
      </c>
      <c r="I16">
        <f t="shared" si="12"/>
        <v>4887433.0470512621</v>
      </c>
      <c r="J16">
        <f t="shared" si="13"/>
        <v>3982054.1994504607</v>
      </c>
      <c r="K16" s="55">
        <f t="shared" si="14"/>
        <v>4546083.2523398157</v>
      </c>
      <c r="L16">
        <f t="shared" si="1"/>
        <v>0</v>
      </c>
      <c r="M16">
        <f t="shared" si="22"/>
        <v>4546083.2523398157</v>
      </c>
      <c r="N16">
        <f t="shared" si="23"/>
        <v>4352572.3858490987</v>
      </c>
      <c r="O16">
        <f t="shared" si="2"/>
        <v>0</v>
      </c>
      <c r="P16">
        <f t="shared" si="15"/>
        <v>4352572.3858490987</v>
      </c>
      <c r="Q16">
        <f t="shared" si="3"/>
        <v>4352572.3858490987</v>
      </c>
      <c r="R16">
        <f t="shared" si="4"/>
        <v>0</v>
      </c>
      <c r="S16">
        <f t="shared" si="16"/>
        <v>4352572.3858490987</v>
      </c>
      <c r="T16">
        <f t="shared" si="5"/>
        <v>4352572.3858490987</v>
      </c>
      <c r="U16">
        <f t="shared" si="6"/>
        <v>0</v>
      </c>
      <c r="V16">
        <f t="shared" si="17"/>
        <v>4352572.3858490987</v>
      </c>
      <c r="W16">
        <f t="shared" si="7"/>
        <v>4352572.3858490987</v>
      </c>
      <c r="X16" s="55">
        <f t="shared" si="18"/>
        <v>534860.66120216344</v>
      </c>
      <c r="Y16" s="38">
        <f t="shared" si="8"/>
        <v>33394.155220603468</v>
      </c>
      <c r="Z16" s="38">
        <f t="shared" si="9"/>
        <v>4319178.2306284951</v>
      </c>
      <c r="AA16">
        <f t="shared" si="19"/>
        <v>0</v>
      </c>
      <c r="AB16" s="38">
        <f t="shared" si="20"/>
        <v>4319178.2306284951</v>
      </c>
      <c r="AD16" s="38">
        <f t="shared" si="10"/>
        <v>0</v>
      </c>
      <c r="AE16" s="38">
        <f t="shared" si="21"/>
        <v>4319178.2306284951</v>
      </c>
      <c r="AG16" t="str">
        <f t="shared" si="11"/>
        <v>5300480</v>
      </c>
    </row>
    <row r="17" spans="1:33" x14ac:dyDescent="0.25">
      <c r="A17" s="7" t="s">
        <v>330</v>
      </c>
      <c r="B17" s="2" t="s">
        <v>707</v>
      </c>
      <c r="C17" s="4" t="s">
        <v>706</v>
      </c>
      <c r="D17">
        <f>_xlfn.IFNA(VLOOKUP(A17,'Prior Year Net to district'!$B$1:$F$317,3,FALSE),0)</f>
        <v>1062.687120085995</v>
      </c>
      <c r="E17">
        <f>VLOOKUP(A17,'Basic HH'!$B$1:$Y$321,23,FALSE)</f>
        <v>12113.442755653412</v>
      </c>
      <c r="F17">
        <f>VLOOKUP(A17,'Conc. HH'!$B$1:$Y$321,23,FALSE)</f>
        <v>3166.4121936761339</v>
      </c>
      <c r="G17">
        <f>VLOOKUP(A17,'Targeted HH'!$B$1:$Y$321,23,FALSE)</f>
        <v>6681.8042776552184</v>
      </c>
      <c r="H17">
        <f>VLOOKUP(A17,'EFIG HH'!$B$1:$Y$321,23,FALSE)</f>
        <v>9215.4775159585024</v>
      </c>
      <c r="I17">
        <f t="shared" si="12"/>
        <v>31177.136742943265</v>
      </c>
      <c r="J17">
        <f t="shared" si="13"/>
        <v>1062.687120085995</v>
      </c>
      <c r="K17" s="55">
        <f t="shared" si="14"/>
        <v>28999.652340713918</v>
      </c>
      <c r="L17">
        <f t="shared" si="1"/>
        <v>0</v>
      </c>
      <c r="M17">
        <f t="shared" si="22"/>
        <v>28999.652340713918</v>
      </c>
      <c r="N17">
        <f t="shared" si="23"/>
        <v>27765.238551768722</v>
      </c>
      <c r="O17">
        <f t="shared" si="2"/>
        <v>0</v>
      </c>
      <c r="P17">
        <f t="shared" si="15"/>
        <v>27765.238551768722</v>
      </c>
      <c r="Q17">
        <f t="shared" si="3"/>
        <v>27765.238551768722</v>
      </c>
      <c r="R17">
        <f t="shared" si="4"/>
        <v>0</v>
      </c>
      <c r="S17">
        <f t="shared" si="16"/>
        <v>27765.238551768722</v>
      </c>
      <c r="T17">
        <f t="shared" si="5"/>
        <v>27765.238551768722</v>
      </c>
      <c r="U17">
        <f t="shared" si="6"/>
        <v>0</v>
      </c>
      <c r="V17">
        <f t="shared" si="17"/>
        <v>27765.238551768722</v>
      </c>
      <c r="W17">
        <f t="shared" si="7"/>
        <v>27765.238551768722</v>
      </c>
      <c r="X17" s="55">
        <f t="shared" si="18"/>
        <v>3411.8981911745432</v>
      </c>
      <c r="Y17" s="38">
        <f t="shared" si="8"/>
        <v>213.02269181078094</v>
      </c>
      <c r="Z17" s="38">
        <f t="shared" si="9"/>
        <v>27552.215859957942</v>
      </c>
      <c r="AA17">
        <f t="shared" si="19"/>
        <v>0</v>
      </c>
      <c r="AB17" s="38">
        <f t="shared" si="20"/>
        <v>27552.215859957942</v>
      </c>
      <c r="AD17" s="38">
        <f t="shared" si="10"/>
        <v>0</v>
      </c>
      <c r="AE17" s="38">
        <f t="shared" si="21"/>
        <v>27552.215859957942</v>
      </c>
      <c r="AG17" t="str">
        <f t="shared" si="11"/>
        <v>5300510</v>
      </c>
    </row>
    <row r="18" spans="1:33" x14ac:dyDescent="0.25">
      <c r="A18" s="7" t="s">
        <v>332</v>
      </c>
      <c r="B18" s="2" t="s">
        <v>709</v>
      </c>
      <c r="C18" s="4" t="s">
        <v>708</v>
      </c>
      <c r="D18">
        <f>_xlfn.IFNA(VLOOKUP(A18,'Prior Year Net to district'!$B$1:$F$317,3,FALSE),0)</f>
        <v>601211.93451072974</v>
      </c>
      <c r="E18">
        <f>VLOOKUP(A18,'Basic HH'!$B$1:$Y$321,23,FALSE)</f>
        <v>314141.9487966118</v>
      </c>
      <c r="F18">
        <f>VLOOKUP(A18,'Conc. HH'!$B$1:$Y$321,23,FALSE)</f>
        <v>82115.622889334409</v>
      </c>
      <c r="G18">
        <f>VLOOKUP(A18,'Targeted HH'!$B$1:$Y$321,23,FALSE)</f>
        <v>152726.05751903812</v>
      </c>
      <c r="H18">
        <f>VLOOKUP(A18,'EFIG HH'!$B$1:$Y$321,23,FALSE)</f>
        <v>210638.24839562349</v>
      </c>
      <c r="I18">
        <f t="shared" si="12"/>
        <v>759621.87760060781</v>
      </c>
      <c r="J18">
        <f t="shared" si="13"/>
        <v>601211.93451072974</v>
      </c>
      <c r="K18" s="55">
        <f t="shared" si="14"/>
        <v>706568.10285197315</v>
      </c>
      <c r="L18">
        <f t="shared" si="1"/>
        <v>0</v>
      </c>
      <c r="M18">
        <f t="shared" si="22"/>
        <v>706568.10285197315</v>
      </c>
      <c r="N18">
        <f t="shared" si="23"/>
        <v>676491.96956796106</v>
      </c>
      <c r="O18">
        <f t="shared" si="2"/>
        <v>0</v>
      </c>
      <c r="P18">
        <f t="shared" si="15"/>
        <v>676491.96956796106</v>
      </c>
      <c r="Q18">
        <f t="shared" si="3"/>
        <v>676491.96956796106</v>
      </c>
      <c r="R18">
        <f t="shared" si="4"/>
        <v>0</v>
      </c>
      <c r="S18">
        <f t="shared" si="16"/>
        <v>676491.96956796106</v>
      </c>
      <c r="T18">
        <f t="shared" si="5"/>
        <v>676491.96956796106</v>
      </c>
      <c r="U18">
        <f t="shared" si="6"/>
        <v>0</v>
      </c>
      <c r="V18">
        <f t="shared" si="17"/>
        <v>676491.96956796106</v>
      </c>
      <c r="W18">
        <f t="shared" si="7"/>
        <v>676491.96956796106</v>
      </c>
      <c r="X18" s="55">
        <f t="shared" si="18"/>
        <v>83129.908032646752</v>
      </c>
      <c r="Y18" s="38">
        <f t="shared" si="8"/>
        <v>5190.2359879621454</v>
      </c>
      <c r="Z18" s="38">
        <f t="shared" si="9"/>
        <v>671301.73357999895</v>
      </c>
      <c r="AA18">
        <f t="shared" si="19"/>
        <v>0</v>
      </c>
      <c r="AB18" s="38">
        <f t="shared" si="20"/>
        <v>671301.73357999895</v>
      </c>
      <c r="AD18" s="38">
        <f t="shared" si="10"/>
        <v>0</v>
      </c>
      <c r="AE18" s="38">
        <f t="shared" si="21"/>
        <v>671301.73357999895</v>
      </c>
      <c r="AG18" t="str">
        <f t="shared" si="11"/>
        <v>5300570</v>
      </c>
    </row>
    <row r="19" spans="1:33" x14ac:dyDescent="0.25">
      <c r="A19" s="7" t="s">
        <v>334</v>
      </c>
      <c r="B19" s="2" t="s">
        <v>711</v>
      </c>
      <c r="C19" s="4" t="s">
        <v>710</v>
      </c>
      <c r="D19">
        <f>_xlfn.IFNA(VLOOKUP(A19,'Prior Year Net to district'!$B$1:$F$317,3,FALSE),0)</f>
        <v>47636.073542453123</v>
      </c>
      <c r="E19">
        <f>VLOOKUP(A19,'Basic HH'!$B$1:$Y$321,23,FALSE)</f>
        <v>23419.322660929931</v>
      </c>
      <c r="F19">
        <f>VLOOKUP(A19,'Conc. HH'!$B$1:$Y$321,23,FALSE)</f>
        <v>4507.2007555676237</v>
      </c>
      <c r="G19">
        <f>VLOOKUP(A19,'Targeted HH'!$B$1:$Y$321,23,FALSE)</f>
        <v>11385.747218642942</v>
      </c>
      <c r="H19">
        <f>VLOOKUP(A19,'EFIG HH'!$B$1:$Y$321,23,FALSE)</f>
        <v>15703.108492218715</v>
      </c>
      <c r="I19">
        <f t="shared" si="12"/>
        <v>55015.379127359214</v>
      </c>
      <c r="J19">
        <f t="shared" si="13"/>
        <v>47636.073542453123</v>
      </c>
      <c r="K19" s="55">
        <f t="shared" si="14"/>
        <v>51172.975929135006</v>
      </c>
      <c r="L19">
        <f t="shared" si="1"/>
        <v>0</v>
      </c>
      <c r="M19">
        <f t="shared" si="22"/>
        <v>51172.975929135006</v>
      </c>
      <c r="N19">
        <f t="shared" si="23"/>
        <v>48994.721294695832</v>
      </c>
      <c r="O19">
        <f t="shared" si="2"/>
        <v>0</v>
      </c>
      <c r="P19">
        <f t="shared" si="15"/>
        <v>48994.721294695832</v>
      </c>
      <c r="Q19">
        <f t="shared" si="3"/>
        <v>48994.721294695832</v>
      </c>
      <c r="R19">
        <f t="shared" si="4"/>
        <v>0</v>
      </c>
      <c r="S19">
        <f t="shared" si="16"/>
        <v>48994.721294695832</v>
      </c>
      <c r="T19">
        <f t="shared" si="5"/>
        <v>48994.721294695832</v>
      </c>
      <c r="U19">
        <f t="shared" si="6"/>
        <v>0</v>
      </c>
      <c r="V19">
        <f t="shared" si="17"/>
        <v>48994.721294695832</v>
      </c>
      <c r="W19">
        <f t="shared" si="7"/>
        <v>48994.721294695832</v>
      </c>
      <c r="X19" s="55">
        <f t="shared" si="18"/>
        <v>6020.6578326633826</v>
      </c>
      <c r="Y19" s="38">
        <f t="shared" si="8"/>
        <v>375.90123330851884</v>
      </c>
      <c r="Z19" s="38">
        <f t="shared" si="9"/>
        <v>48618.820061387312</v>
      </c>
      <c r="AA19">
        <f t="shared" si="19"/>
        <v>0</v>
      </c>
      <c r="AB19" s="38">
        <f t="shared" si="20"/>
        <v>48618.820061387312</v>
      </c>
      <c r="AD19" s="38">
        <f t="shared" si="10"/>
        <v>0</v>
      </c>
      <c r="AE19" s="38">
        <f t="shared" si="21"/>
        <v>48618.820061387312</v>
      </c>
      <c r="AG19" t="str">
        <f t="shared" si="11"/>
        <v>5300630</v>
      </c>
    </row>
    <row r="20" spans="1:33" x14ac:dyDescent="0.25">
      <c r="A20" s="7" t="s">
        <v>67</v>
      </c>
      <c r="B20" s="2" t="s">
        <v>712</v>
      </c>
      <c r="C20" s="4" t="s">
        <v>11</v>
      </c>
      <c r="D20">
        <f>_xlfn.IFNA(VLOOKUP(A20,'Prior Year Net to district'!$B$1:$F$317,3,FALSE),0)</f>
        <v>1605978.4354733559</v>
      </c>
      <c r="E20">
        <f>VLOOKUP(A20,'Basic HH'!$B$1:$Y$321,23,FALSE)</f>
        <v>673624.53613600007</v>
      </c>
      <c r="F20">
        <f>VLOOKUP(A20,'Conc. HH'!$B$1:$Y$321,23,FALSE)</f>
        <v>176083.13245092853</v>
      </c>
      <c r="G20">
        <f>VLOOKUP(A20,'Targeted HH'!$B$1:$Y$321,23,FALSE)</f>
        <v>367851.89189128217</v>
      </c>
      <c r="H20">
        <f>VLOOKUP(A20,'EFIG HH'!$B$1:$Y$321,23,FALSE)</f>
        <v>507337.64385515678</v>
      </c>
      <c r="I20">
        <f t="shared" si="12"/>
        <v>1724897.2043333678</v>
      </c>
      <c r="J20">
        <f t="shared" si="13"/>
        <v>1605978.4354733559</v>
      </c>
      <c r="K20" s="55">
        <f t="shared" si="14"/>
        <v>1604426.3352842706</v>
      </c>
      <c r="L20">
        <f t="shared" si="1"/>
        <v>1552.1001890853513</v>
      </c>
      <c r="M20">
        <f t="shared" si="22"/>
        <v>0</v>
      </c>
      <c r="N20">
        <f t="shared" si="23"/>
        <v>1605978.4354733559</v>
      </c>
      <c r="O20">
        <f t="shared" si="2"/>
        <v>0</v>
      </c>
      <c r="P20">
        <f t="shared" si="15"/>
        <v>0</v>
      </c>
      <c r="Q20">
        <f t="shared" si="3"/>
        <v>1605978.4354733559</v>
      </c>
      <c r="R20">
        <f t="shared" si="4"/>
        <v>0</v>
      </c>
      <c r="S20">
        <f t="shared" si="16"/>
        <v>0</v>
      </c>
      <c r="T20">
        <f t="shared" si="5"/>
        <v>1605978.4354733559</v>
      </c>
      <c r="U20">
        <f t="shared" si="6"/>
        <v>0</v>
      </c>
      <c r="V20">
        <f t="shared" si="17"/>
        <v>0</v>
      </c>
      <c r="W20">
        <f t="shared" si="7"/>
        <v>1605978.4354733559</v>
      </c>
      <c r="X20" s="55">
        <f t="shared" si="18"/>
        <v>118918.76886001183</v>
      </c>
      <c r="Y20" s="38">
        <f t="shared" si="8"/>
        <v>12321.516657482762</v>
      </c>
      <c r="Z20" s="38">
        <f t="shared" si="9"/>
        <v>1593656.9188158731</v>
      </c>
      <c r="AA20">
        <f t="shared" si="19"/>
        <v>0</v>
      </c>
      <c r="AB20" s="38">
        <f t="shared" si="20"/>
        <v>1593656.9188158731</v>
      </c>
      <c r="AD20" s="38">
        <f t="shared" si="10"/>
        <v>0</v>
      </c>
      <c r="AE20" s="38">
        <f t="shared" si="21"/>
        <v>1593656.9188158731</v>
      </c>
      <c r="AG20" t="str">
        <f t="shared" si="11"/>
        <v>5300660</v>
      </c>
    </row>
    <row r="21" spans="1:33" x14ac:dyDescent="0.25">
      <c r="A21" s="7" t="s">
        <v>336</v>
      </c>
      <c r="B21" s="2" t="s">
        <v>714</v>
      </c>
      <c r="C21" s="4" t="s">
        <v>713</v>
      </c>
      <c r="D21">
        <f>_xlfn.IFNA(VLOOKUP(A21,'Prior Year Net to district'!$B$1:$F$317,3,FALSE),0)</f>
        <v>640877.13142147998</v>
      </c>
      <c r="E21">
        <f>VLOOKUP(A21,'Basic HH'!$B$1:$Y$321,23,FALSE)</f>
        <v>231741.39018647218</v>
      </c>
      <c r="F21">
        <f>VLOOKUP(A21,'Conc. HH'!$B$1:$Y$321,23,FALSE)</f>
        <v>60254.61938351611</v>
      </c>
      <c r="G21">
        <f>VLOOKUP(A21,'Targeted HH'!$B$1:$Y$321,23,FALSE)</f>
        <v>151751.60030420637</v>
      </c>
      <c r="H21">
        <f>VLOOKUP(A21,'EFIG HH'!$B$1:$Y$321,23,FALSE)</f>
        <v>205524.30237483457</v>
      </c>
      <c r="I21">
        <f t="shared" si="12"/>
        <v>649271.91224902926</v>
      </c>
      <c r="J21">
        <f t="shared" si="13"/>
        <v>640877.13142147998</v>
      </c>
      <c r="K21" s="55">
        <f t="shared" si="14"/>
        <v>603925.23806966026</v>
      </c>
      <c r="L21">
        <f t="shared" si="1"/>
        <v>36951.893351819715</v>
      </c>
      <c r="M21">
        <f t="shared" si="22"/>
        <v>0</v>
      </c>
      <c r="N21">
        <f t="shared" si="23"/>
        <v>640877.13142147998</v>
      </c>
      <c r="O21">
        <f t="shared" si="2"/>
        <v>0</v>
      </c>
      <c r="P21">
        <f t="shared" si="15"/>
        <v>0</v>
      </c>
      <c r="Q21">
        <f t="shared" si="3"/>
        <v>640877.13142147998</v>
      </c>
      <c r="R21">
        <f t="shared" si="4"/>
        <v>0</v>
      </c>
      <c r="S21">
        <f t="shared" si="16"/>
        <v>0</v>
      </c>
      <c r="T21">
        <f t="shared" si="5"/>
        <v>640877.13142147998</v>
      </c>
      <c r="U21">
        <f t="shared" si="6"/>
        <v>0</v>
      </c>
      <c r="V21">
        <f t="shared" si="17"/>
        <v>0</v>
      </c>
      <c r="W21">
        <f t="shared" si="7"/>
        <v>640877.13142147998</v>
      </c>
      <c r="X21" s="55">
        <f t="shared" si="18"/>
        <v>8394.7808275492862</v>
      </c>
      <c r="Y21" s="38">
        <f t="shared" si="8"/>
        <v>4916.988968087886</v>
      </c>
      <c r="Z21" s="38">
        <f t="shared" si="9"/>
        <v>635960.14245339204</v>
      </c>
      <c r="AA21">
        <f t="shared" si="19"/>
        <v>0</v>
      </c>
      <c r="AB21" s="38">
        <f t="shared" si="20"/>
        <v>635960.14245339204</v>
      </c>
      <c r="AD21" s="38">
        <f t="shared" si="10"/>
        <v>0</v>
      </c>
      <c r="AE21" s="38">
        <f t="shared" si="21"/>
        <v>635960.14245339204</v>
      </c>
      <c r="AG21" t="str">
        <f t="shared" si="11"/>
        <v>5300690</v>
      </c>
    </row>
    <row r="22" spans="1:33" x14ac:dyDescent="0.25">
      <c r="A22" s="7" t="s">
        <v>338</v>
      </c>
      <c r="B22" s="2" t="s">
        <v>716</v>
      </c>
      <c r="C22" s="4" t="s">
        <v>715</v>
      </c>
      <c r="D22">
        <f>_xlfn.IFNA(VLOOKUP(A22,'Prior Year Net to district'!$B$1:$F$317,3,FALSE),0)</f>
        <v>446234.28287731257</v>
      </c>
      <c r="E22">
        <f>VLOOKUP(A22,'Basic HH'!$B$1:$Y$321,23,FALSE)</f>
        <v>169130.55845188143</v>
      </c>
      <c r="F22">
        <f>VLOOKUP(A22,'Conc. HH'!$B$1:$Y$321,23,FALSE)</f>
        <v>43975.30116410998</v>
      </c>
      <c r="G22">
        <f>VLOOKUP(A22,'Targeted HH'!$B$1:$Y$321,23,FALSE)</f>
        <v>122544.99362024046</v>
      </c>
      <c r="H22">
        <f>VLOOKUP(A22,'EFIG HH'!$B$1:$Y$321,23,FALSE)</f>
        <v>169012.82744499989</v>
      </c>
      <c r="I22">
        <f t="shared" si="12"/>
        <v>504663.68068123178</v>
      </c>
      <c r="J22">
        <f t="shared" si="13"/>
        <v>446234.28287731257</v>
      </c>
      <c r="K22" s="55">
        <f t="shared" si="14"/>
        <v>469416.78478711919</v>
      </c>
      <c r="L22">
        <f t="shared" si="1"/>
        <v>0</v>
      </c>
      <c r="M22">
        <f t="shared" si="22"/>
        <v>469416.78478711919</v>
      </c>
      <c r="N22">
        <f t="shared" si="23"/>
        <v>449435.35379975464</v>
      </c>
      <c r="O22">
        <f t="shared" si="2"/>
        <v>0</v>
      </c>
      <c r="P22">
        <f t="shared" si="15"/>
        <v>449435.35379975464</v>
      </c>
      <c r="Q22">
        <f t="shared" si="3"/>
        <v>449435.35379975464</v>
      </c>
      <c r="R22">
        <f t="shared" si="4"/>
        <v>0</v>
      </c>
      <c r="S22">
        <f t="shared" si="16"/>
        <v>449435.35379975464</v>
      </c>
      <c r="T22">
        <f t="shared" si="5"/>
        <v>449435.35379975464</v>
      </c>
      <c r="U22">
        <f t="shared" si="6"/>
        <v>0</v>
      </c>
      <c r="V22">
        <f t="shared" si="17"/>
        <v>449435.35379975464</v>
      </c>
      <c r="W22">
        <f t="shared" si="7"/>
        <v>449435.35379975464</v>
      </c>
      <c r="X22" s="55">
        <f t="shared" si="18"/>
        <v>55228.326881477144</v>
      </c>
      <c r="Y22" s="38">
        <f t="shared" si="8"/>
        <v>3448.193995626792</v>
      </c>
      <c r="Z22" s="38">
        <f t="shared" si="9"/>
        <v>445987.15980412782</v>
      </c>
      <c r="AA22">
        <f t="shared" si="19"/>
        <v>0</v>
      </c>
      <c r="AB22" s="38">
        <f t="shared" si="20"/>
        <v>445987.15980412782</v>
      </c>
      <c r="AD22" s="38">
        <f t="shared" si="10"/>
        <v>0</v>
      </c>
      <c r="AE22" s="38">
        <f t="shared" si="21"/>
        <v>445987.15980412782</v>
      </c>
      <c r="AG22" t="str">
        <f t="shared" si="11"/>
        <v>5300720</v>
      </c>
    </row>
    <row r="23" spans="1:33" x14ac:dyDescent="0.25">
      <c r="A23" s="7" t="s">
        <v>340</v>
      </c>
      <c r="B23" s="2" t="s">
        <v>718</v>
      </c>
      <c r="C23" s="4" t="s">
        <v>717</v>
      </c>
      <c r="D23">
        <f>_xlfn.IFNA(VLOOKUP(A23,'Prior Year Net to district'!$B$1:$F$317,3,FALSE),0)</f>
        <v>54924.211821068806</v>
      </c>
      <c r="E23">
        <f>VLOOKUP(A23,'Basic HH'!$B$1:$Y$321,23,FALSE)</f>
        <v>25842.011212060588</v>
      </c>
      <c r="F23">
        <f>VLOOKUP(A23,'Conc. HH'!$B$1:$Y$321,23,FALSE)</f>
        <v>6755.0126798424199</v>
      </c>
      <c r="G23">
        <f>VLOOKUP(A23,'Targeted HH'!$B$1:$Y$321,23,FALSE)</f>
        <v>18313.13028544511</v>
      </c>
      <c r="H23">
        <f>VLOOKUP(A23,'EFIG HH'!$B$1:$Y$321,23,FALSE)</f>
        <v>25257.285813759379</v>
      </c>
      <c r="I23">
        <f t="shared" si="12"/>
        <v>76167.439991107502</v>
      </c>
      <c r="J23">
        <f t="shared" si="13"/>
        <v>54924.211821068806</v>
      </c>
      <c r="K23" s="55">
        <f t="shared" si="14"/>
        <v>70847.727218704953</v>
      </c>
      <c r="L23">
        <f t="shared" si="1"/>
        <v>0</v>
      </c>
      <c r="M23">
        <f t="shared" si="22"/>
        <v>70847.727218704953</v>
      </c>
      <c r="N23">
        <f t="shared" si="23"/>
        <v>67831.987224076991</v>
      </c>
      <c r="O23">
        <f t="shared" si="2"/>
        <v>0</v>
      </c>
      <c r="P23">
        <f t="shared" si="15"/>
        <v>67831.987224076991</v>
      </c>
      <c r="Q23">
        <f t="shared" si="3"/>
        <v>67831.987224076991</v>
      </c>
      <c r="R23">
        <f t="shared" si="4"/>
        <v>0</v>
      </c>
      <c r="S23">
        <f t="shared" si="16"/>
        <v>67831.987224076991</v>
      </c>
      <c r="T23">
        <f t="shared" si="5"/>
        <v>67831.987224076991</v>
      </c>
      <c r="U23">
        <f t="shared" si="6"/>
        <v>0</v>
      </c>
      <c r="V23">
        <f t="shared" si="17"/>
        <v>67831.987224076991</v>
      </c>
      <c r="W23">
        <f t="shared" si="7"/>
        <v>67831.987224076991</v>
      </c>
      <c r="X23" s="55">
        <f t="shared" si="18"/>
        <v>8335.4527670305106</v>
      </c>
      <c r="Y23" s="38">
        <f t="shared" si="8"/>
        <v>520.42601695661983</v>
      </c>
      <c r="Z23" s="38">
        <f t="shared" si="9"/>
        <v>67311.561207120365</v>
      </c>
      <c r="AA23">
        <f t="shared" si="19"/>
        <v>0</v>
      </c>
      <c r="AB23" s="38">
        <f t="shared" si="20"/>
        <v>67311.561207120365</v>
      </c>
      <c r="AD23" s="38">
        <f t="shared" si="10"/>
        <v>0</v>
      </c>
      <c r="AE23" s="38">
        <f t="shared" si="21"/>
        <v>67311.561207120365</v>
      </c>
      <c r="AG23" t="str">
        <f t="shared" si="11"/>
        <v>5300750</v>
      </c>
    </row>
    <row r="24" spans="1:33" x14ac:dyDescent="0.25">
      <c r="A24" s="7" t="s">
        <v>342</v>
      </c>
      <c r="B24" s="2" t="s">
        <v>720</v>
      </c>
      <c r="C24" s="4" t="s">
        <v>719</v>
      </c>
      <c r="D24">
        <f>_xlfn.IFNA(VLOOKUP(A24,'Prior Year Net to district'!$B$1:$F$317,3,FALSE),0)</f>
        <v>1211314.2344233871</v>
      </c>
      <c r="E24">
        <f>VLOOKUP(A24,'Basic HH'!$B$1:$Y$321,23,FALSE)</f>
        <v>451612.10172066692</v>
      </c>
      <c r="F24">
        <f>VLOOKUP(A24,'Conc. HH'!$B$1:$Y$321,23,FALSE)</f>
        <v>114700.48819341061</v>
      </c>
      <c r="G24">
        <f>VLOOKUP(A24,'Targeted HH'!$B$1:$Y$321,23,FALSE)</f>
        <v>203403.42161655519</v>
      </c>
      <c r="H24">
        <f>VLOOKUP(A24,'EFIG HH'!$B$1:$Y$321,23,FALSE)</f>
        <v>273992.16886422993</v>
      </c>
      <c r="I24">
        <f t="shared" si="12"/>
        <v>1043708.1803948627</v>
      </c>
      <c r="J24">
        <f t="shared" si="13"/>
        <v>1211314.2344233871</v>
      </c>
      <c r="K24" s="55">
        <f t="shared" si="14"/>
        <v>970813.15151433577</v>
      </c>
      <c r="L24">
        <f t="shared" si="1"/>
        <v>72895.028880526894</v>
      </c>
      <c r="M24">
        <f t="shared" si="22"/>
        <v>0</v>
      </c>
      <c r="N24">
        <f t="shared" si="23"/>
        <v>1043708.1803948627</v>
      </c>
      <c r="O24">
        <f t="shared" si="2"/>
        <v>0</v>
      </c>
      <c r="P24">
        <f t="shared" si="15"/>
        <v>0</v>
      </c>
      <c r="Q24">
        <f t="shared" si="3"/>
        <v>1043708.1803948627</v>
      </c>
      <c r="R24">
        <f t="shared" si="4"/>
        <v>0</v>
      </c>
      <c r="S24">
        <f t="shared" si="16"/>
        <v>0</v>
      </c>
      <c r="T24">
        <f t="shared" si="5"/>
        <v>1043708.1803948627</v>
      </c>
      <c r="U24">
        <f t="shared" si="6"/>
        <v>0</v>
      </c>
      <c r="V24">
        <f t="shared" si="17"/>
        <v>0</v>
      </c>
      <c r="W24">
        <f t="shared" si="7"/>
        <v>1043708.1803948627</v>
      </c>
      <c r="X24" s="55">
        <f t="shared" si="18"/>
        <v>0</v>
      </c>
      <c r="Y24" s="38">
        <f t="shared" si="8"/>
        <v>8007.621675502678</v>
      </c>
      <c r="Z24" s="38">
        <f t="shared" si="9"/>
        <v>1035700.55871936</v>
      </c>
      <c r="AA24">
        <f t="shared" si="19"/>
        <v>0</v>
      </c>
      <c r="AB24" s="38">
        <f t="shared" si="20"/>
        <v>1035700.55871936</v>
      </c>
      <c r="AD24" s="38">
        <f t="shared" si="10"/>
        <v>0</v>
      </c>
      <c r="AE24" s="38">
        <f t="shared" si="21"/>
        <v>1035700.55871936</v>
      </c>
      <c r="AG24" t="str">
        <f t="shared" si="11"/>
        <v>5300780</v>
      </c>
    </row>
    <row r="25" spans="1:33" x14ac:dyDescent="0.25">
      <c r="A25" s="7" t="s">
        <v>114</v>
      </c>
      <c r="B25" s="2" t="s">
        <v>722</v>
      </c>
      <c r="C25" s="4" t="s">
        <v>721</v>
      </c>
      <c r="D25">
        <f>_xlfn.IFNA(VLOOKUP(A25,'Prior Year Net to district'!$B$1:$F$317,3,FALSE),0)</f>
        <v>221570.8753230178</v>
      </c>
      <c r="E25">
        <f>VLOOKUP(A25,'Basic HH'!$B$1:$Y$321,23,FALSE)</f>
        <v>266495.740624375</v>
      </c>
      <c r="F25">
        <f>VLOOKUP(A25,'Conc. HH'!$B$1:$Y$321,23,FALSE)</f>
        <v>0</v>
      </c>
      <c r="G25">
        <f>VLOOKUP(A25,'Targeted HH'!$B$1:$Y$321,23,FALSE)</f>
        <v>0</v>
      </c>
      <c r="H25">
        <f>VLOOKUP(A25,'EFIG HH'!$B$1:$Y$321,23,FALSE)</f>
        <v>0</v>
      </c>
      <c r="I25">
        <f t="shared" si="12"/>
        <v>266495.740624375</v>
      </c>
      <c r="J25">
        <f t="shared" si="13"/>
        <v>221570.8753230178</v>
      </c>
      <c r="K25" s="55">
        <f t="shared" si="14"/>
        <v>247883.05263911674</v>
      </c>
      <c r="L25">
        <f t="shared" si="1"/>
        <v>0</v>
      </c>
      <c r="M25">
        <f t="shared" si="22"/>
        <v>247883.05263911674</v>
      </c>
      <c r="N25">
        <f t="shared" si="23"/>
        <v>237331.53793030209</v>
      </c>
      <c r="O25">
        <f t="shared" si="2"/>
        <v>0</v>
      </c>
      <c r="P25">
        <f t="shared" si="15"/>
        <v>237331.53793030209</v>
      </c>
      <c r="Q25">
        <f t="shared" si="3"/>
        <v>237331.53793030209</v>
      </c>
      <c r="R25">
        <f t="shared" si="4"/>
        <v>0</v>
      </c>
      <c r="S25">
        <f t="shared" si="16"/>
        <v>237331.53793030209</v>
      </c>
      <c r="T25">
        <f t="shared" si="5"/>
        <v>237331.53793030209</v>
      </c>
      <c r="U25">
        <f t="shared" si="6"/>
        <v>0</v>
      </c>
      <c r="V25">
        <f t="shared" si="17"/>
        <v>237331.53793030209</v>
      </c>
      <c r="W25">
        <f t="shared" si="7"/>
        <v>237331.53793030209</v>
      </c>
      <c r="X25" s="55">
        <f t="shared" si="18"/>
        <v>29164.202694072912</v>
      </c>
      <c r="Y25" s="38">
        <f t="shared" si="8"/>
        <v>1820.8740748703128</v>
      </c>
      <c r="Z25" s="38">
        <f t="shared" si="9"/>
        <v>235510.66385543178</v>
      </c>
      <c r="AA25">
        <f t="shared" si="19"/>
        <v>0</v>
      </c>
      <c r="AB25" s="38">
        <f t="shared" si="20"/>
        <v>235510.66385543178</v>
      </c>
      <c r="AD25" s="38">
        <f t="shared" si="10"/>
        <v>0</v>
      </c>
      <c r="AE25" s="38">
        <f t="shared" si="21"/>
        <v>235510.66385543178</v>
      </c>
      <c r="AG25" t="str">
        <f t="shared" si="11"/>
        <v>5300810</v>
      </c>
    </row>
    <row r="26" spans="1:33" x14ac:dyDescent="0.25">
      <c r="A26" s="7" t="s">
        <v>344</v>
      </c>
      <c r="B26" s="2" t="s">
        <v>724</v>
      </c>
      <c r="C26" s="4" t="s">
        <v>723</v>
      </c>
      <c r="D26">
        <f>_xlfn.IFNA(VLOOKUP(A26,'Prior Year Net to district'!$B$1:$F$317,3,FALSE),0)</f>
        <v>160516.1631911998</v>
      </c>
      <c r="E26">
        <f>VLOOKUP(A26,'Basic HH'!$B$1:$Y$321,23,FALSE)</f>
        <v>106598.29624974998</v>
      </c>
      <c r="F26">
        <f>VLOOKUP(A26,'Conc. HH'!$B$1:$Y$321,23,FALSE)</f>
        <v>27864.427304349978</v>
      </c>
      <c r="G26">
        <f>VLOOKUP(A26,'Targeted HH'!$B$1:$Y$321,23,FALSE)</f>
        <v>66413.426692419365</v>
      </c>
      <c r="H26">
        <f>VLOOKUP(A26,'EFIG HH'!$B$1:$Y$321,23,FALSE)</f>
        <v>91596.732710124008</v>
      </c>
      <c r="I26">
        <f t="shared" si="12"/>
        <v>292472.88295664336</v>
      </c>
      <c r="J26">
        <f t="shared" si="13"/>
        <v>160516.1631911998</v>
      </c>
      <c r="K26" s="55">
        <f t="shared" si="14"/>
        <v>272045.89038307779</v>
      </c>
      <c r="L26">
        <f t="shared" si="1"/>
        <v>0</v>
      </c>
      <c r="M26">
        <f t="shared" si="22"/>
        <v>272045.89038307779</v>
      </c>
      <c r="N26">
        <f t="shared" si="23"/>
        <v>260465.8481684587</v>
      </c>
      <c r="O26">
        <f t="shared" si="2"/>
        <v>0</v>
      </c>
      <c r="P26">
        <f t="shared" si="15"/>
        <v>260465.8481684587</v>
      </c>
      <c r="Q26">
        <f t="shared" si="3"/>
        <v>260465.8481684587</v>
      </c>
      <c r="R26">
        <f t="shared" si="4"/>
        <v>0</v>
      </c>
      <c r="S26">
        <f t="shared" si="16"/>
        <v>260465.8481684587</v>
      </c>
      <c r="T26">
        <f t="shared" si="5"/>
        <v>260465.8481684587</v>
      </c>
      <c r="U26">
        <f t="shared" si="6"/>
        <v>0</v>
      </c>
      <c r="V26">
        <f t="shared" si="17"/>
        <v>260465.8481684587</v>
      </c>
      <c r="W26">
        <f t="shared" si="7"/>
        <v>260465.8481684587</v>
      </c>
      <c r="X26" s="55">
        <f t="shared" si="18"/>
        <v>32007.034788184654</v>
      </c>
      <c r="Y26" s="38">
        <f t="shared" si="8"/>
        <v>1998.3669867690974</v>
      </c>
      <c r="Z26" s="38">
        <f t="shared" si="9"/>
        <v>258467.4811816896</v>
      </c>
      <c r="AA26">
        <f t="shared" si="19"/>
        <v>0</v>
      </c>
      <c r="AB26" s="38">
        <f t="shared" si="20"/>
        <v>258467.4811816896</v>
      </c>
      <c r="AD26" s="38">
        <f t="shared" si="10"/>
        <v>0</v>
      </c>
      <c r="AE26" s="38">
        <f t="shared" si="21"/>
        <v>258467.4811816896</v>
      </c>
      <c r="AG26" t="str">
        <f t="shared" si="11"/>
        <v>5300840</v>
      </c>
    </row>
    <row r="27" spans="1:33" x14ac:dyDescent="0.25">
      <c r="A27" s="7" t="s">
        <v>116</v>
      </c>
      <c r="B27" s="2" t="s">
        <v>726</v>
      </c>
      <c r="C27" s="4" t="s">
        <v>725</v>
      </c>
      <c r="D27">
        <f>_xlfn.IFNA(VLOOKUP(A27,'Prior Year Net to district'!$B$1:$F$317,3,FALSE),0)</f>
        <v>19578.442903575637</v>
      </c>
      <c r="E27">
        <f>VLOOKUP(A27,'Basic HH'!$B$1:$Y$321,23,FALSE)</f>
        <v>15343.694157160982</v>
      </c>
      <c r="F27">
        <f>VLOOKUP(A27,'Conc. HH'!$B$1:$Y$321,23,FALSE)</f>
        <v>0</v>
      </c>
      <c r="G27">
        <f>VLOOKUP(A27,'Targeted HH'!$B$1:$Y$321,23,FALSE)</f>
        <v>7459.6274880764095</v>
      </c>
      <c r="H27">
        <f>VLOOKUP(A27,'EFIG HH'!$B$1:$Y$321,23,FALSE)</f>
        <v>10288.243494901915</v>
      </c>
      <c r="I27">
        <f t="shared" si="12"/>
        <v>33091.565140139312</v>
      </c>
      <c r="J27">
        <f t="shared" si="13"/>
        <v>19578.442903575637</v>
      </c>
      <c r="K27" s="55">
        <f t="shared" si="14"/>
        <v>30780.372565525508</v>
      </c>
      <c r="L27">
        <f t="shared" si="1"/>
        <v>0</v>
      </c>
      <c r="M27">
        <f t="shared" si="22"/>
        <v>30780.372565525508</v>
      </c>
      <c r="N27">
        <f t="shared" si="23"/>
        <v>29470.159743752771</v>
      </c>
      <c r="O27">
        <f t="shared" si="2"/>
        <v>0</v>
      </c>
      <c r="P27">
        <f t="shared" si="15"/>
        <v>29470.159743752771</v>
      </c>
      <c r="Q27">
        <f t="shared" si="3"/>
        <v>29470.159743752771</v>
      </c>
      <c r="R27">
        <f t="shared" si="4"/>
        <v>0</v>
      </c>
      <c r="S27">
        <f t="shared" si="16"/>
        <v>29470.159743752771</v>
      </c>
      <c r="T27">
        <f t="shared" si="5"/>
        <v>29470.159743752771</v>
      </c>
      <c r="U27">
        <f t="shared" si="6"/>
        <v>0</v>
      </c>
      <c r="V27">
        <f t="shared" si="17"/>
        <v>29470.159743752771</v>
      </c>
      <c r="W27">
        <f t="shared" si="7"/>
        <v>29470.159743752771</v>
      </c>
      <c r="X27" s="55">
        <f t="shared" si="18"/>
        <v>3621.4053963865408</v>
      </c>
      <c r="Y27" s="38">
        <f t="shared" si="8"/>
        <v>226.10332502646608</v>
      </c>
      <c r="Z27" s="38">
        <f t="shared" si="9"/>
        <v>29244.056418726304</v>
      </c>
      <c r="AA27">
        <f t="shared" si="19"/>
        <v>0</v>
      </c>
      <c r="AB27" s="38">
        <f t="shared" si="20"/>
        <v>29244.056418726304</v>
      </c>
      <c r="AD27" s="38">
        <f t="shared" si="10"/>
        <v>0</v>
      </c>
      <c r="AE27" s="38">
        <f t="shared" si="21"/>
        <v>29244.056418726304</v>
      </c>
      <c r="AG27" t="str">
        <f t="shared" si="11"/>
        <v>5300870</v>
      </c>
    </row>
    <row r="28" spans="1:33" x14ac:dyDescent="0.25">
      <c r="A28" s="7" t="s">
        <v>346</v>
      </c>
      <c r="B28" s="2" t="s">
        <v>728</v>
      </c>
      <c r="C28" s="4" t="s">
        <v>727</v>
      </c>
      <c r="D28">
        <f>_xlfn.IFNA(VLOOKUP(A28,'Prior Year Net to district'!$B$1:$F$317,3,FALSE),0)</f>
        <v>368125.94034336874</v>
      </c>
      <c r="E28">
        <f>VLOOKUP(A28,'Basic HH'!$B$1:$Y$321,23,FALSE)</f>
        <v>142131.06166633332</v>
      </c>
      <c r="F28">
        <f>VLOOKUP(A28,'Conc. HH'!$B$1:$Y$321,23,FALSE)</f>
        <v>33145.154089018615</v>
      </c>
      <c r="G28">
        <f>VLOOKUP(A28,'Targeted HH'!$B$1:$Y$321,23,FALSE)</f>
        <v>69099.707257970964</v>
      </c>
      <c r="H28">
        <f>VLOOKUP(A28,'EFIG HH'!$B$1:$Y$321,23,FALSE)</f>
        <v>95301.623952775641</v>
      </c>
      <c r="I28">
        <f t="shared" si="12"/>
        <v>339677.54696609854</v>
      </c>
      <c r="J28">
        <f t="shared" si="13"/>
        <v>368125.94034336874</v>
      </c>
      <c r="K28" s="55">
        <f t="shared" si="14"/>
        <v>315953.66986973182</v>
      </c>
      <c r="L28">
        <f t="shared" si="1"/>
        <v>23723.877096366719</v>
      </c>
      <c r="M28">
        <f t="shared" si="22"/>
        <v>0</v>
      </c>
      <c r="N28">
        <f t="shared" si="23"/>
        <v>339677.54696609854</v>
      </c>
      <c r="O28">
        <f t="shared" si="2"/>
        <v>0</v>
      </c>
      <c r="P28">
        <f t="shared" si="15"/>
        <v>0</v>
      </c>
      <c r="Q28">
        <f t="shared" si="3"/>
        <v>339677.54696609854</v>
      </c>
      <c r="R28">
        <f t="shared" si="4"/>
        <v>0</v>
      </c>
      <c r="S28">
        <f t="shared" si="16"/>
        <v>0</v>
      </c>
      <c r="T28">
        <f t="shared" si="5"/>
        <v>339677.54696609854</v>
      </c>
      <c r="U28">
        <f t="shared" si="6"/>
        <v>0</v>
      </c>
      <c r="V28">
        <f t="shared" si="17"/>
        <v>0</v>
      </c>
      <c r="W28">
        <f t="shared" si="7"/>
        <v>339677.54696609854</v>
      </c>
      <c r="X28" s="55">
        <f t="shared" si="18"/>
        <v>0</v>
      </c>
      <c r="Y28" s="38">
        <f t="shared" si="8"/>
        <v>2606.1013402599351</v>
      </c>
      <c r="Z28" s="38">
        <f t="shared" si="9"/>
        <v>337071.44562583859</v>
      </c>
      <c r="AA28">
        <f t="shared" si="19"/>
        <v>0</v>
      </c>
      <c r="AB28" s="38">
        <f t="shared" si="20"/>
        <v>337071.44562583859</v>
      </c>
      <c r="AD28" s="38">
        <f t="shared" si="10"/>
        <v>0</v>
      </c>
      <c r="AE28" s="38">
        <f t="shared" si="21"/>
        <v>337071.44562583859</v>
      </c>
      <c r="AG28" t="str">
        <f t="shared" si="11"/>
        <v>5300950</v>
      </c>
    </row>
    <row r="29" spans="1:33" x14ac:dyDescent="0.25">
      <c r="A29" s="7" t="s">
        <v>348</v>
      </c>
      <c r="B29" s="2" t="s">
        <v>730</v>
      </c>
      <c r="C29" s="4" t="s">
        <v>729</v>
      </c>
      <c r="D29">
        <f>_xlfn.IFNA(VLOOKUP(A29,'Prior Year Net to district'!$B$1:$F$317,3,FALSE),0)</f>
        <v>375941.83091615344</v>
      </c>
      <c r="E29">
        <f>VLOOKUP(A29,'Basic HH'!$B$1:$Y$321,23,FALSE)</f>
        <v>162320.13292575566</v>
      </c>
      <c r="F29">
        <f>VLOOKUP(A29,'Conc. HH'!$B$1:$Y$321,23,FALSE)</f>
        <v>36679.288907377901</v>
      </c>
      <c r="G29">
        <f>VLOOKUP(A29,'Targeted HH'!$B$1:$Y$321,23,FALSE)</f>
        <v>78915.006584387302</v>
      </c>
      <c r="H29">
        <f>VLOOKUP(A29,'EFIG HH'!$B$1:$Y$321,23,FALSE)</f>
        <v>108838.78644606769</v>
      </c>
      <c r="I29">
        <f t="shared" si="12"/>
        <v>386753.21486358851</v>
      </c>
      <c r="J29">
        <f t="shared" si="13"/>
        <v>375941.83091615344</v>
      </c>
      <c r="K29" s="55">
        <f t="shared" si="14"/>
        <v>359741.4626356315</v>
      </c>
      <c r="L29">
        <f t="shared" si="1"/>
        <v>16200.368280521943</v>
      </c>
      <c r="M29">
        <f t="shared" si="22"/>
        <v>0</v>
      </c>
      <c r="N29">
        <f t="shared" si="23"/>
        <v>375941.83091615344</v>
      </c>
      <c r="O29">
        <f t="shared" si="2"/>
        <v>0</v>
      </c>
      <c r="P29">
        <f t="shared" si="15"/>
        <v>0</v>
      </c>
      <c r="Q29">
        <f t="shared" si="3"/>
        <v>375941.83091615344</v>
      </c>
      <c r="R29">
        <f t="shared" si="4"/>
        <v>0</v>
      </c>
      <c r="S29">
        <f t="shared" si="16"/>
        <v>0</v>
      </c>
      <c r="T29">
        <f t="shared" si="5"/>
        <v>375941.83091615344</v>
      </c>
      <c r="U29">
        <f t="shared" si="6"/>
        <v>0</v>
      </c>
      <c r="V29">
        <f t="shared" si="17"/>
        <v>0</v>
      </c>
      <c r="W29">
        <f t="shared" si="7"/>
        <v>375941.83091615344</v>
      </c>
      <c r="X29" s="55">
        <f t="shared" si="18"/>
        <v>10811.383947435068</v>
      </c>
      <c r="Y29" s="38">
        <f t="shared" si="8"/>
        <v>2884.3310903565384</v>
      </c>
      <c r="Z29" s="38">
        <f t="shared" si="9"/>
        <v>373057.49982579693</v>
      </c>
      <c r="AA29">
        <f t="shared" si="19"/>
        <v>0</v>
      </c>
      <c r="AB29" s="38">
        <f t="shared" si="20"/>
        <v>373057.49982579693</v>
      </c>
      <c r="AD29" s="38">
        <f t="shared" si="10"/>
        <v>0</v>
      </c>
      <c r="AE29" s="38">
        <f t="shared" si="21"/>
        <v>373057.49982579693</v>
      </c>
      <c r="AG29" t="str">
        <f t="shared" si="11"/>
        <v>5300960</v>
      </c>
    </row>
    <row r="30" spans="1:33" x14ac:dyDescent="0.25">
      <c r="A30" s="7" t="s">
        <v>118</v>
      </c>
      <c r="B30" s="2" t="s">
        <v>732</v>
      </c>
      <c r="C30" s="4" t="s">
        <v>731</v>
      </c>
      <c r="D30">
        <f>_xlfn.IFNA(VLOOKUP(A30,'Prior Year Net to district'!$B$1:$F$317,3,FALSE),0)</f>
        <v>348915.36544570519</v>
      </c>
      <c r="E30">
        <f>VLOOKUP(A30,'Basic HH'!$B$1:$Y$321,23,FALSE)</f>
        <v>161270.32416485486</v>
      </c>
      <c r="F30">
        <f>VLOOKUP(A30,'Conc. HH'!$B$1:$Y$321,23,FALSE)</f>
        <v>0</v>
      </c>
      <c r="G30">
        <f>VLOOKUP(A30,'Targeted HH'!$B$1:$Y$321,23,FALSE)</f>
        <v>77344.558692160674</v>
      </c>
      <c r="H30">
        <f>VLOOKUP(A30,'EFIG HH'!$B$1:$Y$321,23,FALSE)</f>
        <v>106672.84044714097</v>
      </c>
      <c r="I30">
        <f t="shared" si="12"/>
        <v>345287.72330415651</v>
      </c>
      <c r="J30">
        <f t="shared" si="13"/>
        <v>348915.36544570519</v>
      </c>
      <c r="K30" s="55">
        <f t="shared" si="14"/>
        <v>321172.01832537068</v>
      </c>
      <c r="L30">
        <f t="shared" si="1"/>
        <v>24115.704978785827</v>
      </c>
      <c r="M30">
        <f t="shared" si="22"/>
        <v>0</v>
      </c>
      <c r="N30">
        <f t="shared" si="23"/>
        <v>345287.72330415651</v>
      </c>
      <c r="O30">
        <f t="shared" si="2"/>
        <v>0</v>
      </c>
      <c r="P30">
        <f t="shared" si="15"/>
        <v>0</v>
      </c>
      <c r="Q30">
        <f t="shared" si="3"/>
        <v>345287.72330415651</v>
      </c>
      <c r="R30">
        <f t="shared" si="4"/>
        <v>0</v>
      </c>
      <c r="S30">
        <f t="shared" si="16"/>
        <v>0</v>
      </c>
      <c r="T30">
        <f t="shared" si="5"/>
        <v>345287.72330415651</v>
      </c>
      <c r="U30">
        <f t="shared" si="6"/>
        <v>0</v>
      </c>
      <c r="V30">
        <f t="shared" si="17"/>
        <v>0</v>
      </c>
      <c r="W30">
        <f t="shared" si="7"/>
        <v>345287.72330415651</v>
      </c>
      <c r="X30" s="55">
        <f t="shared" si="18"/>
        <v>0</v>
      </c>
      <c r="Y30" s="38">
        <f t="shared" si="8"/>
        <v>2649.1441854650279</v>
      </c>
      <c r="Z30" s="38">
        <f t="shared" si="9"/>
        <v>342638.5791186915</v>
      </c>
      <c r="AA30">
        <f t="shared" si="19"/>
        <v>0</v>
      </c>
      <c r="AB30" s="38">
        <f t="shared" si="20"/>
        <v>342638.5791186915</v>
      </c>
      <c r="AD30" s="38">
        <f t="shared" si="10"/>
        <v>0</v>
      </c>
      <c r="AE30" s="38">
        <f t="shared" si="21"/>
        <v>342638.5791186915</v>
      </c>
      <c r="AG30" t="str">
        <f t="shared" si="11"/>
        <v>5300990</v>
      </c>
    </row>
    <row r="31" spans="1:33" x14ac:dyDescent="0.25">
      <c r="A31" s="7" t="s">
        <v>78</v>
      </c>
      <c r="B31" s="2" t="s">
        <v>733</v>
      </c>
      <c r="C31" s="4" t="s">
        <v>8</v>
      </c>
      <c r="D31">
        <f>_xlfn.IFNA(VLOOKUP(A31,'Prior Year Net to district'!$B$1:$F$317,3,FALSE),0)</f>
        <v>84326.573770887175</v>
      </c>
      <c r="E31">
        <f>VLOOKUP(A31,'Basic HH'!$B$1:$Y$321,23,FALSE)</f>
        <v>52732.515627649249</v>
      </c>
      <c r="F31">
        <f>VLOOKUP(A31,'Conc. HH'!$B$1:$Y$321,23,FALSE)</f>
        <v>13784.097870003034</v>
      </c>
      <c r="G31">
        <f>VLOOKUP(A31,'Targeted HH'!$B$1:$Y$321,23,FALSE)</f>
        <v>28796.094259103862</v>
      </c>
      <c r="H31">
        <f>VLOOKUP(A31,'EFIG HH'!$B$1:$Y$321,23,FALSE)</f>
        <v>39715.284699317323</v>
      </c>
      <c r="I31">
        <f t="shared" si="12"/>
        <v>135027.99245607347</v>
      </c>
      <c r="J31">
        <f t="shared" si="13"/>
        <v>84326.573770887175</v>
      </c>
      <c r="K31" s="55">
        <f t="shared" si="14"/>
        <v>125597.32055500508</v>
      </c>
      <c r="L31">
        <f t="shared" si="1"/>
        <v>0</v>
      </c>
      <c r="M31">
        <f t="shared" si="22"/>
        <v>125597.32055500508</v>
      </c>
      <c r="N31">
        <f t="shared" si="23"/>
        <v>120251.08183027382</v>
      </c>
      <c r="O31">
        <f t="shared" si="2"/>
        <v>0</v>
      </c>
      <c r="P31">
        <f t="shared" si="15"/>
        <v>120251.08183027382</v>
      </c>
      <c r="Q31">
        <f t="shared" si="3"/>
        <v>120251.08183027382</v>
      </c>
      <c r="R31">
        <f t="shared" si="4"/>
        <v>0</v>
      </c>
      <c r="S31">
        <f t="shared" si="16"/>
        <v>120251.08183027382</v>
      </c>
      <c r="T31">
        <f t="shared" si="5"/>
        <v>120251.08183027382</v>
      </c>
      <c r="U31">
        <f t="shared" si="6"/>
        <v>0</v>
      </c>
      <c r="V31">
        <f t="shared" si="17"/>
        <v>120251.08183027382</v>
      </c>
      <c r="W31">
        <f t="shared" si="7"/>
        <v>120251.08183027382</v>
      </c>
      <c r="X31" s="55">
        <f t="shared" si="18"/>
        <v>14776.910625799646</v>
      </c>
      <c r="Y31" s="38">
        <f t="shared" si="8"/>
        <v>922.60000204506059</v>
      </c>
      <c r="Z31" s="38">
        <f t="shared" si="9"/>
        <v>119328.48182822876</v>
      </c>
      <c r="AA31">
        <f t="shared" si="19"/>
        <v>0</v>
      </c>
      <c r="AB31" s="38">
        <f t="shared" si="20"/>
        <v>119328.48182822876</v>
      </c>
      <c r="AD31" s="38">
        <f t="shared" si="10"/>
        <v>0</v>
      </c>
      <c r="AE31" s="38">
        <f t="shared" si="21"/>
        <v>119328.48182822876</v>
      </c>
      <c r="AG31" t="str">
        <f t="shared" si="11"/>
        <v>5301000</v>
      </c>
    </row>
    <row r="32" spans="1:33" x14ac:dyDescent="0.25">
      <c r="A32" s="7" t="s">
        <v>350</v>
      </c>
      <c r="B32" s="2" t="s">
        <v>735</v>
      </c>
      <c r="C32" s="4" t="s">
        <v>734</v>
      </c>
      <c r="D32">
        <f>_xlfn.IFNA(VLOOKUP(A32,'Prior Year Net to district'!$B$1:$F$317,3,FALSE),0)</f>
        <v>22620.623652234928</v>
      </c>
      <c r="E32">
        <f>VLOOKUP(A32,'Basic HH'!$B$1:$Y$321,23,FALSE)</f>
        <v>10498.317054899622</v>
      </c>
      <c r="F32">
        <f>VLOOKUP(A32,'Conc. HH'!$B$1:$Y$321,23,FALSE)</f>
        <v>1906.344959922915</v>
      </c>
      <c r="G32">
        <f>VLOOKUP(A32,'Targeted HH'!$B$1:$Y$321,23,FALSE)</f>
        <v>5103.9556497364938</v>
      </c>
      <c r="H32">
        <f>VLOOKUP(A32,'EFIG HH'!$B$1:$Y$321,23,FALSE)</f>
        <v>7039.3244965118374</v>
      </c>
      <c r="I32">
        <f t="shared" si="12"/>
        <v>24547.942161070867</v>
      </c>
      <c r="J32">
        <f t="shared" si="13"/>
        <v>22620.623652234928</v>
      </c>
      <c r="K32" s="55">
        <f t="shared" si="14"/>
        <v>22833.456267023568</v>
      </c>
      <c r="L32">
        <f t="shared" si="1"/>
        <v>0</v>
      </c>
      <c r="M32">
        <f t="shared" si="22"/>
        <v>22833.456267023568</v>
      </c>
      <c r="N32">
        <f t="shared" si="23"/>
        <v>21861.515881872139</v>
      </c>
      <c r="O32">
        <f t="shared" si="2"/>
        <v>759.10777036278887</v>
      </c>
      <c r="P32">
        <f t="shared" si="15"/>
        <v>0</v>
      </c>
      <c r="Q32">
        <f t="shared" si="3"/>
        <v>21861.515881872139</v>
      </c>
      <c r="R32">
        <f t="shared" si="4"/>
        <v>0</v>
      </c>
      <c r="S32">
        <f t="shared" si="16"/>
        <v>0</v>
      </c>
      <c r="T32">
        <f t="shared" si="5"/>
        <v>21861.515881872139</v>
      </c>
      <c r="U32">
        <f t="shared" si="6"/>
        <v>759.10777036278887</v>
      </c>
      <c r="V32">
        <f t="shared" si="17"/>
        <v>0</v>
      </c>
      <c r="W32">
        <f t="shared" si="7"/>
        <v>21861.515881872139</v>
      </c>
      <c r="X32" s="55">
        <f t="shared" si="18"/>
        <v>2686.4262791987276</v>
      </c>
      <c r="Y32" s="38">
        <f t="shared" si="8"/>
        <v>167.72767687687949</v>
      </c>
      <c r="Z32" s="38">
        <f t="shared" si="9"/>
        <v>21693.78820499526</v>
      </c>
      <c r="AA32">
        <f t="shared" si="19"/>
        <v>0</v>
      </c>
      <c r="AB32" s="38">
        <f t="shared" si="20"/>
        <v>21693.78820499526</v>
      </c>
      <c r="AD32" s="38">
        <f t="shared" si="10"/>
        <v>0</v>
      </c>
      <c r="AE32" s="38">
        <f t="shared" si="21"/>
        <v>21693.78820499526</v>
      </c>
      <c r="AG32" t="str">
        <f t="shared" si="11"/>
        <v>5301050</v>
      </c>
    </row>
    <row r="33" spans="1:33" x14ac:dyDescent="0.25">
      <c r="A33" s="7" t="s">
        <v>120</v>
      </c>
      <c r="B33" s="2" t="s">
        <v>737</v>
      </c>
      <c r="C33" s="4" t="s">
        <v>736</v>
      </c>
      <c r="D33">
        <f>_xlfn.IFNA(VLOOKUP(A33,'Prior Year Net to district'!$B$1:$F$317,3,FALSE),0)</f>
        <v>1490998.1024082527</v>
      </c>
      <c r="E33">
        <f>VLOOKUP(A33,'Basic HH'!$B$1:$Y$321,23,FALSE)</f>
        <v>763954.45645654155</v>
      </c>
      <c r="F33">
        <f>VLOOKUP(A33,'Conc. HH'!$B$1:$Y$321,23,FALSE)</f>
        <v>0</v>
      </c>
      <c r="G33">
        <f>VLOOKUP(A33,'Targeted HH'!$B$1:$Y$321,23,FALSE)</f>
        <v>421468.95307631698</v>
      </c>
      <c r="H33">
        <f>VLOOKUP(A33,'EFIG HH'!$B$1:$Y$321,23,FALSE)</f>
        <v>581285.75746195822</v>
      </c>
      <c r="I33">
        <f t="shared" si="12"/>
        <v>1766709.1669948166</v>
      </c>
      <c r="J33">
        <f t="shared" si="13"/>
        <v>1490998.1024082527</v>
      </c>
      <c r="K33" s="55">
        <f t="shared" si="14"/>
        <v>1643318.0523416228</v>
      </c>
      <c r="L33">
        <f t="shared" si="1"/>
        <v>0</v>
      </c>
      <c r="M33">
        <f t="shared" si="22"/>
        <v>1643318.0523416228</v>
      </c>
      <c r="N33">
        <f t="shared" si="23"/>
        <v>1573367.7495035052</v>
      </c>
      <c r="O33">
        <f t="shared" si="2"/>
        <v>0</v>
      </c>
      <c r="P33">
        <f t="shared" si="15"/>
        <v>1573367.7495035052</v>
      </c>
      <c r="Q33">
        <f t="shared" si="3"/>
        <v>1573367.7495035052</v>
      </c>
      <c r="R33">
        <f t="shared" si="4"/>
        <v>0</v>
      </c>
      <c r="S33">
        <f t="shared" si="16"/>
        <v>1573367.7495035052</v>
      </c>
      <c r="T33">
        <f t="shared" si="5"/>
        <v>1573367.7495035052</v>
      </c>
      <c r="U33">
        <f t="shared" si="6"/>
        <v>0</v>
      </c>
      <c r="V33">
        <f t="shared" si="17"/>
        <v>1573367.7495035052</v>
      </c>
      <c r="W33">
        <f t="shared" si="7"/>
        <v>1573367.7495035052</v>
      </c>
      <c r="X33" s="55">
        <f t="shared" si="18"/>
        <v>193341.41749131144</v>
      </c>
      <c r="Y33" s="38">
        <f t="shared" si="8"/>
        <v>12071.318335068163</v>
      </c>
      <c r="Z33" s="38">
        <f t="shared" si="9"/>
        <v>1561296.431168437</v>
      </c>
      <c r="AA33">
        <f t="shared" si="19"/>
        <v>0</v>
      </c>
      <c r="AB33" s="38">
        <f t="shared" si="20"/>
        <v>1561296.431168437</v>
      </c>
      <c r="AD33" s="38">
        <f t="shared" si="10"/>
        <v>0</v>
      </c>
      <c r="AE33" s="38">
        <f t="shared" si="21"/>
        <v>1561296.431168437</v>
      </c>
      <c r="AG33" t="str">
        <f t="shared" si="11"/>
        <v>5301080</v>
      </c>
    </row>
    <row r="34" spans="1:33" x14ac:dyDescent="0.25">
      <c r="A34" s="7" t="s">
        <v>280</v>
      </c>
      <c r="B34" s="2" t="s">
        <v>739</v>
      </c>
      <c r="C34" s="4" t="s">
        <v>738</v>
      </c>
      <c r="D34">
        <f>_xlfn.IFNA(VLOOKUP(A34,'Prior Year Net to district'!$B$1:$F$317,3,FALSE),0)</f>
        <v>2921143.6727973809</v>
      </c>
      <c r="E34">
        <f>VLOOKUP(A34,'Basic HH'!$B$1:$Y$321,23,FALSE)</f>
        <v>1331671.1402714981</v>
      </c>
      <c r="F34">
        <f>VLOOKUP(A34,'Conc. HH'!$B$1:$Y$321,23,FALSE)</f>
        <v>0</v>
      </c>
      <c r="G34">
        <f>VLOOKUP(A34,'Targeted HH'!$B$1:$Y$321,23,FALSE)</f>
        <v>835478.27866455785</v>
      </c>
      <c r="H34">
        <f>VLOOKUP(A34,'EFIG HH'!$B$1:$Y$321,23,FALSE)</f>
        <v>1152283.2714290151</v>
      </c>
      <c r="I34">
        <f t="shared" si="12"/>
        <v>3319432.6903650714</v>
      </c>
      <c r="J34">
        <f t="shared" si="13"/>
        <v>2921143.6727973809</v>
      </c>
      <c r="K34" s="55">
        <f t="shared" si="14"/>
        <v>3087595.7206293517</v>
      </c>
      <c r="L34">
        <f t="shared" si="1"/>
        <v>0</v>
      </c>
      <c r="M34">
        <f t="shared" si="22"/>
        <v>3087595.7206293517</v>
      </c>
      <c r="N34">
        <f t="shared" si="23"/>
        <v>2956167.5680620847</v>
      </c>
      <c r="O34">
        <f t="shared" si="2"/>
        <v>0</v>
      </c>
      <c r="P34">
        <f t="shared" si="15"/>
        <v>2956167.5680620847</v>
      </c>
      <c r="Q34">
        <f t="shared" si="3"/>
        <v>2956167.5680620847</v>
      </c>
      <c r="R34">
        <f t="shared" si="4"/>
        <v>0</v>
      </c>
      <c r="S34">
        <f t="shared" si="16"/>
        <v>2956167.5680620847</v>
      </c>
      <c r="T34">
        <f t="shared" si="5"/>
        <v>2956167.5680620847</v>
      </c>
      <c r="U34">
        <f t="shared" si="6"/>
        <v>0</v>
      </c>
      <c r="V34">
        <f t="shared" si="17"/>
        <v>2956167.5680620847</v>
      </c>
      <c r="W34">
        <f t="shared" si="7"/>
        <v>2956167.5680620847</v>
      </c>
      <c r="X34" s="55">
        <f t="shared" si="18"/>
        <v>363265.12230298668</v>
      </c>
      <c r="Y34" s="38">
        <f t="shared" si="8"/>
        <v>22680.546094288813</v>
      </c>
      <c r="Z34" s="38">
        <f t="shared" si="9"/>
        <v>2933487.0219677961</v>
      </c>
      <c r="AA34">
        <f t="shared" si="19"/>
        <v>0</v>
      </c>
      <c r="AB34" s="38">
        <f t="shared" si="20"/>
        <v>2933487.0219677961</v>
      </c>
      <c r="AD34" s="38">
        <f t="shared" si="10"/>
        <v>0</v>
      </c>
      <c r="AE34" s="38">
        <f t="shared" si="21"/>
        <v>2933487.0219677961</v>
      </c>
      <c r="AG34" t="str">
        <f t="shared" si="11"/>
        <v>5301110</v>
      </c>
    </row>
    <row r="35" spans="1:33" x14ac:dyDescent="0.25">
      <c r="A35" s="7" t="s">
        <v>352</v>
      </c>
      <c r="B35" s="2" t="s">
        <v>741</v>
      </c>
      <c r="C35" s="4" t="s">
        <v>740</v>
      </c>
      <c r="D35">
        <f>_xlfn.IFNA(VLOOKUP(A35,'Prior Year Net to district'!$B$1:$F$317,3,FALSE),0)</f>
        <v>1459567.2624985091</v>
      </c>
      <c r="E35">
        <f>VLOOKUP(A35,'Basic HH'!$B$1:$Y$321,23,FALSE)</f>
        <v>671084.72866319888</v>
      </c>
      <c r="F35">
        <f>VLOOKUP(A35,'Conc. HH'!$B$1:$Y$321,23,FALSE)</f>
        <v>175419.23552965783</v>
      </c>
      <c r="G35">
        <f>VLOOKUP(A35,'Targeted HH'!$B$1:$Y$321,23,FALSE)</f>
        <v>374970.66074890399</v>
      </c>
      <c r="H35">
        <f>VLOOKUP(A35,'EFIG HH'!$B$1:$Y$321,23,FALSE)</f>
        <v>517155.77854193625</v>
      </c>
      <c r="I35">
        <f t="shared" si="12"/>
        <v>1738630.403483697</v>
      </c>
      <c r="J35">
        <f t="shared" si="13"/>
        <v>1459567.2624985091</v>
      </c>
      <c r="K35" s="55">
        <f t="shared" si="14"/>
        <v>1617200.3755744034</v>
      </c>
      <c r="L35">
        <f t="shared" si="1"/>
        <v>0</v>
      </c>
      <c r="M35">
        <f t="shared" si="22"/>
        <v>1617200.3755744034</v>
      </c>
      <c r="N35">
        <f t="shared" si="23"/>
        <v>1548361.8109032779</v>
      </c>
      <c r="O35">
        <f t="shared" si="2"/>
        <v>0</v>
      </c>
      <c r="P35">
        <f t="shared" si="15"/>
        <v>1548361.8109032779</v>
      </c>
      <c r="Q35">
        <f t="shared" si="3"/>
        <v>1548361.8109032779</v>
      </c>
      <c r="R35">
        <f t="shared" si="4"/>
        <v>0</v>
      </c>
      <c r="S35">
        <f t="shared" si="16"/>
        <v>1548361.8109032779</v>
      </c>
      <c r="T35">
        <f t="shared" si="5"/>
        <v>1548361.8109032779</v>
      </c>
      <c r="U35">
        <f t="shared" si="6"/>
        <v>0</v>
      </c>
      <c r="V35">
        <f t="shared" si="17"/>
        <v>1548361.8109032779</v>
      </c>
      <c r="W35">
        <f t="shared" si="7"/>
        <v>1548361.8109032779</v>
      </c>
      <c r="X35" s="55">
        <f t="shared" si="18"/>
        <v>190268.59258041903</v>
      </c>
      <c r="Y35" s="38">
        <f t="shared" si="8"/>
        <v>11879.465765822501</v>
      </c>
      <c r="Z35" s="38">
        <f t="shared" si="9"/>
        <v>1536482.3451374555</v>
      </c>
      <c r="AA35">
        <f t="shared" si="19"/>
        <v>0</v>
      </c>
      <c r="AB35" s="38">
        <f t="shared" si="20"/>
        <v>1536482.3451374555</v>
      </c>
      <c r="AD35" s="38">
        <f t="shared" si="10"/>
        <v>0</v>
      </c>
      <c r="AE35" s="38">
        <f t="shared" si="21"/>
        <v>1536482.3451374555</v>
      </c>
      <c r="AG35" t="str">
        <f t="shared" si="11"/>
        <v>5301140</v>
      </c>
    </row>
    <row r="36" spans="1:33" x14ac:dyDescent="0.25">
      <c r="A36" s="7" t="s">
        <v>354</v>
      </c>
      <c r="B36" s="2" t="s">
        <v>743</v>
      </c>
      <c r="C36" s="4" t="s">
        <v>742</v>
      </c>
      <c r="D36">
        <f>_xlfn.IFNA(VLOOKUP(A36,'Prior Year Net to district'!$B$1:$F$317,3,FALSE),0)</f>
        <v>533412.50876636384</v>
      </c>
      <c r="E36">
        <f>VLOOKUP(A36,'Basic HH'!$B$1:$Y$321,23,FALSE)</f>
        <v>290722.62613568187</v>
      </c>
      <c r="F36">
        <f>VLOOKUP(A36,'Conc. HH'!$B$1:$Y$321,23,FALSE)</f>
        <v>38210.439182473332</v>
      </c>
      <c r="G36">
        <f>VLOOKUP(A36,'Targeted HH'!$B$1:$Y$321,23,FALSE)</f>
        <v>141340.3103003951</v>
      </c>
      <c r="H36">
        <f>VLOOKUP(A36,'EFIG HH'!$B$1:$Y$321,23,FALSE)</f>
        <v>194935.13990340481</v>
      </c>
      <c r="I36">
        <f t="shared" si="12"/>
        <v>665208.51552195521</v>
      </c>
      <c r="J36">
        <f t="shared" si="13"/>
        <v>533412.50876636384</v>
      </c>
      <c r="K36" s="55">
        <f t="shared" si="14"/>
        <v>618748.79156712315</v>
      </c>
      <c r="L36">
        <f t="shared" si="1"/>
        <v>0</v>
      </c>
      <c r="M36">
        <f t="shared" si="22"/>
        <v>618748.79156712315</v>
      </c>
      <c r="N36">
        <f t="shared" si="23"/>
        <v>592410.81926214788</v>
      </c>
      <c r="O36">
        <f t="shared" si="2"/>
        <v>0</v>
      </c>
      <c r="P36">
        <f t="shared" si="15"/>
        <v>592410.81926214788</v>
      </c>
      <c r="Q36">
        <f t="shared" si="3"/>
        <v>592410.81926214788</v>
      </c>
      <c r="R36">
        <f t="shared" si="4"/>
        <v>0</v>
      </c>
      <c r="S36">
        <f t="shared" si="16"/>
        <v>592410.81926214788</v>
      </c>
      <c r="T36">
        <f t="shared" si="5"/>
        <v>592410.81926214788</v>
      </c>
      <c r="U36">
        <f t="shared" si="6"/>
        <v>0</v>
      </c>
      <c r="V36">
        <f t="shared" si="17"/>
        <v>592410.81926214788</v>
      </c>
      <c r="W36">
        <f t="shared" si="7"/>
        <v>592410.81926214788</v>
      </c>
      <c r="X36" s="55">
        <f t="shared" si="18"/>
        <v>72797.69625980733</v>
      </c>
      <c r="Y36" s="38">
        <f t="shared" si="8"/>
        <v>4545.1418377607879</v>
      </c>
      <c r="Z36" s="38">
        <f t="shared" si="9"/>
        <v>587865.67742438708</v>
      </c>
      <c r="AA36">
        <f t="shared" si="19"/>
        <v>0</v>
      </c>
      <c r="AB36" s="38">
        <f t="shared" si="20"/>
        <v>587865.67742438708</v>
      </c>
      <c r="AD36" s="38">
        <f t="shared" si="10"/>
        <v>0</v>
      </c>
      <c r="AE36" s="38">
        <f t="shared" si="21"/>
        <v>587865.67742438708</v>
      </c>
      <c r="AG36" t="str">
        <f t="shared" si="11"/>
        <v>5301170</v>
      </c>
    </row>
    <row r="37" spans="1:33" x14ac:dyDescent="0.25">
      <c r="A37" s="7" t="s">
        <v>282</v>
      </c>
      <c r="B37" s="2" t="s">
        <v>745</v>
      </c>
      <c r="C37" s="4" t="s">
        <v>744</v>
      </c>
      <c r="D37">
        <f>_xlfn.IFNA(VLOOKUP(A37,'Prior Year Net to district'!$B$1:$F$317,3,FALSE),0)</f>
        <v>1066684.117219727</v>
      </c>
      <c r="E37">
        <f>VLOOKUP(A37,'Basic HH'!$B$1:$Y$321,23,FALSE)</f>
        <v>651703.22025415336</v>
      </c>
      <c r="F37">
        <f>VLOOKUP(A37,'Conc. HH'!$B$1:$Y$321,23,FALSE)</f>
        <v>0</v>
      </c>
      <c r="G37">
        <f>VLOOKUP(A37,'Targeted HH'!$B$1:$Y$321,23,FALSE)</f>
        <v>339609.35669400508</v>
      </c>
      <c r="H37">
        <f>VLOOKUP(A37,'EFIG HH'!$B$1:$Y$321,23,FALSE)</f>
        <v>468385.82226790302</v>
      </c>
      <c r="I37">
        <f t="shared" si="12"/>
        <v>1459698.3992160615</v>
      </c>
      <c r="J37">
        <f t="shared" si="13"/>
        <v>1066684.117219727</v>
      </c>
      <c r="K37" s="55">
        <f t="shared" si="14"/>
        <v>1357749.6371325278</v>
      </c>
      <c r="L37">
        <f t="shared" si="1"/>
        <v>0</v>
      </c>
      <c r="M37">
        <f t="shared" si="22"/>
        <v>1357749.6371325278</v>
      </c>
      <c r="N37">
        <f t="shared" si="23"/>
        <v>1299954.9831028765</v>
      </c>
      <c r="O37">
        <f t="shared" si="2"/>
        <v>0</v>
      </c>
      <c r="P37">
        <f t="shared" si="15"/>
        <v>1299954.9831028765</v>
      </c>
      <c r="Q37">
        <f t="shared" si="3"/>
        <v>1299954.9831028765</v>
      </c>
      <c r="R37">
        <f t="shared" si="4"/>
        <v>0</v>
      </c>
      <c r="S37">
        <f t="shared" si="16"/>
        <v>1299954.9831028765</v>
      </c>
      <c r="T37">
        <f t="shared" si="5"/>
        <v>1299954.9831028765</v>
      </c>
      <c r="U37">
        <f t="shared" si="6"/>
        <v>0</v>
      </c>
      <c r="V37">
        <f t="shared" si="17"/>
        <v>1299954.9831028765</v>
      </c>
      <c r="W37">
        <f t="shared" si="7"/>
        <v>1299954.9831028765</v>
      </c>
      <c r="X37" s="55">
        <f t="shared" si="18"/>
        <v>159743.416113185</v>
      </c>
      <c r="Y37" s="38">
        <f t="shared" si="8"/>
        <v>9973.6189630458775</v>
      </c>
      <c r="Z37" s="38">
        <f t="shared" si="9"/>
        <v>1289981.3641398307</v>
      </c>
      <c r="AA37">
        <f t="shared" si="19"/>
        <v>0</v>
      </c>
      <c r="AB37" s="38">
        <f t="shared" si="20"/>
        <v>1289981.3641398307</v>
      </c>
      <c r="AD37" s="38">
        <f t="shared" si="10"/>
        <v>0</v>
      </c>
      <c r="AE37" s="38">
        <f t="shared" si="21"/>
        <v>1289981.3641398307</v>
      </c>
      <c r="AG37" t="str">
        <f t="shared" si="11"/>
        <v>5301230</v>
      </c>
    </row>
    <row r="38" spans="1:33" x14ac:dyDescent="0.25">
      <c r="A38" s="7" t="s">
        <v>356</v>
      </c>
      <c r="B38" s="2" t="s">
        <v>747</v>
      </c>
      <c r="C38" s="4" t="s">
        <v>746</v>
      </c>
      <c r="D38">
        <f>_xlfn.IFNA(VLOOKUP(A38,'Prior Year Net to district'!$B$1:$F$317,3,FALSE),0)</f>
        <v>482769.40736250317</v>
      </c>
      <c r="E38">
        <f>VLOOKUP(A38,'Basic HH'!$B$1:$Y$321,23,FALSE)</f>
        <v>172884.84204615967</v>
      </c>
      <c r="F38">
        <f>VLOOKUP(A38,'Conc. HH'!$B$1:$Y$321,23,FALSE)</f>
        <v>43909.310021547004</v>
      </c>
      <c r="G38">
        <f>VLOOKUP(A38,'Targeted HH'!$B$1:$Y$321,23,FALSE)</f>
        <v>97161.381858918481</v>
      </c>
      <c r="H38">
        <f>VLOOKUP(A38,'EFIG HH'!$B$1:$Y$321,23,FALSE)</f>
        <v>128028.79300516511</v>
      </c>
      <c r="I38">
        <f t="shared" si="12"/>
        <v>441984.32693179027</v>
      </c>
      <c r="J38">
        <f t="shared" si="13"/>
        <v>482769.40736250317</v>
      </c>
      <c r="K38" s="55">
        <f t="shared" si="14"/>
        <v>411115.10421069979</v>
      </c>
      <c r="L38">
        <f t="shared" si="1"/>
        <v>30869.222721090482</v>
      </c>
      <c r="M38">
        <f t="shared" si="22"/>
        <v>0</v>
      </c>
      <c r="N38">
        <f t="shared" si="23"/>
        <v>441984.32693179027</v>
      </c>
      <c r="O38">
        <f t="shared" si="2"/>
        <v>0</v>
      </c>
      <c r="P38">
        <f t="shared" si="15"/>
        <v>0</v>
      </c>
      <c r="Q38">
        <f t="shared" si="3"/>
        <v>441984.32693179027</v>
      </c>
      <c r="R38">
        <f t="shared" si="4"/>
        <v>0</v>
      </c>
      <c r="S38">
        <f t="shared" si="16"/>
        <v>0</v>
      </c>
      <c r="T38">
        <f t="shared" si="5"/>
        <v>441984.32693179027</v>
      </c>
      <c r="U38">
        <f t="shared" si="6"/>
        <v>0</v>
      </c>
      <c r="V38">
        <f t="shared" si="17"/>
        <v>0</v>
      </c>
      <c r="W38">
        <f t="shared" si="7"/>
        <v>441984.32693179027</v>
      </c>
      <c r="X38" s="55">
        <f t="shared" si="18"/>
        <v>0</v>
      </c>
      <c r="Y38" s="38">
        <f t="shared" si="8"/>
        <v>3391.0276292291546</v>
      </c>
      <c r="Z38" s="38">
        <f t="shared" si="9"/>
        <v>438593.29930256109</v>
      </c>
      <c r="AA38">
        <f t="shared" si="19"/>
        <v>0</v>
      </c>
      <c r="AB38" s="38">
        <f t="shared" si="20"/>
        <v>438593.29930256109</v>
      </c>
      <c r="AD38" s="38">
        <f t="shared" si="10"/>
        <v>0</v>
      </c>
      <c r="AE38" s="38">
        <f t="shared" si="21"/>
        <v>438593.29930256109</v>
      </c>
      <c r="AG38" t="str">
        <f t="shared" si="11"/>
        <v>5301260</v>
      </c>
    </row>
    <row r="39" spans="1:33" x14ac:dyDescent="0.25">
      <c r="A39" s="7" t="s">
        <v>122</v>
      </c>
      <c r="B39" s="2" t="s">
        <v>749</v>
      </c>
      <c r="C39" s="4" t="s">
        <v>748</v>
      </c>
      <c r="D39">
        <f>_xlfn.IFNA(VLOOKUP(A39,'Prior Year Net to district'!$B$1:$F$317,3,FALSE),0)</f>
        <v>260855.77321417004</v>
      </c>
      <c r="E39">
        <f>VLOOKUP(A39,'Basic HH'!$B$1:$Y$321,23,FALSE)</f>
        <v>168780.63572877087</v>
      </c>
      <c r="F39">
        <f>VLOOKUP(A39,'Conc. HH'!$B$1:$Y$321,23,FALSE)</f>
        <v>44118.676565220769</v>
      </c>
      <c r="G39">
        <f>VLOOKUP(A39,'Targeted HH'!$B$1:$Y$321,23,FALSE)</f>
        <v>89463.312464500457</v>
      </c>
      <c r="H39">
        <f>VLOOKUP(A39,'EFIG HH'!$B$1:$Y$321,23,FALSE)</f>
        <v>123386.90423435865</v>
      </c>
      <c r="I39">
        <f t="shared" si="12"/>
        <v>425749.52899285074</v>
      </c>
      <c r="J39">
        <f t="shared" si="13"/>
        <v>260855.77321417004</v>
      </c>
      <c r="K39" s="55">
        <f t="shared" si="14"/>
        <v>396014.18266255449</v>
      </c>
      <c r="L39">
        <f t="shared" si="1"/>
        <v>0</v>
      </c>
      <c r="M39">
        <f t="shared" si="22"/>
        <v>396014.18266255449</v>
      </c>
      <c r="N39">
        <f t="shared" si="23"/>
        <v>379157.24376021436</v>
      </c>
      <c r="O39">
        <f t="shared" si="2"/>
        <v>0</v>
      </c>
      <c r="P39">
        <f t="shared" si="15"/>
        <v>379157.24376021436</v>
      </c>
      <c r="Q39">
        <f t="shared" si="3"/>
        <v>379157.24376021436</v>
      </c>
      <c r="R39">
        <f t="shared" si="4"/>
        <v>0</v>
      </c>
      <c r="S39">
        <f t="shared" si="16"/>
        <v>379157.24376021436</v>
      </c>
      <c r="T39">
        <f t="shared" si="5"/>
        <v>379157.24376021436</v>
      </c>
      <c r="U39">
        <f t="shared" si="6"/>
        <v>0</v>
      </c>
      <c r="V39">
        <f t="shared" si="17"/>
        <v>379157.24376021436</v>
      </c>
      <c r="W39">
        <f t="shared" si="7"/>
        <v>379157.24376021436</v>
      </c>
      <c r="X39" s="55">
        <f t="shared" si="18"/>
        <v>46592.285232636379</v>
      </c>
      <c r="Y39" s="38">
        <f t="shared" si="8"/>
        <v>2909.0006388658267</v>
      </c>
      <c r="Z39" s="38">
        <f t="shared" si="9"/>
        <v>376248.24312134855</v>
      </c>
      <c r="AA39">
        <f t="shared" si="19"/>
        <v>0</v>
      </c>
      <c r="AB39" s="38">
        <f t="shared" si="20"/>
        <v>376248.24312134855</v>
      </c>
      <c r="AD39" s="38">
        <f t="shared" si="10"/>
        <v>0</v>
      </c>
      <c r="AE39" s="38">
        <f t="shared" si="21"/>
        <v>376248.24312134855</v>
      </c>
      <c r="AG39" t="str">
        <f t="shared" si="11"/>
        <v>5301290</v>
      </c>
    </row>
    <row r="40" spans="1:33" x14ac:dyDescent="0.25">
      <c r="A40" s="7" t="s">
        <v>358</v>
      </c>
      <c r="B40" s="2" t="s">
        <v>751</v>
      </c>
      <c r="C40" s="4" t="s">
        <v>750</v>
      </c>
      <c r="D40">
        <f>_xlfn.IFNA(VLOOKUP(A40,'Prior Year Net to district'!$B$1:$F$317,3,FALSE),0)</f>
        <v>967552.3804512315</v>
      </c>
      <c r="E40">
        <f>VLOOKUP(A40,'Basic HH'!$B$1:$Y$321,23,FALSE)</f>
        <v>476462.08172236726</v>
      </c>
      <c r="F40">
        <f>VLOOKUP(A40,'Conc. HH'!$B$1:$Y$321,23,FALSE)</f>
        <v>124545.54628459459</v>
      </c>
      <c r="G40">
        <f>VLOOKUP(A40,'Targeted HH'!$B$1:$Y$321,23,FALSE)</f>
        <v>273338.69353028841</v>
      </c>
      <c r="H40">
        <f>VLOOKUP(A40,'EFIG HH'!$B$1:$Y$321,23,FALSE)</f>
        <v>376985.98758624383</v>
      </c>
      <c r="I40">
        <f t="shared" si="12"/>
        <v>1251332.3091234942</v>
      </c>
      <c r="J40">
        <f t="shared" si="13"/>
        <v>967552.3804512315</v>
      </c>
      <c r="K40" s="55">
        <f t="shared" si="14"/>
        <v>1163936.3238029766</v>
      </c>
      <c r="L40">
        <f t="shared" si="1"/>
        <v>0</v>
      </c>
      <c r="M40">
        <f t="shared" si="22"/>
        <v>1163936.3238029766</v>
      </c>
      <c r="N40">
        <f t="shared" si="23"/>
        <v>1114391.624760519</v>
      </c>
      <c r="O40">
        <f t="shared" si="2"/>
        <v>0</v>
      </c>
      <c r="P40">
        <f t="shared" si="15"/>
        <v>1114391.624760519</v>
      </c>
      <c r="Q40">
        <f t="shared" si="3"/>
        <v>1114391.624760519</v>
      </c>
      <c r="R40">
        <f t="shared" si="4"/>
        <v>0</v>
      </c>
      <c r="S40">
        <f t="shared" si="16"/>
        <v>1114391.624760519</v>
      </c>
      <c r="T40">
        <f t="shared" si="5"/>
        <v>1114391.624760519</v>
      </c>
      <c r="U40">
        <f t="shared" si="6"/>
        <v>0</v>
      </c>
      <c r="V40">
        <f t="shared" si="17"/>
        <v>1114391.624760519</v>
      </c>
      <c r="W40">
        <f t="shared" si="7"/>
        <v>1114391.624760519</v>
      </c>
      <c r="X40" s="55">
        <f t="shared" si="18"/>
        <v>136940.68436297518</v>
      </c>
      <c r="Y40" s="38">
        <f t="shared" si="8"/>
        <v>8549.9248708148789</v>
      </c>
      <c r="Z40" s="38">
        <f t="shared" si="9"/>
        <v>1105841.6998897041</v>
      </c>
      <c r="AA40">
        <f t="shared" si="19"/>
        <v>0</v>
      </c>
      <c r="AB40" s="38">
        <f t="shared" si="20"/>
        <v>1105841.6998897041</v>
      </c>
      <c r="AD40" s="38">
        <f t="shared" si="10"/>
        <v>0</v>
      </c>
      <c r="AE40" s="38">
        <f t="shared" si="21"/>
        <v>1105841.6998897041</v>
      </c>
      <c r="AG40" t="str">
        <f t="shared" si="11"/>
        <v>5301320</v>
      </c>
    </row>
    <row r="41" spans="1:33" x14ac:dyDescent="0.25">
      <c r="A41" s="7" t="s">
        <v>360</v>
      </c>
      <c r="B41" s="2" t="s">
        <v>753</v>
      </c>
      <c r="C41" s="4" t="s">
        <v>752</v>
      </c>
      <c r="D41">
        <f>_xlfn.IFNA(VLOOKUP(A41,'Prior Year Net to district'!$B$1:$F$317,3,FALSE),0)</f>
        <v>305905.1579526455</v>
      </c>
      <c r="E41">
        <f>VLOOKUP(A41,'Basic HH'!$B$1:$Y$321,23,FALSE)</f>
        <v>128248.30540728933</v>
      </c>
      <c r="F41">
        <f>VLOOKUP(A41,'Conc. HH'!$B$1:$Y$321,23,FALSE)</f>
        <v>27198.625249114968</v>
      </c>
      <c r="G41">
        <f>VLOOKUP(A41,'Targeted HH'!$B$1:$Y$321,23,FALSE)</f>
        <v>58291.327137466542</v>
      </c>
      <c r="H41">
        <f>VLOOKUP(A41,'EFIG HH'!$B$1:$Y$321,23,FALSE)</f>
        <v>78946.675490834969</v>
      </c>
      <c r="I41">
        <f t="shared" si="12"/>
        <v>292684.9332847058</v>
      </c>
      <c r="J41">
        <f t="shared" si="13"/>
        <v>305905.1579526455</v>
      </c>
      <c r="K41" s="55">
        <f t="shared" si="14"/>
        <v>272243.13061855058</v>
      </c>
      <c r="L41">
        <f t="shared" si="1"/>
        <v>20441.802666155214</v>
      </c>
      <c r="M41">
        <f t="shared" si="22"/>
        <v>0</v>
      </c>
      <c r="N41">
        <f t="shared" si="23"/>
        <v>292684.9332847058</v>
      </c>
      <c r="O41">
        <f t="shared" si="2"/>
        <v>0</v>
      </c>
      <c r="P41">
        <f t="shared" si="15"/>
        <v>0</v>
      </c>
      <c r="Q41">
        <f t="shared" si="3"/>
        <v>292684.9332847058</v>
      </c>
      <c r="R41">
        <f t="shared" si="4"/>
        <v>0</v>
      </c>
      <c r="S41">
        <f t="shared" si="16"/>
        <v>0</v>
      </c>
      <c r="T41">
        <f t="shared" si="5"/>
        <v>292684.9332847058</v>
      </c>
      <c r="U41">
        <f t="shared" si="6"/>
        <v>0</v>
      </c>
      <c r="V41">
        <f t="shared" si="17"/>
        <v>0</v>
      </c>
      <c r="W41">
        <f t="shared" si="7"/>
        <v>292684.9332847058</v>
      </c>
      <c r="X41" s="55">
        <f t="shared" si="18"/>
        <v>0</v>
      </c>
      <c r="Y41" s="38">
        <f t="shared" si="8"/>
        <v>2245.5608376825958</v>
      </c>
      <c r="Z41" s="38">
        <f t="shared" si="9"/>
        <v>290439.37244702323</v>
      </c>
      <c r="AA41">
        <f t="shared" si="19"/>
        <v>0</v>
      </c>
      <c r="AB41" s="38">
        <f t="shared" si="20"/>
        <v>290439.37244702323</v>
      </c>
      <c r="AD41" s="38">
        <f t="shared" si="10"/>
        <v>0</v>
      </c>
      <c r="AE41" s="38">
        <f t="shared" si="21"/>
        <v>290439.37244702323</v>
      </c>
      <c r="AG41" t="str">
        <f t="shared" si="11"/>
        <v>5301350</v>
      </c>
    </row>
    <row r="42" spans="1:33" x14ac:dyDescent="0.25">
      <c r="A42" s="7" t="s">
        <v>362</v>
      </c>
      <c r="B42" s="2" t="s">
        <v>755</v>
      </c>
      <c r="C42" s="4" t="s">
        <v>754</v>
      </c>
      <c r="D42">
        <f>_xlfn.IFNA(VLOOKUP(A42,'Prior Year Net to district'!$B$1:$F$317,3,FALSE),0)</f>
        <v>4423279.4672107985</v>
      </c>
      <c r="E42">
        <f>VLOOKUP(A42,'Basic HH'!$B$1:$Y$321,23,FALSE)</f>
        <v>1553750.924125144</v>
      </c>
      <c r="F42">
        <f>VLOOKUP(A42,'Conc. HH'!$B$1:$Y$321,23,FALSE)</f>
        <v>376428.97344775125</v>
      </c>
      <c r="G42">
        <f>VLOOKUP(A42,'Targeted HH'!$B$1:$Y$321,23,FALSE)</f>
        <v>997430.7175504273</v>
      </c>
      <c r="H42">
        <f>VLOOKUP(A42,'EFIG HH'!$B$1:$Y$321,23,FALSE)</f>
        <v>1375646.4525683329</v>
      </c>
      <c r="I42">
        <f t="shared" si="12"/>
        <v>4303257.0676916558</v>
      </c>
      <c r="J42">
        <f t="shared" si="13"/>
        <v>4423279.4672107985</v>
      </c>
      <c r="K42" s="55">
        <f t="shared" si="14"/>
        <v>4002707.4944277583</v>
      </c>
      <c r="L42">
        <f t="shared" si="1"/>
        <v>300549.57326389756</v>
      </c>
      <c r="M42">
        <f t="shared" si="22"/>
        <v>0</v>
      </c>
      <c r="N42">
        <f t="shared" si="23"/>
        <v>4303257.0676916558</v>
      </c>
      <c r="O42">
        <f t="shared" si="2"/>
        <v>0</v>
      </c>
      <c r="P42">
        <f t="shared" si="15"/>
        <v>0</v>
      </c>
      <c r="Q42">
        <f t="shared" si="3"/>
        <v>4303257.0676916558</v>
      </c>
      <c r="R42">
        <f t="shared" si="4"/>
        <v>0</v>
      </c>
      <c r="S42">
        <f t="shared" si="16"/>
        <v>0</v>
      </c>
      <c r="T42">
        <f t="shared" si="5"/>
        <v>4303257.0676916558</v>
      </c>
      <c r="U42">
        <f t="shared" si="6"/>
        <v>0</v>
      </c>
      <c r="V42">
        <f t="shared" si="17"/>
        <v>0</v>
      </c>
      <c r="W42">
        <f t="shared" si="7"/>
        <v>4303257.0676916558</v>
      </c>
      <c r="X42" s="55">
        <f t="shared" si="18"/>
        <v>0</v>
      </c>
      <c r="Y42" s="38">
        <f t="shared" si="8"/>
        <v>33015.794278311674</v>
      </c>
      <c r="Z42" s="38">
        <f t="shared" si="9"/>
        <v>4270241.2734133443</v>
      </c>
      <c r="AA42">
        <f t="shared" si="19"/>
        <v>0</v>
      </c>
      <c r="AB42" s="38">
        <f t="shared" si="20"/>
        <v>4270241.2734133443</v>
      </c>
      <c r="AD42" s="38">
        <f t="shared" si="10"/>
        <v>0</v>
      </c>
      <c r="AE42" s="38">
        <f t="shared" si="21"/>
        <v>4270241.2734133443</v>
      </c>
      <c r="AG42" t="str">
        <f t="shared" si="11"/>
        <v>5301410</v>
      </c>
    </row>
    <row r="43" spans="1:33" x14ac:dyDescent="0.25">
      <c r="A43" s="7" t="s">
        <v>284</v>
      </c>
      <c r="B43" s="2" t="s">
        <v>757</v>
      </c>
      <c r="C43" s="4" t="s">
        <v>756</v>
      </c>
      <c r="D43">
        <f>_xlfn.IFNA(VLOOKUP(A43,'Prior Year Net to district'!$B$1:$F$317,3,FALSE),0)</f>
        <v>102909.00727092041</v>
      </c>
      <c r="E43">
        <f>VLOOKUP(A43,'Basic HH'!$B$1:$Y$321,23,FALSE)</f>
        <v>44671.657758277353</v>
      </c>
      <c r="F43">
        <f>VLOOKUP(A43,'Conc. HH'!$B$1:$Y$321,23,FALSE)</f>
        <v>0</v>
      </c>
      <c r="G43">
        <f>VLOOKUP(A43,'Targeted HH'!$B$1:$Y$321,23,FALSE)</f>
        <v>20023.210625889304</v>
      </c>
      <c r="H43">
        <f>VLOOKUP(A43,'EFIG HH'!$B$1:$Y$321,23,FALSE)</f>
        <v>27615.811486315677</v>
      </c>
      <c r="I43">
        <f t="shared" si="12"/>
        <v>92310.67987048233</v>
      </c>
      <c r="J43">
        <f t="shared" si="13"/>
        <v>102909.00727092041</v>
      </c>
      <c r="K43" s="55">
        <f t="shared" si="14"/>
        <v>85863.485337050457</v>
      </c>
      <c r="L43">
        <f t="shared" si="1"/>
        <v>6447.1945334318734</v>
      </c>
      <c r="M43">
        <f t="shared" si="22"/>
        <v>0</v>
      </c>
      <c r="N43">
        <f t="shared" si="23"/>
        <v>92310.67987048233</v>
      </c>
      <c r="O43">
        <f t="shared" si="2"/>
        <v>0</v>
      </c>
      <c r="P43">
        <f t="shared" si="15"/>
        <v>0</v>
      </c>
      <c r="Q43">
        <f t="shared" si="3"/>
        <v>92310.67987048233</v>
      </c>
      <c r="R43">
        <f t="shared" si="4"/>
        <v>0</v>
      </c>
      <c r="S43">
        <f t="shared" si="16"/>
        <v>0</v>
      </c>
      <c r="T43">
        <f t="shared" si="5"/>
        <v>92310.67987048233</v>
      </c>
      <c r="U43">
        <f t="shared" si="6"/>
        <v>0</v>
      </c>
      <c r="V43">
        <f t="shared" si="17"/>
        <v>0</v>
      </c>
      <c r="W43">
        <f t="shared" si="7"/>
        <v>92310.67987048233</v>
      </c>
      <c r="X43" s="55">
        <f t="shared" si="18"/>
        <v>0</v>
      </c>
      <c r="Y43" s="38">
        <f t="shared" si="8"/>
        <v>708.23340747564907</v>
      </c>
      <c r="Z43" s="38">
        <f t="shared" si="9"/>
        <v>91602.44646300668</v>
      </c>
      <c r="AA43">
        <f t="shared" si="19"/>
        <v>0</v>
      </c>
      <c r="AB43" s="38">
        <f t="shared" si="20"/>
        <v>91602.44646300668</v>
      </c>
      <c r="AD43" s="38">
        <f t="shared" si="10"/>
        <v>0</v>
      </c>
      <c r="AE43" s="38">
        <f t="shared" si="21"/>
        <v>91602.44646300668</v>
      </c>
      <c r="AG43" t="str">
        <f t="shared" si="11"/>
        <v>5301440</v>
      </c>
    </row>
    <row r="44" spans="1:33" x14ac:dyDescent="0.25">
      <c r="A44" s="7" t="s">
        <v>364</v>
      </c>
      <c r="B44" s="2" t="s">
        <v>759</v>
      </c>
      <c r="C44" s="4" t="s">
        <v>758</v>
      </c>
      <c r="D44">
        <f>_xlfn.IFNA(VLOOKUP(A44,'Prior Year Net to district'!$B$1:$F$317,3,FALSE),0)</f>
        <v>420713.51576234389</v>
      </c>
      <c r="E44">
        <f>VLOOKUP(A44,'Basic HH'!$B$1:$Y$321,23,FALSE)</f>
        <v>201890.71259422338</v>
      </c>
      <c r="F44">
        <f>VLOOKUP(A44,'Conc. HH'!$B$1:$Y$321,23,FALSE)</f>
        <v>27356.20357174765</v>
      </c>
      <c r="G44">
        <f>VLOOKUP(A44,'Targeted HH'!$B$1:$Y$321,23,FALSE)</f>
        <v>98152.993264163262</v>
      </c>
      <c r="H44">
        <f>VLOOKUP(A44,'EFIG HH'!$B$1:$Y$321,23,FALSE)</f>
        <v>135371.62493291998</v>
      </c>
      <c r="I44">
        <f t="shared" si="12"/>
        <v>462771.53436305426</v>
      </c>
      <c r="J44">
        <f t="shared" si="13"/>
        <v>420713.51576234389</v>
      </c>
      <c r="K44" s="55">
        <f t="shared" si="14"/>
        <v>430450.48428781366</v>
      </c>
      <c r="L44">
        <f t="shared" si="1"/>
        <v>0</v>
      </c>
      <c r="M44">
        <f t="shared" si="22"/>
        <v>430450.48428781366</v>
      </c>
      <c r="N44">
        <f t="shared" si="23"/>
        <v>412127.7124483381</v>
      </c>
      <c r="O44">
        <f t="shared" si="2"/>
        <v>8585.8033140057814</v>
      </c>
      <c r="P44">
        <f t="shared" si="15"/>
        <v>0</v>
      </c>
      <c r="Q44">
        <f t="shared" si="3"/>
        <v>412127.7124483381</v>
      </c>
      <c r="R44">
        <f t="shared" si="4"/>
        <v>0</v>
      </c>
      <c r="S44">
        <f t="shared" si="16"/>
        <v>0</v>
      </c>
      <c r="T44">
        <f t="shared" si="5"/>
        <v>412127.7124483381</v>
      </c>
      <c r="U44">
        <f t="shared" si="6"/>
        <v>8585.8033140057814</v>
      </c>
      <c r="V44">
        <f t="shared" si="17"/>
        <v>0</v>
      </c>
      <c r="W44">
        <f t="shared" si="7"/>
        <v>412127.7124483381</v>
      </c>
      <c r="X44" s="55">
        <f t="shared" si="18"/>
        <v>50643.821914716158</v>
      </c>
      <c r="Y44" s="38">
        <f t="shared" si="8"/>
        <v>3161.9593151297399</v>
      </c>
      <c r="Z44" s="38">
        <f t="shared" si="9"/>
        <v>408965.75313320837</v>
      </c>
      <c r="AA44">
        <f t="shared" si="19"/>
        <v>0</v>
      </c>
      <c r="AB44" s="38">
        <f t="shared" si="20"/>
        <v>408965.75313320837</v>
      </c>
      <c r="AD44" s="38">
        <f t="shared" si="10"/>
        <v>0</v>
      </c>
      <c r="AE44" s="38">
        <f t="shared" si="21"/>
        <v>408965.75313320837</v>
      </c>
      <c r="AG44" t="str">
        <f t="shared" si="11"/>
        <v>5301470</v>
      </c>
    </row>
    <row r="45" spans="1:33" x14ac:dyDescent="0.25">
      <c r="A45" s="7" t="s">
        <v>366</v>
      </c>
      <c r="B45" s="2" t="s">
        <v>761</v>
      </c>
      <c r="C45" s="4" t="s">
        <v>760</v>
      </c>
      <c r="D45">
        <f>_xlfn.IFNA(VLOOKUP(A45,'Prior Year Net to district'!$B$1:$F$317,3,FALSE),0)</f>
        <v>30617.582774946051</v>
      </c>
      <c r="E45">
        <f>VLOOKUP(A45,'Basic HH'!$B$1:$Y$321,23,FALSE)</f>
        <v>16151.257007537874</v>
      </c>
      <c r="F45">
        <f>VLOOKUP(A45,'Conc. HH'!$B$1:$Y$321,23,FALSE)</f>
        <v>0</v>
      </c>
      <c r="G45">
        <f>VLOOKUP(A45,'Targeted HH'!$B$1:$Y$321,23,FALSE)</f>
        <v>7852.2394611330628</v>
      </c>
      <c r="H45">
        <f>VLOOKUP(A45,'EFIG HH'!$B$1:$Y$321,23,FALSE)</f>
        <v>10829.729994633592</v>
      </c>
      <c r="I45">
        <f t="shared" si="12"/>
        <v>34833.226463304527</v>
      </c>
      <c r="J45">
        <f t="shared" si="13"/>
        <v>30617.582774946051</v>
      </c>
      <c r="K45" s="55">
        <f t="shared" si="14"/>
        <v>32400.392174237364</v>
      </c>
      <c r="L45">
        <f t="shared" si="1"/>
        <v>0</v>
      </c>
      <c r="M45">
        <f t="shared" si="22"/>
        <v>32400.392174237364</v>
      </c>
      <c r="N45">
        <f t="shared" si="23"/>
        <v>31021.220782897642</v>
      </c>
      <c r="O45">
        <f t="shared" si="2"/>
        <v>0</v>
      </c>
      <c r="P45">
        <f t="shared" si="15"/>
        <v>31021.220782897642</v>
      </c>
      <c r="Q45">
        <f t="shared" si="3"/>
        <v>31021.220782897642</v>
      </c>
      <c r="R45">
        <f t="shared" si="4"/>
        <v>0</v>
      </c>
      <c r="S45">
        <f t="shared" si="16"/>
        <v>31021.220782897642</v>
      </c>
      <c r="T45">
        <f t="shared" si="5"/>
        <v>31021.220782897642</v>
      </c>
      <c r="U45">
        <f t="shared" si="6"/>
        <v>0</v>
      </c>
      <c r="V45">
        <f t="shared" si="17"/>
        <v>31021.220782897642</v>
      </c>
      <c r="W45">
        <f t="shared" si="7"/>
        <v>31021.220782897642</v>
      </c>
      <c r="X45" s="55">
        <f t="shared" si="18"/>
        <v>3812.0056804068845</v>
      </c>
      <c r="Y45" s="38">
        <f t="shared" si="8"/>
        <v>238.00350002785893</v>
      </c>
      <c r="Z45" s="38">
        <f t="shared" si="9"/>
        <v>30783.217282869784</v>
      </c>
      <c r="AA45">
        <f t="shared" si="19"/>
        <v>0</v>
      </c>
      <c r="AB45" s="38">
        <f t="shared" si="20"/>
        <v>30783.217282869784</v>
      </c>
      <c r="AD45" s="38">
        <f t="shared" si="10"/>
        <v>0</v>
      </c>
      <c r="AE45" s="38">
        <f t="shared" si="21"/>
        <v>30783.217282869784</v>
      </c>
      <c r="AG45" t="str">
        <f t="shared" si="11"/>
        <v>5301500</v>
      </c>
    </row>
    <row r="46" spans="1:33" x14ac:dyDescent="0.25">
      <c r="A46" s="7" t="s">
        <v>368</v>
      </c>
      <c r="B46" s="2" t="s">
        <v>763</v>
      </c>
      <c r="C46" s="4" t="s">
        <v>762</v>
      </c>
      <c r="D46">
        <f>_xlfn.IFNA(VLOOKUP(A46,'Prior Year Net to district'!$B$1:$F$317,3,FALSE),0)</f>
        <v>82055.715589755404</v>
      </c>
      <c r="E46">
        <f>VLOOKUP(A46,'Basic HH'!$B$1:$Y$321,23,FALSE)</f>
        <v>34725.202566206448</v>
      </c>
      <c r="F46">
        <f>VLOOKUP(A46,'Conc. HH'!$B$1:$Y$321,23,FALSE)</f>
        <v>9077.0482885382517</v>
      </c>
      <c r="G46">
        <f>VLOOKUP(A46,'Targeted HH'!$B$1:$Y$321,23,FALSE)</f>
        <v>20047.57219881747</v>
      </c>
      <c r="H46">
        <f>VLOOKUP(A46,'EFIG HH'!$B$1:$Y$321,23,FALSE)</f>
        <v>27649.410723624023</v>
      </c>
      <c r="I46">
        <f t="shared" si="12"/>
        <v>91499.233777186193</v>
      </c>
      <c r="J46">
        <f t="shared" si="13"/>
        <v>82055.715589755404</v>
      </c>
      <c r="K46" s="55">
        <f t="shared" si="14"/>
        <v>85108.712543357513</v>
      </c>
      <c r="L46">
        <f t="shared" si="1"/>
        <v>0</v>
      </c>
      <c r="M46">
        <f t="shared" si="22"/>
        <v>85108.712543357513</v>
      </c>
      <c r="N46">
        <f t="shared" si="23"/>
        <v>81485.932273836981</v>
      </c>
      <c r="O46">
        <f t="shared" si="2"/>
        <v>569.78331591842289</v>
      </c>
      <c r="P46">
        <f t="shared" si="15"/>
        <v>0</v>
      </c>
      <c r="Q46">
        <f t="shared" si="3"/>
        <v>81485.932273836981</v>
      </c>
      <c r="R46">
        <f t="shared" si="4"/>
        <v>0</v>
      </c>
      <c r="S46">
        <f t="shared" si="16"/>
        <v>0</v>
      </c>
      <c r="T46">
        <f t="shared" si="5"/>
        <v>81485.932273836981</v>
      </c>
      <c r="U46">
        <f t="shared" si="6"/>
        <v>569.78331591842289</v>
      </c>
      <c r="V46">
        <f t="shared" si="17"/>
        <v>0</v>
      </c>
      <c r="W46">
        <f t="shared" si="7"/>
        <v>81485.932273836981</v>
      </c>
      <c r="X46" s="55">
        <f t="shared" si="18"/>
        <v>10013.301503349212</v>
      </c>
      <c r="Y46" s="38">
        <f t="shared" si="8"/>
        <v>625.18291010966186</v>
      </c>
      <c r="Z46" s="38">
        <f t="shared" si="9"/>
        <v>80860.749363727315</v>
      </c>
      <c r="AA46">
        <f t="shared" si="19"/>
        <v>0</v>
      </c>
      <c r="AB46" s="38">
        <f t="shared" si="20"/>
        <v>80860.749363727315</v>
      </c>
      <c r="AD46" s="38">
        <f t="shared" si="10"/>
        <v>0</v>
      </c>
      <c r="AE46" s="38">
        <f t="shared" si="21"/>
        <v>80860.749363727315</v>
      </c>
      <c r="AG46" t="str">
        <f t="shared" si="11"/>
        <v>5301560</v>
      </c>
    </row>
    <row r="47" spans="1:33" x14ac:dyDescent="0.25">
      <c r="A47" s="7" t="s">
        <v>370</v>
      </c>
      <c r="B47" s="2" t="s">
        <v>765</v>
      </c>
      <c r="C47" s="4" t="s">
        <v>764</v>
      </c>
      <c r="D47">
        <f>_xlfn.IFNA(VLOOKUP(A47,'Prior Year Net to district'!$B$1:$F$317,3,FALSE),0)</f>
        <v>281089.64201953798</v>
      </c>
      <c r="E47">
        <f>VLOOKUP(A47,'Basic HH'!$B$1:$Y$321,23,FALSE)</f>
        <v>103669.92292009569</v>
      </c>
      <c r="F47">
        <f>VLOOKUP(A47,'Conc. HH'!$B$1:$Y$321,23,FALSE)</f>
        <v>26556.665580142275</v>
      </c>
      <c r="G47">
        <f>VLOOKUP(A47,'Targeted HH'!$B$1:$Y$321,23,FALSE)</f>
        <v>49468.690440306797</v>
      </c>
      <c r="H47">
        <f>VLOOKUP(A47,'EFIG HH'!$B$1:$Y$321,23,FALSE)</f>
        <v>66997.765241088491</v>
      </c>
      <c r="I47">
        <f t="shared" si="12"/>
        <v>246693.04418163325</v>
      </c>
      <c r="J47">
        <f t="shared" si="13"/>
        <v>281089.64201953798</v>
      </c>
      <c r="K47" s="55">
        <f t="shared" si="14"/>
        <v>229463.42299245956</v>
      </c>
      <c r="L47">
        <f t="shared" si="1"/>
        <v>17229.621189173689</v>
      </c>
      <c r="M47">
        <f t="shared" si="22"/>
        <v>0</v>
      </c>
      <c r="N47">
        <f t="shared" si="23"/>
        <v>246693.04418163325</v>
      </c>
      <c r="O47">
        <f t="shared" si="2"/>
        <v>0</v>
      </c>
      <c r="P47">
        <f t="shared" si="15"/>
        <v>0</v>
      </c>
      <c r="Q47">
        <f t="shared" si="3"/>
        <v>246693.04418163325</v>
      </c>
      <c r="R47">
        <f t="shared" si="4"/>
        <v>0</v>
      </c>
      <c r="S47">
        <f t="shared" si="16"/>
        <v>0</v>
      </c>
      <c r="T47">
        <f t="shared" si="5"/>
        <v>246693.04418163325</v>
      </c>
      <c r="U47">
        <f t="shared" si="6"/>
        <v>0</v>
      </c>
      <c r="V47">
        <f t="shared" si="17"/>
        <v>0</v>
      </c>
      <c r="W47">
        <f t="shared" si="7"/>
        <v>246693.04418163325</v>
      </c>
      <c r="X47" s="55">
        <f t="shared" si="18"/>
        <v>0</v>
      </c>
      <c r="Y47" s="38">
        <f t="shared" si="8"/>
        <v>1892.6981745388161</v>
      </c>
      <c r="Z47" s="38">
        <f t="shared" si="9"/>
        <v>244800.34600709443</v>
      </c>
      <c r="AA47">
        <f t="shared" si="19"/>
        <v>0</v>
      </c>
      <c r="AB47" s="38">
        <f t="shared" si="20"/>
        <v>244800.34600709443</v>
      </c>
      <c r="AD47" s="38">
        <f t="shared" si="10"/>
        <v>0</v>
      </c>
      <c r="AE47" s="38">
        <f t="shared" si="21"/>
        <v>244800.34600709443</v>
      </c>
      <c r="AG47" t="str">
        <f t="shared" si="11"/>
        <v>5301590</v>
      </c>
    </row>
    <row r="48" spans="1:33" x14ac:dyDescent="0.25">
      <c r="A48" s="7" t="s">
        <v>372</v>
      </c>
      <c r="B48" s="2" t="s">
        <v>767</v>
      </c>
      <c r="C48" s="4" t="s">
        <v>766</v>
      </c>
      <c r="D48">
        <f>_xlfn.IFNA(VLOOKUP(A48,'Prior Year Net to district'!$B$1:$F$317,3,FALSE),0)</f>
        <v>686716.18460784294</v>
      </c>
      <c r="E48">
        <f>VLOOKUP(A48,'Basic HH'!$B$1:$Y$321,23,FALSE)</f>
        <v>290722.62613568187</v>
      </c>
      <c r="F48">
        <f>VLOOKUP(A48,'Conc. HH'!$B$1:$Y$321,23,FALSE)</f>
        <v>75993.892648227222</v>
      </c>
      <c r="G48">
        <f>VLOOKUP(A48,'Targeted HH'!$B$1:$Y$321,23,FALSE)</f>
        <v>154858.09757752495</v>
      </c>
      <c r="H48">
        <f>VLOOKUP(A48,'EFIG HH'!$B$1:$Y$321,23,FALSE)</f>
        <v>213578.73668376644</v>
      </c>
      <c r="I48">
        <f t="shared" si="12"/>
        <v>735153.35304520046</v>
      </c>
      <c r="J48">
        <f t="shared" si="13"/>
        <v>686716.18460784294</v>
      </c>
      <c r="K48" s="55">
        <f t="shared" si="14"/>
        <v>683808.51747864205</v>
      </c>
      <c r="L48">
        <f t="shared" si="1"/>
        <v>2907.6671292008832</v>
      </c>
      <c r="M48">
        <f t="shared" si="22"/>
        <v>0</v>
      </c>
      <c r="N48">
        <f t="shared" si="23"/>
        <v>686716.18460784294</v>
      </c>
      <c r="O48">
        <f t="shared" si="2"/>
        <v>0</v>
      </c>
      <c r="P48">
        <f t="shared" si="15"/>
        <v>0</v>
      </c>
      <c r="Q48">
        <f t="shared" si="3"/>
        <v>686716.18460784294</v>
      </c>
      <c r="R48">
        <f t="shared" si="4"/>
        <v>0</v>
      </c>
      <c r="S48">
        <f t="shared" si="16"/>
        <v>0</v>
      </c>
      <c r="T48">
        <f t="shared" si="5"/>
        <v>686716.18460784294</v>
      </c>
      <c r="U48">
        <f t="shared" si="6"/>
        <v>0</v>
      </c>
      <c r="V48">
        <f t="shared" si="17"/>
        <v>0</v>
      </c>
      <c r="W48">
        <f t="shared" si="7"/>
        <v>686716.18460784294</v>
      </c>
      <c r="X48" s="55">
        <f t="shared" si="18"/>
        <v>48437.168437357526</v>
      </c>
      <c r="Y48" s="38">
        <f t="shared" si="8"/>
        <v>5268.6790312440171</v>
      </c>
      <c r="Z48" s="38">
        <f t="shared" si="9"/>
        <v>681447.50557659892</v>
      </c>
      <c r="AA48">
        <f t="shared" si="19"/>
        <v>0</v>
      </c>
      <c r="AB48" s="38">
        <f t="shared" si="20"/>
        <v>681447.50557659892</v>
      </c>
      <c r="AD48" s="38">
        <f t="shared" si="10"/>
        <v>0</v>
      </c>
      <c r="AE48" s="38">
        <f t="shared" si="21"/>
        <v>681447.50557659892</v>
      </c>
      <c r="AG48" t="str">
        <f t="shared" si="11"/>
        <v>5301630</v>
      </c>
    </row>
    <row r="49" spans="1:33" x14ac:dyDescent="0.25">
      <c r="A49" s="7" t="s">
        <v>374</v>
      </c>
      <c r="B49" s="2" t="s">
        <v>769</v>
      </c>
      <c r="C49" s="4" t="s">
        <v>768</v>
      </c>
      <c r="D49">
        <f>_xlfn.IFNA(VLOOKUP(A49,'Prior Year Net to district'!$B$1:$F$317,3,FALSE),0)</f>
        <v>192131.55077131829</v>
      </c>
      <c r="E49">
        <f>VLOOKUP(A49,'Basic HH'!$B$1:$Y$321,23,FALSE)</f>
        <v>118711.73900540336</v>
      </c>
      <c r="F49">
        <f>VLOOKUP(A49,'Conc. HH'!$B$1:$Y$321,23,FALSE)</f>
        <v>31030.839498026111</v>
      </c>
      <c r="G49">
        <f>VLOOKUP(A49,'Targeted HH'!$B$1:$Y$321,23,FALSE)</f>
        <v>67692.939297311634</v>
      </c>
      <c r="H49">
        <f>VLOOKUP(A49,'EFIG HH'!$B$1:$Y$321,23,FALSE)</f>
        <v>93361.423675587052</v>
      </c>
      <c r="I49">
        <f t="shared" si="12"/>
        <v>310796.94147632818</v>
      </c>
      <c r="J49">
        <f t="shared" si="13"/>
        <v>192131.55077131829</v>
      </c>
      <c r="K49" s="55">
        <f t="shared" si="14"/>
        <v>289090.15364955732</v>
      </c>
      <c r="L49">
        <f t="shared" si="1"/>
        <v>0</v>
      </c>
      <c r="M49">
        <f t="shared" si="22"/>
        <v>289090.15364955732</v>
      </c>
      <c r="N49">
        <f t="shared" si="23"/>
        <v>276784.59675112885</v>
      </c>
      <c r="O49">
        <f t="shared" si="2"/>
        <v>0</v>
      </c>
      <c r="P49">
        <f t="shared" si="15"/>
        <v>276784.59675112885</v>
      </c>
      <c r="Q49">
        <f t="shared" si="3"/>
        <v>276784.59675112885</v>
      </c>
      <c r="R49">
        <f t="shared" si="4"/>
        <v>0</v>
      </c>
      <c r="S49">
        <f t="shared" si="16"/>
        <v>276784.59675112885</v>
      </c>
      <c r="T49">
        <f t="shared" si="5"/>
        <v>276784.59675112885</v>
      </c>
      <c r="U49">
        <f t="shared" si="6"/>
        <v>0</v>
      </c>
      <c r="V49">
        <f t="shared" si="17"/>
        <v>276784.59675112885</v>
      </c>
      <c r="W49">
        <f t="shared" si="7"/>
        <v>276784.59675112885</v>
      </c>
      <c r="X49" s="55">
        <f t="shared" si="18"/>
        <v>34012.344725199335</v>
      </c>
      <c r="Y49" s="38">
        <f t="shared" si="8"/>
        <v>2123.5689994794225</v>
      </c>
      <c r="Z49" s="38">
        <f t="shared" si="9"/>
        <v>274661.02775164944</v>
      </c>
      <c r="AA49">
        <f t="shared" si="19"/>
        <v>0</v>
      </c>
      <c r="AB49" s="38">
        <f t="shared" si="20"/>
        <v>274661.02775164944</v>
      </c>
      <c r="AD49" s="38">
        <f t="shared" si="10"/>
        <v>0</v>
      </c>
      <c r="AE49" s="38">
        <f t="shared" si="21"/>
        <v>274661.02775164944</v>
      </c>
      <c r="AG49" t="str">
        <f t="shared" si="11"/>
        <v>5301660</v>
      </c>
    </row>
    <row r="50" spans="1:33" x14ac:dyDescent="0.25">
      <c r="A50" s="7" t="s">
        <v>124</v>
      </c>
      <c r="B50" s="2" t="s">
        <v>771</v>
      </c>
      <c r="C50" s="4" t="s">
        <v>770</v>
      </c>
      <c r="D50">
        <f>_xlfn.IFNA(VLOOKUP(A50,'Prior Year Net to district'!$B$1:$F$317,3,FALSE),0)</f>
        <v>61365.907114396367</v>
      </c>
      <c r="E50">
        <f>VLOOKUP(A50,'Basic HH'!$B$1:$Y$321,23,FALSE)</f>
        <v>38763.016818090895</v>
      </c>
      <c r="F50">
        <f>VLOOKUP(A50,'Conc. HH'!$B$1:$Y$321,23,FALSE)</f>
        <v>0</v>
      </c>
      <c r="G50">
        <f>VLOOKUP(A50,'Targeted HH'!$B$1:$Y$321,23,FALSE)</f>
        <v>18845.374706719362</v>
      </c>
      <c r="H50">
        <f>VLOOKUP(A50,'EFIG HH'!$B$1:$Y$321,23,FALSE)</f>
        <v>25991.351987120637</v>
      </c>
      <c r="I50">
        <f t="shared" si="12"/>
        <v>83599.743511930894</v>
      </c>
      <c r="J50">
        <f t="shared" si="13"/>
        <v>61365.907114396367</v>
      </c>
      <c r="K50" s="55">
        <f t="shared" si="14"/>
        <v>77760.941218169697</v>
      </c>
      <c r="L50">
        <f t="shared" si="1"/>
        <v>0</v>
      </c>
      <c r="M50">
        <f t="shared" si="22"/>
        <v>77760.941218169697</v>
      </c>
      <c r="N50">
        <f t="shared" si="23"/>
        <v>74450.929878954368</v>
      </c>
      <c r="O50">
        <f t="shared" si="2"/>
        <v>0</v>
      </c>
      <c r="P50">
        <f t="shared" si="15"/>
        <v>74450.929878954368</v>
      </c>
      <c r="Q50">
        <f t="shared" si="3"/>
        <v>74450.929878954368</v>
      </c>
      <c r="R50">
        <f t="shared" si="4"/>
        <v>0</v>
      </c>
      <c r="S50">
        <f t="shared" si="16"/>
        <v>74450.929878954368</v>
      </c>
      <c r="T50">
        <f t="shared" si="5"/>
        <v>74450.929878954368</v>
      </c>
      <c r="U50">
        <f t="shared" si="6"/>
        <v>0</v>
      </c>
      <c r="V50">
        <f t="shared" si="17"/>
        <v>74450.929878954368</v>
      </c>
      <c r="W50">
        <f t="shared" si="7"/>
        <v>74450.929878954368</v>
      </c>
      <c r="X50" s="55">
        <f t="shared" si="18"/>
        <v>9148.8136329765257</v>
      </c>
      <c r="Y50" s="38">
        <f t="shared" si="8"/>
        <v>571.20840006686171</v>
      </c>
      <c r="Z50" s="38">
        <f t="shared" si="9"/>
        <v>73879.721478887514</v>
      </c>
      <c r="AA50">
        <f t="shared" si="19"/>
        <v>0</v>
      </c>
      <c r="AB50" s="38">
        <f t="shared" si="20"/>
        <v>73879.721478887514</v>
      </c>
      <c r="AD50" s="38">
        <f t="shared" si="10"/>
        <v>0</v>
      </c>
      <c r="AE50" s="38">
        <f t="shared" si="21"/>
        <v>73879.721478887514</v>
      </c>
      <c r="AG50" t="str">
        <f t="shared" si="11"/>
        <v>5301680</v>
      </c>
    </row>
    <row r="51" spans="1:33" x14ac:dyDescent="0.25">
      <c r="A51" s="7" t="s">
        <v>126</v>
      </c>
      <c r="B51" s="2" t="s">
        <v>773</v>
      </c>
      <c r="C51" s="4" t="s">
        <v>772</v>
      </c>
      <c r="D51">
        <f>_xlfn.IFNA(VLOOKUP(A51,'Prior Year Net to district'!$B$1:$F$317,3,FALSE),0)</f>
        <v>44860.546985876375</v>
      </c>
      <c r="E51">
        <f>VLOOKUP(A51,'Basic HH'!$B$1:$Y$321,23,FALSE)</f>
        <v>23419.322660929931</v>
      </c>
      <c r="F51">
        <f>VLOOKUP(A51,'Conc. HH'!$B$1:$Y$321,23,FALSE)</f>
        <v>0</v>
      </c>
      <c r="G51">
        <f>VLOOKUP(A51,'Targeted HH'!$B$1:$Y$321,23,FALSE)</f>
        <v>11385.747218642942</v>
      </c>
      <c r="H51">
        <f>VLOOKUP(A51,'EFIG HH'!$B$1:$Y$321,23,FALSE)</f>
        <v>15703.108492218709</v>
      </c>
      <c r="I51">
        <f t="shared" si="12"/>
        <v>50508.178371791582</v>
      </c>
      <c r="J51">
        <f t="shared" si="13"/>
        <v>44860.546985876375</v>
      </c>
      <c r="K51" s="55">
        <f t="shared" si="14"/>
        <v>46980.568652644193</v>
      </c>
      <c r="L51">
        <f t="shared" si="1"/>
        <v>0</v>
      </c>
      <c r="M51">
        <f t="shared" si="22"/>
        <v>46980.568652644193</v>
      </c>
      <c r="N51">
        <f t="shared" si="23"/>
        <v>44980.770135201594</v>
      </c>
      <c r="O51">
        <f t="shared" si="2"/>
        <v>0</v>
      </c>
      <c r="P51">
        <f t="shared" si="15"/>
        <v>44980.770135201594</v>
      </c>
      <c r="Q51">
        <f t="shared" si="3"/>
        <v>44980.770135201594</v>
      </c>
      <c r="R51">
        <f t="shared" si="4"/>
        <v>0</v>
      </c>
      <c r="S51">
        <f t="shared" si="16"/>
        <v>44980.770135201594</v>
      </c>
      <c r="T51">
        <f t="shared" si="5"/>
        <v>44980.770135201594</v>
      </c>
      <c r="U51">
        <f t="shared" si="6"/>
        <v>0</v>
      </c>
      <c r="V51">
        <f t="shared" si="17"/>
        <v>44980.770135201594</v>
      </c>
      <c r="W51">
        <f t="shared" si="7"/>
        <v>44980.770135201594</v>
      </c>
      <c r="X51" s="55">
        <f t="shared" si="18"/>
        <v>5527.4082365899885</v>
      </c>
      <c r="Y51" s="38">
        <f t="shared" si="8"/>
        <v>345.1050750403956</v>
      </c>
      <c r="Z51" s="38">
        <f t="shared" si="9"/>
        <v>44635.665060161198</v>
      </c>
      <c r="AA51">
        <f t="shared" si="19"/>
        <v>0</v>
      </c>
      <c r="AB51" s="38">
        <f t="shared" si="20"/>
        <v>44635.665060161198</v>
      </c>
      <c r="AD51" s="38">
        <f t="shared" si="10"/>
        <v>0</v>
      </c>
      <c r="AE51" s="38">
        <f t="shared" si="21"/>
        <v>44635.665060161198</v>
      </c>
      <c r="AG51" t="str">
        <f t="shared" si="11"/>
        <v>5301710</v>
      </c>
    </row>
    <row r="52" spans="1:33" x14ac:dyDescent="0.25">
      <c r="A52" s="7" t="s">
        <v>376</v>
      </c>
      <c r="B52" s="2" t="s">
        <v>775</v>
      </c>
      <c r="C52" s="4" t="s">
        <v>774</v>
      </c>
      <c r="D52">
        <f>_xlfn.IFNA(VLOOKUP(A52,'Prior Year Net to district'!$B$1:$F$317,3,FALSE),0)</f>
        <v>79299.073902614255</v>
      </c>
      <c r="E52">
        <f>VLOOKUP(A52,'Basic HH'!$B$1:$Y$321,23,FALSE)</f>
        <v>30718.156983781875</v>
      </c>
      <c r="F52">
        <f>VLOOKUP(A52,'Conc. HH'!$B$1:$Y$321,23,FALSE)</f>
        <v>7986.9670917721114</v>
      </c>
      <c r="G52">
        <f>VLOOKUP(A52,'Targeted HH'!$B$1:$Y$321,23,FALSE)</f>
        <v>15786.757398250948</v>
      </c>
      <c r="H52">
        <f>VLOOKUP(A52,'EFIG HH'!$B$1:$Y$321,23,FALSE)</f>
        <v>21380.745208169981</v>
      </c>
      <c r="I52">
        <f t="shared" si="12"/>
        <v>75872.626681974914</v>
      </c>
      <c r="J52">
        <f t="shared" si="13"/>
        <v>79299.073902614255</v>
      </c>
      <c r="K52" s="55">
        <f t="shared" si="14"/>
        <v>70573.504363002983</v>
      </c>
      <c r="L52">
        <f t="shared" si="1"/>
        <v>5299.1223189719312</v>
      </c>
      <c r="M52">
        <f t="shared" si="22"/>
        <v>0</v>
      </c>
      <c r="N52">
        <f t="shared" si="23"/>
        <v>75872.626681974914</v>
      </c>
      <c r="O52">
        <f t="shared" si="2"/>
        <v>0</v>
      </c>
      <c r="P52">
        <f t="shared" si="15"/>
        <v>0</v>
      </c>
      <c r="Q52">
        <f t="shared" si="3"/>
        <v>75872.626681974914</v>
      </c>
      <c r="R52">
        <f t="shared" si="4"/>
        <v>0</v>
      </c>
      <c r="S52">
        <f t="shared" si="16"/>
        <v>0</v>
      </c>
      <c r="T52">
        <f t="shared" si="5"/>
        <v>75872.626681974914</v>
      </c>
      <c r="U52">
        <f t="shared" si="6"/>
        <v>0</v>
      </c>
      <c r="V52">
        <f t="shared" si="17"/>
        <v>0</v>
      </c>
      <c r="W52">
        <f t="shared" si="7"/>
        <v>75872.626681974914</v>
      </c>
      <c r="X52" s="55">
        <f t="shared" si="18"/>
        <v>0</v>
      </c>
      <c r="Y52" s="38">
        <f t="shared" si="8"/>
        <v>582.11605639236177</v>
      </c>
      <c r="Z52" s="38">
        <f t="shared" si="9"/>
        <v>75290.510625582552</v>
      </c>
      <c r="AA52">
        <f t="shared" si="19"/>
        <v>0</v>
      </c>
      <c r="AB52" s="38">
        <f t="shared" si="20"/>
        <v>75290.510625582552</v>
      </c>
      <c r="AD52" s="38">
        <f t="shared" si="10"/>
        <v>0</v>
      </c>
      <c r="AE52" s="38">
        <f t="shared" si="21"/>
        <v>75290.510625582552</v>
      </c>
      <c r="AG52" t="str">
        <f t="shared" si="11"/>
        <v>5303440</v>
      </c>
    </row>
    <row r="53" spans="1:33" x14ac:dyDescent="0.25">
      <c r="A53" s="7" t="s">
        <v>378</v>
      </c>
      <c r="B53" s="2" t="s">
        <v>777</v>
      </c>
      <c r="C53" s="4" t="s">
        <v>776</v>
      </c>
      <c r="D53">
        <f>_xlfn.IFNA(VLOOKUP(A53,'Prior Year Net to district'!$B$1:$F$317,3,FALSE),0)</f>
        <v>221519.59041685236</v>
      </c>
      <c r="E53">
        <f>VLOOKUP(A53,'Basic HH'!$B$1:$Y$321,23,FALSE)</f>
        <v>99330.230596357898</v>
      </c>
      <c r="F53">
        <f>VLOOKUP(A53,'Conc. HH'!$B$1:$Y$321,23,FALSE)</f>
        <v>16167.460626925367</v>
      </c>
      <c r="G53">
        <f>VLOOKUP(A53,'Targeted HH'!$B$1:$Y$321,23,FALSE)</f>
        <v>48291.272685968339</v>
      </c>
      <c r="H53">
        <f>VLOOKUP(A53,'EFIG HH'!$B$1:$Y$321,23,FALSE)</f>
        <v>66602.839466996607</v>
      </c>
      <c r="I53">
        <f t="shared" si="12"/>
        <v>230391.80337624822</v>
      </c>
      <c r="J53">
        <f t="shared" si="13"/>
        <v>221519.59041685236</v>
      </c>
      <c r="K53" s="55">
        <f t="shared" si="14"/>
        <v>214300.69910360134</v>
      </c>
      <c r="L53">
        <f t="shared" si="1"/>
        <v>7218.8913132510206</v>
      </c>
      <c r="M53">
        <f t="shared" si="22"/>
        <v>0</v>
      </c>
      <c r="N53">
        <f t="shared" si="23"/>
        <v>221519.59041685236</v>
      </c>
      <c r="O53">
        <f t="shared" si="2"/>
        <v>0</v>
      </c>
      <c r="P53">
        <f t="shared" si="15"/>
        <v>0</v>
      </c>
      <c r="Q53">
        <f t="shared" si="3"/>
        <v>221519.59041685236</v>
      </c>
      <c r="R53">
        <f t="shared" si="4"/>
        <v>0</v>
      </c>
      <c r="S53">
        <f t="shared" si="16"/>
        <v>0</v>
      </c>
      <c r="T53">
        <f t="shared" si="5"/>
        <v>221519.59041685236</v>
      </c>
      <c r="U53">
        <f t="shared" si="6"/>
        <v>0</v>
      </c>
      <c r="V53">
        <f t="shared" si="17"/>
        <v>0</v>
      </c>
      <c r="W53">
        <f t="shared" si="7"/>
        <v>221519.59041685236</v>
      </c>
      <c r="X53" s="55">
        <f t="shared" si="18"/>
        <v>8872.2129593958671</v>
      </c>
      <c r="Y53" s="38">
        <f t="shared" si="8"/>
        <v>1699.5603820019587</v>
      </c>
      <c r="Z53" s="38">
        <f t="shared" si="9"/>
        <v>219820.03003485041</v>
      </c>
      <c r="AA53">
        <f t="shared" si="19"/>
        <v>0</v>
      </c>
      <c r="AB53" s="38">
        <f t="shared" si="20"/>
        <v>219820.03003485041</v>
      </c>
      <c r="AD53" s="38">
        <f t="shared" si="10"/>
        <v>0</v>
      </c>
      <c r="AE53" s="38">
        <f t="shared" si="21"/>
        <v>219820.03003485041</v>
      </c>
      <c r="AG53" t="str">
        <f t="shared" si="11"/>
        <v>5301800</v>
      </c>
    </row>
    <row r="54" spans="1:33" x14ac:dyDescent="0.25">
      <c r="A54" s="7" t="s">
        <v>380</v>
      </c>
      <c r="B54" s="2" t="s">
        <v>779</v>
      </c>
      <c r="C54" s="4" t="s">
        <v>778</v>
      </c>
      <c r="D54">
        <f>_xlfn.IFNA(VLOOKUP(A54,'Prior Year Net to district'!$B$1:$F$317,3,FALSE),0)</f>
        <v>114232.62553379919</v>
      </c>
      <c r="E54">
        <f>VLOOKUP(A54,'Basic HH'!$B$1:$Y$321,23,FALSE)</f>
        <v>48787.661091888862</v>
      </c>
      <c r="F54">
        <f>VLOOKUP(A54,'Conc. HH'!$B$1:$Y$321,23,FALSE)</f>
        <v>12685.183028108648</v>
      </c>
      <c r="G54">
        <f>VLOOKUP(A54,'Targeted HH'!$B$1:$Y$321,23,FALSE)</f>
        <v>23043.358272422163</v>
      </c>
      <c r="H54">
        <f>VLOOKUP(A54,'EFIG HH'!$B$1:$Y$321,23,FALSE)</f>
        <v>31208.699768694743</v>
      </c>
      <c r="I54">
        <f t="shared" si="12"/>
        <v>115724.90216111441</v>
      </c>
      <c r="J54">
        <f t="shared" si="13"/>
        <v>114232.62553379919</v>
      </c>
      <c r="K54" s="55">
        <f t="shared" si="14"/>
        <v>107642.40339020404</v>
      </c>
      <c r="L54">
        <f t="shared" si="1"/>
        <v>6590.2221435951506</v>
      </c>
      <c r="M54">
        <f t="shared" si="22"/>
        <v>0</v>
      </c>
      <c r="N54">
        <f t="shared" si="23"/>
        <v>114232.62553379919</v>
      </c>
      <c r="O54">
        <f t="shared" si="2"/>
        <v>0</v>
      </c>
      <c r="P54">
        <f t="shared" si="15"/>
        <v>0</v>
      </c>
      <c r="Q54">
        <f t="shared" si="3"/>
        <v>114232.62553379919</v>
      </c>
      <c r="R54">
        <f t="shared" si="4"/>
        <v>0</v>
      </c>
      <c r="S54">
        <f t="shared" si="16"/>
        <v>0</v>
      </c>
      <c r="T54">
        <f t="shared" si="5"/>
        <v>114232.62553379919</v>
      </c>
      <c r="U54">
        <f t="shared" si="6"/>
        <v>0</v>
      </c>
      <c r="V54">
        <f t="shared" si="17"/>
        <v>0</v>
      </c>
      <c r="W54">
        <f t="shared" si="7"/>
        <v>114232.62553379919</v>
      </c>
      <c r="X54" s="55">
        <f t="shared" si="18"/>
        <v>1492.2766273152229</v>
      </c>
      <c r="Y54" s="38">
        <f t="shared" si="8"/>
        <v>876.42471857216219</v>
      </c>
      <c r="Z54" s="38">
        <f t="shared" si="9"/>
        <v>113356.20081522703</v>
      </c>
      <c r="AA54">
        <f t="shared" si="19"/>
        <v>0</v>
      </c>
      <c r="AB54" s="38">
        <f t="shared" si="20"/>
        <v>113356.20081522703</v>
      </c>
      <c r="AD54" s="38">
        <f t="shared" si="10"/>
        <v>0</v>
      </c>
      <c r="AE54" s="38">
        <f t="shared" si="21"/>
        <v>113356.20081522703</v>
      </c>
      <c r="AG54" t="str">
        <f t="shared" si="11"/>
        <v>5301830</v>
      </c>
    </row>
    <row r="55" spans="1:33" x14ac:dyDescent="0.25">
      <c r="A55" s="7" t="s">
        <v>382</v>
      </c>
      <c r="B55" s="2" t="s">
        <v>781</v>
      </c>
      <c r="C55" s="8" t="s">
        <v>780</v>
      </c>
      <c r="D55">
        <f>_xlfn.IFNA(VLOOKUP(A55,'Prior Year Net to district'!$B$1:$F$317,3,FALSE),0)</f>
        <v>2719.9367947228543</v>
      </c>
      <c r="E55">
        <f>VLOOKUP(A55,'Basic HH'!$B$1:$Y$321,23,FALSE)</f>
        <v>15343.694157160982</v>
      </c>
      <c r="F55">
        <f>VLOOKUP(A55,'Conc. HH'!$B$1:$Y$321,23,FALSE)</f>
        <v>4010.7887786564356</v>
      </c>
      <c r="G55">
        <f>VLOOKUP(A55,'Targeted HH'!$B$1:$Y$321,23,FALSE)</f>
        <v>8007.9101084500235</v>
      </c>
      <c r="H55">
        <f>VLOOKUP(A55,'EFIG HH'!$B$1:$Y$321,23,FALSE)</f>
        <v>11044.429391777203</v>
      </c>
      <c r="I55">
        <f t="shared" si="12"/>
        <v>38406.82243604464</v>
      </c>
      <c r="J55">
        <f t="shared" si="13"/>
        <v>2719.9367947228543</v>
      </c>
      <c r="K55" s="55">
        <f t="shared" si="14"/>
        <v>35724.399817084661</v>
      </c>
      <c r="L55">
        <f t="shared" si="1"/>
        <v>0</v>
      </c>
      <c r="M55">
        <f t="shared" si="22"/>
        <v>35724.399817084661</v>
      </c>
      <c r="N55">
        <f t="shared" si="23"/>
        <v>34203.737044376576</v>
      </c>
      <c r="O55">
        <f t="shared" si="2"/>
        <v>0</v>
      </c>
      <c r="P55">
        <f t="shared" si="15"/>
        <v>34203.737044376576</v>
      </c>
      <c r="Q55">
        <f t="shared" si="3"/>
        <v>34203.737044376576</v>
      </c>
      <c r="R55">
        <f t="shared" si="4"/>
        <v>0</v>
      </c>
      <c r="S55">
        <f t="shared" si="16"/>
        <v>34203.737044376576</v>
      </c>
      <c r="T55">
        <f t="shared" si="5"/>
        <v>34203.737044376576</v>
      </c>
      <c r="U55">
        <f t="shared" si="6"/>
        <v>0</v>
      </c>
      <c r="V55">
        <f t="shared" si="17"/>
        <v>34203.737044376576</v>
      </c>
      <c r="W55">
        <f t="shared" si="7"/>
        <v>34203.737044376576</v>
      </c>
      <c r="X55" s="55">
        <f t="shared" si="18"/>
        <v>4203.0853916680644</v>
      </c>
      <c r="Y55" s="38">
        <f t="shared" si="8"/>
        <v>262.42065673579719</v>
      </c>
      <c r="Z55" s="38">
        <f t="shared" si="9"/>
        <v>33941.316387640778</v>
      </c>
      <c r="AA55">
        <f t="shared" si="19"/>
        <v>0</v>
      </c>
      <c r="AB55" s="38">
        <f t="shared" si="20"/>
        <v>33941.316387640778</v>
      </c>
      <c r="AD55" s="38">
        <f t="shared" si="10"/>
        <v>0</v>
      </c>
      <c r="AE55" s="38">
        <f t="shared" si="21"/>
        <v>33941.316387640778</v>
      </c>
      <c r="AG55" t="str">
        <f t="shared" si="11"/>
        <v>5301860</v>
      </c>
    </row>
    <row r="56" spans="1:33" x14ac:dyDescent="0.25">
      <c r="A56" s="7" t="s">
        <v>384</v>
      </c>
      <c r="B56" s="2" t="s">
        <v>783</v>
      </c>
      <c r="C56" s="4" t="s">
        <v>782</v>
      </c>
      <c r="D56">
        <f>_xlfn.IFNA(VLOOKUP(A56,'Prior Year Net to district'!$B$1:$F$317,3,FALSE),0)</f>
        <v>153080.82164752806</v>
      </c>
      <c r="E56">
        <f>VLOOKUP(A56,'Basic HH'!$B$1:$Y$321,23,FALSE)</f>
        <v>46651.465314043082</v>
      </c>
      <c r="F56">
        <f>VLOOKUP(A56,'Conc. HH'!$B$1:$Y$321,23,FALSE)</f>
        <v>11848.543974068243</v>
      </c>
      <c r="G56">
        <f>VLOOKUP(A56,'Targeted HH'!$B$1:$Y$321,23,FALSE)</f>
        <v>35223.643058884409</v>
      </c>
      <c r="H56">
        <f>VLOOKUP(A56,'EFIG HH'!$B$1:$Y$321,23,FALSE)</f>
        <v>46413.91898503332</v>
      </c>
      <c r="I56">
        <f t="shared" si="12"/>
        <v>140137.57133202907</v>
      </c>
      <c r="J56">
        <f t="shared" si="13"/>
        <v>153080.82164752806</v>
      </c>
      <c r="K56" s="55">
        <f t="shared" si="14"/>
        <v>130350.03445018684</v>
      </c>
      <c r="L56">
        <f t="shared" si="1"/>
        <v>9787.5368818422285</v>
      </c>
      <c r="M56">
        <f t="shared" si="22"/>
        <v>0</v>
      </c>
      <c r="N56">
        <f t="shared" si="23"/>
        <v>140137.57133202907</v>
      </c>
      <c r="O56">
        <f t="shared" si="2"/>
        <v>0</v>
      </c>
      <c r="P56">
        <f t="shared" si="15"/>
        <v>0</v>
      </c>
      <c r="Q56">
        <f t="shared" si="3"/>
        <v>140137.57133202907</v>
      </c>
      <c r="R56">
        <f t="shared" si="4"/>
        <v>0</v>
      </c>
      <c r="S56">
        <f t="shared" si="16"/>
        <v>0</v>
      </c>
      <c r="T56">
        <f t="shared" si="5"/>
        <v>140137.57133202907</v>
      </c>
      <c r="U56">
        <f t="shared" si="6"/>
        <v>0</v>
      </c>
      <c r="V56">
        <f t="shared" si="17"/>
        <v>0</v>
      </c>
      <c r="W56">
        <f t="shared" si="7"/>
        <v>140137.57133202907</v>
      </c>
      <c r="X56" s="55">
        <f t="shared" si="18"/>
        <v>0</v>
      </c>
      <c r="Y56" s="38">
        <f t="shared" si="8"/>
        <v>1075.1747230017036</v>
      </c>
      <c r="Z56" s="38">
        <f t="shared" si="9"/>
        <v>139062.39660902738</v>
      </c>
      <c r="AA56">
        <f t="shared" si="19"/>
        <v>0</v>
      </c>
      <c r="AB56" s="38">
        <f t="shared" si="20"/>
        <v>139062.39660902738</v>
      </c>
      <c r="AD56" s="38">
        <f t="shared" si="10"/>
        <v>0</v>
      </c>
      <c r="AE56" s="38">
        <f t="shared" si="21"/>
        <v>139062.39660902738</v>
      </c>
      <c r="AG56" t="str">
        <f t="shared" si="11"/>
        <v>5301890</v>
      </c>
    </row>
    <row r="57" spans="1:33" x14ac:dyDescent="0.25">
      <c r="A57" s="7" t="s">
        <v>386</v>
      </c>
      <c r="B57" s="2" t="s">
        <v>785</v>
      </c>
      <c r="C57" s="4" t="s">
        <v>784</v>
      </c>
      <c r="D57">
        <f>_xlfn.IFNA(VLOOKUP(A57,'Prior Year Net to district'!$B$1:$F$317,3,FALSE),0)</f>
        <v>270901.97217129031</v>
      </c>
      <c r="E57">
        <f>VLOOKUP(A57,'Basic HH'!$B$1:$Y$321,23,FALSE)</f>
        <v>81640.064299575373</v>
      </c>
      <c r="F57">
        <f>VLOOKUP(A57,'Conc. HH'!$B$1:$Y$321,23,FALSE)</f>
        <v>20734.951954619424</v>
      </c>
      <c r="G57">
        <f>VLOOKUP(A57,'Targeted HH'!$B$1:$Y$321,23,FALSE)</f>
        <v>62829.728600974879</v>
      </c>
      <c r="H57">
        <f>VLOOKUP(A57,'EFIG HH'!$B$1:$Y$321,23,FALSE)</f>
        <v>82790.242004843909</v>
      </c>
      <c r="I57">
        <f t="shared" si="12"/>
        <v>247994.98686001357</v>
      </c>
      <c r="J57">
        <f t="shared" si="13"/>
        <v>270901.97217129031</v>
      </c>
      <c r="K57" s="55">
        <f t="shared" si="14"/>
        <v>230674.43493854895</v>
      </c>
      <c r="L57">
        <f t="shared" si="1"/>
        <v>17320.551921464619</v>
      </c>
      <c r="M57">
        <f t="shared" si="22"/>
        <v>0</v>
      </c>
      <c r="N57">
        <f t="shared" si="23"/>
        <v>247994.98686001357</v>
      </c>
      <c r="O57">
        <f t="shared" si="2"/>
        <v>0</v>
      </c>
      <c r="P57">
        <f t="shared" si="15"/>
        <v>0</v>
      </c>
      <c r="Q57">
        <f t="shared" si="3"/>
        <v>247994.98686001357</v>
      </c>
      <c r="R57">
        <f t="shared" si="4"/>
        <v>0</v>
      </c>
      <c r="S57">
        <f t="shared" si="16"/>
        <v>0</v>
      </c>
      <c r="T57">
        <f t="shared" si="5"/>
        <v>247994.98686001357</v>
      </c>
      <c r="U57">
        <f t="shared" si="6"/>
        <v>0</v>
      </c>
      <c r="V57">
        <f t="shared" si="17"/>
        <v>0</v>
      </c>
      <c r="W57">
        <f t="shared" si="7"/>
        <v>247994.98686001357</v>
      </c>
      <c r="X57" s="55">
        <f t="shared" si="18"/>
        <v>0</v>
      </c>
      <c r="Y57" s="38">
        <f t="shared" si="8"/>
        <v>1902.6870436571132</v>
      </c>
      <c r="Z57" s="38">
        <f t="shared" si="9"/>
        <v>246092.29981635645</v>
      </c>
      <c r="AA57">
        <f t="shared" si="19"/>
        <v>0</v>
      </c>
      <c r="AB57" s="38">
        <f t="shared" si="20"/>
        <v>246092.29981635645</v>
      </c>
      <c r="AD57" s="38">
        <f t="shared" si="10"/>
        <v>0</v>
      </c>
      <c r="AE57" s="38">
        <f t="shared" si="21"/>
        <v>246092.29981635645</v>
      </c>
      <c r="AG57" t="str">
        <f t="shared" si="11"/>
        <v>5301920</v>
      </c>
    </row>
    <row r="58" spans="1:33" x14ac:dyDescent="0.25">
      <c r="A58" s="7" t="s">
        <v>128</v>
      </c>
      <c r="B58" s="2" t="s">
        <v>787</v>
      </c>
      <c r="C58" s="4" t="s">
        <v>786</v>
      </c>
      <c r="D58">
        <f>_xlfn.IFNA(VLOOKUP(A58,'Prior Year Net to district'!$B$1:$F$317,3,FALSE),0)</f>
        <v>0</v>
      </c>
      <c r="E58">
        <f>VLOOKUP(A58,'Basic HH'!$B$1:$Y$321,23,FALSE)</f>
        <v>0</v>
      </c>
      <c r="F58">
        <f>VLOOKUP(A58,'Conc. HH'!$B$1:$Y$321,23,FALSE)</f>
        <v>0</v>
      </c>
      <c r="G58">
        <f>VLOOKUP(A58,'Targeted HH'!$B$1:$Y$321,23,FALSE)</f>
        <v>0</v>
      </c>
      <c r="H58">
        <f>VLOOKUP(A58,'EFIG HH'!$B$1:$Y$321,23,FALSE)</f>
        <v>0</v>
      </c>
      <c r="I58">
        <f t="shared" si="12"/>
        <v>0</v>
      </c>
      <c r="J58">
        <f t="shared" si="13"/>
        <v>0</v>
      </c>
      <c r="K58" s="55">
        <f t="shared" si="14"/>
        <v>0</v>
      </c>
      <c r="L58">
        <f t="shared" si="1"/>
        <v>0</v>
      </c>
      <c r="M58">
        <f t="shared" si="22"/>
        <v>0</v>
      </c>
      <c r="N58">
        <f t="shared" si="23"/>
        <v>0</v>
      </c>
      <c r="O58">
        <f t="shared" si="2"/>
        <v>0</v>
      </c>
      <c r="P58">
        <f t="shared" si="15"/>
        <v>0</v>
      </c>
      <c r="Q58">
        <f t="shared" si="3"/>
        <v>0</v>
      </c>
      <c r="R58">
        <f t="shared" si="4"/>
        <v>0</v>
      </c>
      <c r="S58">
        <f t="shared" si="16"/>
        <v>0</v>
      </c>
      <c r="T58">
        <f t="shared" si="5"/>
        <v>0</v>
      </c>
      <c r="U58">
        <f t="shared" si="6"/>
        <v>0</v>
      </c>
      <c r="V58">
        <f t="shared" si="17"/>
        <v>0</v>
      </c>
      <c r="W58">
        <f t="shared" si="7"/>
        <v>0</v>
      </c>
      <c r="X58" s="55">
        <f t="shared" si="18"/>
        <v>0</v>
      </c>
      <c r="Y58" s="38">
        <f t="shared" si="8"/>
        <v>0</v>
      </c>
      <c r="Z58" s="38">
        <f t="shared" si="9"/>
        <v>0</v>
      </c>
      <c r="AA58">
        <f t="shared" si="19"/>
        <v>0</v>
      </c>
      <c r="AB58" s="38">
        <f t="shared" si="20"/>
        <v>0</v>
      </c>
      <c r="AD58" s="38">
        <f t="shared" si="10"/>
        <v>0</v>
      </c>
      <c r="AE58" s="38">
        <f t="shared" si="21"/>
        <v>0</v>
      </c>
      <c r="AG58" t="str">
        <f t="shared" si="11"/>
        <v>5301950</v>
      </c>
    </row>
    <row r="59" spans="1:33" x14ac:dyDescent="0.25">
      <c r="A59" s="7" t="s">
        <v>286</v>
      </c>
      <c r="B59" s="2" t="s">
        <v>789</v>
      </c>
      <c r="C59" s="4" t="s">
        <v>788</v>
      </c>
      <c r="D59">
        <f>_xlfn.IFNA(VLOOKUP(A59,'Prior Year Net to district'!$B$1:$F$317,3,FALSE),0)</f>
        <v>83440.201912671328</v>
      </c>
      <c r="E59">
        <f>VLOOKUP(A59,'Basic HH'!$B$1:$Y$321,23,FALSE)</f>
        <v>67027.716581282206</v>
      </c>
      <c r="F59">
        <f>VLOOKUP(A59,'Conc. HH'!$B$1:$Y$321,23,FALSE)</f>
        <v>17520.814138341269</v>
      </c>
      <c r="G59">
        <f>VLOOKUP(A59,'Targeted HH'!$B$1:$Y$321,23,FALSE)</f>
        <v>33629.767470127204</v>
      </c>
      <c r="H59">
        <f>VLOOKUP(A59,'EFIG HH'!$B$1:$Y$321,23,FALSE)</f>
        <v>46381.838364266616</v>
      </c>
      <c r="I59">
        <f t="shared" si="12"/>
        <v>164560.13655401731</v>
      </c>
      <c r="J59">
        <f t="shared" si="13"/>
        <v>83440.201912671328</v>
      </c>
      <c r="K59" s="55">
        <f t="shared" si="14"/>
        <v>153066.87039781042</v>
      </c>
      <c r="L59">
        <f t="shared" si="1"/>
        <v>0</v>
      </c>
      <c r="M59">
        <f t="shared" si="22"/>
        <v>153066.87039781042</v>
      </c>
      <c r="N59">
        <f t="shared" si="23"/>
        <v>146551.34899673238</v>
      </c>
      <c r="O59">
        <f t="shared" si="2"/>
        <v>0</v>
      </c>
      <c r="P59">
        <f t="shared" si="15"/>
        <v>146551.34899673238</v>
      </c>
      <c r="Q59">
        <f t="shared" si="3"/>
        <v>146551.34899673238</v>
      </c>
      <c r="R59">
        <f t="shared" si="4"/>
        <v>0</v>
      </c>
      <c r="S59">
        <f t="shared" si="16"/>
        <v>146551.34899673238</v>
      </c>
      <c r="T59">
        <f t="shared" si="5"/>
        <v>146551.34899673238</v>
      </c>
      <c r="U59">
        <f t="shared" si="6"/>
        <v>0</v>
      </c>
      <c r="V59">
        <f t="shared" si="17"/>
        <v>146551.34899673238</v>
      </c>
      <c r="W59">
        <f t="shared" si="7"/>
        <v>146551.34899673238</v>
      </c>
      <c r="X59" s="55">
        <f t="shared" si="18"/>
        <v>18008.78755728493</v>
      </c>
      <c r="Y59" s="38">
        <f t="shared" si="8"/>
        <v>1124.3830228066381</v>
      </c>
      <c r="Z59" s="38">
        <f t="shared" si="9"/>
        <v>145426.96597392575</v>
      </c>
      <c r="AA59">
        <f t="shared" si="19"/>
        <v>0</v>
      </c>
      <c r="AB59" s="38">
        <f t="shared" si="20"/>
        <v>145426.96597392575</v>
      </c>
      <c r="AD59" s="38">
        <f t="shared" si="10"/>
        <v>0</v>
      </c>
      <c r="AE59" s="38">
        <f t="shared" si="21"/>
        <v>145426.96597392575</v>
      </c>
      <c r="AG59" t="str">
        <f t="shared" si="11"/>
        <v>5301980</v>
      </c>
    </row>
    <row r="60" spans="1:33" x14ac:dyDescent="0.25">
      <c r="A60" s="7" t="s">
        <v>388</v>
      </c>
      <c r="B60" s="2" t="s">
        <v>791</v>
      </c>
      <c r="C60" s="4" t="s">
        <v>790</v>
      </c>
      <c r="D60">
        <f>_xlfn.IFNA(VLOOKUP(A60,'Prior Year Net to district'!$B$1:$F$317,3,FALSE),0)</f>
        <v>178451.79936909111</v>
      </c>
      <c r="E60">
        <f>VLOOKUP(A60,'Basic HH'!$B$1:$Y$321,23,FALSE)</f>
        <v>72955.622836481969</v>
      </c>
      <c r="F60">
        <f>VLOOKUP(A60,'Conc. HH'!$B$1:$Y$321,23,FALSE)</f>
        <v>18969.046842958767</v>
      </c>
      <c r="G60">
        <f>VLOOKUP(A60,'Targeted HH'!$B$1:$Y$321,23,FALSE)</f>
        <v>33476.080885293435</v>
      </c>
      <c r="H60">
        <f>VLOOKUP(A60,'EFIG HH'!$B$1:$Y$321,23,FALSE)</f>
        <v>45338.224812135733</v>
      </c>
      <c r="I60">
        <f t="shared" si="12"/>
        <v>170738.9753768699</v>
      </c>
      <c r="J60">
        <f t="shared" si="13"/>
        <v>178451.79936909111</v>
      </c>
      <c r="K60" s="55">
        <f t="shared" si="14"/>
        <v>158814.16461566667</v>
      </c>
      <c r="L60">
        <f t="shared" si="1"/>
        <v>11924.810761203233</v>
      </c>
      <c r="M60">
        <f t="shared" si="22"/>
        <v>0</v>
      </c>
      <c r="N60">
        <f t="shared" si="23"/>
        <v>170738.9753768699</v>
      </c>
      <c r="O60">
        <f t="shared" si="2"/>
        <v>0</v>
      </c>
      <c r="P60">
        <f t="shared" si="15"/>
        <v>0</v>
      </c>
      <c r="Q60">
        <f t="shared" si="3"/>
        <v>170738.9753768699</v>
      </c>
      <c r="R60">
        <f t="shared" si="4"/>
        <v>0</v>
      </c>
      <c r="S60">
        <f t="shared" si="16"/>
        <v>0</v>
      </c>
      <c r="T60">
        <f t="shared" si="5"/>
        <v>170738.9753768699</v>
      </c>
      <c r="U60">
        <f t="shared" si="6"/>
        <v>0</v>
      </c>
      <c r="V60">
        <f t="shared" si="17"/>
        <v>0</v>
      </c>
      <c r="W60">
        <f t="shared" si="7"/>
        <v>170738.9753768699</v>
      </c>
      <c r="X60" s="55">
        <f t="shared" si="18"/>
        <v>0</v>
      </c>
      <c r="Y60" s="38">
        <f t="shared" si="8"/>
        <v>1309.9572713549951</v>
      </c>
      <c r="Z60" s="38">
        <f t="shared" si="9"/>
        <v>169429.0181055149</v>
      </c>
      <c r="AA60">
        <f t="shared" si="19"/>
        <v>0</v>
      </c>
      <c r="AB60" s="38">
        <f t="shared" si="20"/>
        <v>169429.0181055149</v>
      </c>
      <c r="AD60" s="38">
        <f t="shared" si="10"/>
        <v>0</v>
      </c>
      <c r="AE60" s="38">
        <f t="shared" si="21"/>
        <v>169429.0181055149</v>
      </c>
      <c r="AG60" t="str">
        <f t="shared" si="11"/>
        <v>5302010</v>
      </c>
    </row>
    <row r="61" spans="1:33" x14ac:dyDescent="0.25">
      <c r="A61" s="7" t="s">
        <v>390</v>
      </c>
      <c r="B61" s="2" t="s">
        <v>793</v>
      </c>
      <c r="C61" s="4" t="s">
        <v>792</v>
      </c>
      <c r="D61">
        <f>_xlfn.IFNA(VLOOKUP(A61,'Prior Year Net to district'!$B$1:$F$317,3,FALSE),0)</f>
        <v>158721.59438898985</v>
      </c>
      <c r="E61">
        <f>VLOOKUP(A61,'Basic HH'!$B$1:$Y$321,23,FALSE)</f>
        <v>81563.847888066302</v>
      </c>
      <c r="F61">
        <f>VLOOKUP(A61,'Conc. HH'!$B$1:$Y$321,23,FALSE)</f>
        <v>21320.508770752636</v>
      </c>
      <c r="G61">
        <f>VLOOKUP(A61,'Targeted HH'!$B$1:$Y$321,23,FALSE)</f>
        <v>45308.893985636736</v>
      </c>
      <c r="H61">
        <f>VLOOKUP(A61,'EFIG HH'!$B$1:$Y$321,23,FALSE)</f>
        <v>62489.572643409861</v>
      </c>
      <c r="I61">
        <f t="shared" si="12"/>
        <v>210682.82328786553</v>
      </c>
      <c r="J61">
        <f t="shared" si="13"/>
        <v>158721.59438898985</v>
      </c>
      <c r="K61" s="55">
        <f t="shared" si="14"/>
        <v>195968.24044116438</v>
      </c>
      <c r="L61">
        <f t="shared" si="1"/>
        <v>0</v>
      </c>
      <c r="M61">
        <f t="shared" si="22"/>
        <v>195968.24044116438</v>
      </c>
      <c r="N61">
        <f t="shared" si="23"/>
        <v>187626.55774256602</v>
      </c>
      <c r="O61">
        <f t="shared" si="2"/>
        <v>0</v>
      </c>
      <c r="P61">
        <f t="shared" si="15"/>
        <v>187626.55774256602</v>
      </c>
      <c r="Q61">
        <f t="shared" si="3"/>
        <v>187626.55774256602</v>
      </c>
      <c r="R61">
        <f t="shared" si="4"/>
        <v>0</v>
      </c>
      <c r="S61">
        <f t="shared" si="16"/>
        <v>187626.55774256602</v>
      </c>
      <c r="T61">
        <f t="shared" si="5"/>
        <v>187626.55774256602</v>
      </c>
      <c r="U61">
        <f t="shared" si="6"/>
        <v>0</v>
      </c>
      <c r="V61">
        <f t="shared" si="17"/>
        <v>187626.55774256602</v>
      </c>
      <c r="W61">
        <f t="shared" si="7"/>
        <v>187626.55774256602</v>
      </c>
      <c r="X61" s="55">
        <f t="shared" si="18"/>
        <v>23056.26554529951</v>
      </c>
      <c r="Y61" s="38">
        <f t="shared" si="8"/>
        <v>1439.5235362732446</v>
      </c>
      <c r="Z61" s="38">
        <f t="shared" si="9"/>
        <v>186187.03420629277</v>
      </c>
      <c r="AA61">
        <f t="shared" si="19"/>
        <v>0</v>
      </c>
      <c r="AB61" s="38">
        <f t="shared" si="20"/>
        <v>186187.03420629277</v>
      </c>
      <c r="AD61" s="38">
        <f t="shared" si="10"/>
        <v>0</v>
      </c>
      <c r="AE61" s="38">
        <f t="shared" si="21"/>
        <v>186187.03420629277</v>
      </c>
      <c r="AG61" t="str">
        <f t="shared" si="11"/>
        <v>5302040</v>
      </c>
    </row>
    <row r="62" spans="1:33" x14ac:dyDescent="0.25">
      <c r="A62" s="7" t="s">
        <v>392</v>
      </c>
      <c r="B62" s="2" t="s">
        <v>795</v>
      </c>
      <c r="C62" s="4" t="s">
        <v>794</v>
      </c>
      <c r="D62">
        <f>_xlfn.IFNA(VLOOKUP(A62,'Prior Year Net to district'!$B$1:$F$317,3,FALSE),0)</f>
        <v>576048.16886772355</v>
      </c>
      <c r="E62">
        <f>VLOOKUP(A62,'Basic HH'!$B$1:$Y$321,23,FALSE)</f>
        <v>289107.50043492805</v>
      </c>
      <c r="F62">
        <f>VLOOKUP(A62,'Conc. HH'!$B$1:$Y$321,23,FALSE)</f>
        <v>32903.657105178252</v>
      </c>
      <c r="G62">
        <f>VLOOKUP(A62,'Targeted HH'!$B$1:$Y$321,23,FALSE)</f>
        <v>140555.08635428178</v>
      </c>
      <c r="H62">
        <f>VLOOKUP(A62,'EFIG HH'!$B$1:$Y$321,23,FALSE)</f>
        <v>193852.1669039414</v>
      </c>
      <c r="I62">
        <f t="shared" si="12"/>
        <v>656418.41079832951</v>
      </c>
      <c r="J62">
        <f t="shared" si="13"/>
        <v>576048.16886772355</v>
      </c>
      <c r="K62" s="55">
        <f t="shared" si="14"/>
        <v>610572.60838759143</v>
      </c>
      <c r="L62">
        <f t="shared" si="1"/>
        <v>0</v>
      </c>
      <c r="M62">
        <f t="shared" si="22"/>
        <v>610572.60838759143</v>
      </c>
      <c r="N62">
        <f t="shared" si="23"/>
        <v>584582.6676086213</v>
      </c>
      <c r="O62">
        <f t="shared" si="2"/>
        <v>0</v>
      </c>
      <c r="P62">
        <f t="shared" si="15"/>
        <v>584582.6676086213</v>
      </c>
      <c r="Q62">
        <f t="shared" si="3"/>
        <v>584582.6676086213</v>
      </c>
      <c r="R62">
        <f t="shared" si="4"/>
        <v>0</v>
      </c>
      <c r="S62">
        <f t="shared" si="16"/>
        <v>584582.6676086213</v>
      </c>
      <c r="T62">
        <f t="shared" si="5"/>
        <v>584582.6676086213</v>
      </c>
      <c r="U62">
        <f t="shared" si="6"/>
        <v>0</v>
      </c>
      <c r="V62">
        <f t="shared" si="17"/>
        <v>584582.6676086213</v>
      </c>
      <c r="W62">
        <f t="shared" si="7"/>
        <v>584582.6676086213</v>
      </c>
      <c r="X62" s="55">
        <f t="shared" si="18"/>
        <v>71835.743189708213</v>
      </c>
      <c r="Y62" s="38">
        <f t="shared" si="8"/>
        <v>4485.0820643132074</v>
      </c>
      <c r="Z62" s="38">
        <f t="shared" si="9"/>
        <v>580097.58554430807</v>
      </c>
      <c r="AA62">
        <f t="shared" si="19"/>
        <v>0</v>
      </c>
      <c r="AB62" s="38">
        <f t="shared" si="20"/>
        <v>580097.58554430807</v>
      </c>
      <c r="AD62" s="38">
        <f t="shared" si="10"/>
        <v>0</v>
      </c>
      <c r="AE62" s="38">
        <f t="shared" si="21"/>
        <v>580097.58554430807</v>
      </c>
      <c r="AG62" t="str">
        <f t="shared" si="11"/>
        <v>5302070</v>
      </c>
    </row>
    <row r="63" spans="1:33" x14ac:dyDescent="0.25">
      <c r="A63" s="7" t="s">
        <v>288</v>
      </c>
      <c r="B63" s="2" t="s">
        <v>797</v>
      </c>
      <c r="C63" s="4" t="s">
        <v>796</v>
      </c>
      <c r="D63">
        <f>_xlfn.IFNA(VLOOKUP(A63,'Prior Year Net to district'!$B$1:$F$317,3,FALSE),0)</f>
        <v>60922.053843027075</v>
      </c>
      <c r="E63">
        <f>VLOOKUP(A63,'Basic HH'!$B$1:$Y$321,23,FALSE)</f>
        <v>83986.536439196978</v>
      </c>
      <c r="F63">
        <f>VLOOKUP(A63,'Conc. HH'!$B$1:$Y$321,23,FALSE)</f>
        <v>0</v>
      </c>
      <c r="G63">
        <f>VLOOKUP(A63,'Targeted HH'!$B$1:$Y$321,23,FALSE)</f>
        <v>0</v>
      </c>
      <c r="H63">
        <f>VLOOKUP(A63,'EFIG HH'!$B$1:$Y$321,23,FALSE)</f>
        <v>0</v>
      </c>
      <c r="I63">
        <f t="shared" si="12"/>
        <v>83986.536439196978</v>
      </c>
      <c r="J63">
        <f t="shared" si="13"/>
        <v>60922.053843027075</v>
      </c>
      <c r="K63" s="55">
        <f t="shared" si="14"/>
        <v>78120.719619600437</v>
      </c>
      <c r="L63">
        <f t="shared" si="1"/>
        <v>0</v>
      </c>
      <c r="M63">
        <f t="shared" si="22"/>
        <v>78120.719619600437</v>
      </c>
      <c r="N63">
        <f t="shared" si="23"/>
        <v>74795.393771974006</v>
      </c>
      <c r="O63">
        <f t="shared" si="2"/>
        <v>0</v>
      </c>
      <c r="P63">
        <f t="shared" si="15"/>
        <v>74795.393771974006</v>
      </c>
      <c r="Q63">
        <f t="shared" si="3"/>
        <v>74795.393771974006</v>
      </c>
      <c r="R63">
        <f t="shared" si="4"/>
        <v>0</v>
      </c>
      <c r="S63">
        <f t="shared" si="16"/>
        <v>74795.393771974006</v>
      </c>
      <c r="T63">
        <f t="shared" si="5"/>
        <v>74795.393771974006</v>
      </c>
      <c r="U63">
        <f t="shared" si="6"/>
        <v>0</v>
      </c>
      <c r="V63">
        <f t="shared" si="17"/>
        <v>74795.393771974006</v>
      </c>
      <c r="W63">
        <f t="shared" si="7"/>
        <v>74795.393771974006</v>
      </c>
      <c r="X63" s="55">
        <f t="shared" si="18"/>
        <v>9191.1426672229718</v>
      </c>
      <c r="Y63" s="38">
        <f t="shared" si="8"/>
        <v>573.85122359549257</v>
      </c>
      <c r="Z63" s="38">
        <f t="shared" si="9"/>
        <v>74221.542548378507</v>
      </c>
      <c r="AA63">
        <f t="shared" si="19"/>
        <v>0</v>
      </c>
      <c r="AB63" s="38">
        <f t="shared" si="20"/>
        <v>74221.542548378507</v>
      </c>
      <c r="AD63" s="38">
        <f t="shared" si="10"/>
        <v>0</v>
      </c>
      <c r="AE63" s="38">
        <f t="shared" si="21"/>
        <v>74221.542548378507</v>
      </c>
      <c r="AG63" t="str">
        <f t="shared" si="11"/>
        <v>5302130</v>
      </c>
    </row>
    <row r="64" spans="1:33" x14ac:dyDescent="0.25">
      <c r="A64" s="7" t="s">
        <v>394</v>
      </c>
      <c r="B64" s="2" t="s">
        <v>799</v>
      </c>
      <c r="C64" s="4" t="s">
        <v>798</v>
      </c>
      <c r="D64">
        <f>_xlfn.IFNA(VLOOKUP(A64,'Prior Year Net to district'!$B$1:$F$317,3,FALSE),0)</f>
        <v>1994.6203161300937</v>
      </c>
      <c r="E64">
        <f>VLOOKUP(A64,'Basic HH'!$B$1:$Y$321,23,FALSE)</f>
        <v>8075.6285037689368</v>
      </c>
      <c r="F64">
        <f>VLOOKUP(A64,'Conc. HH'!$B$1:$Y$321,23,FALSE)</f>
        <v>1709.6278728015129</v>
      </c>
      <c r="G64">
        <f>VLOOKUP(A64,'Targeted HH'!$B$1:$Y$321,23,FALSE)</f>
        <v>3926.1197305665314</v>
      </c>
      <c r="H64">
        <f>VLOOKUP(A64,'EFIG HH'!$B$1:$Y$321,23,FALSE)</f>
        <v>5414.8649973167958</v>
      </c>
      <c r="I64">
        <f t="shared" si="12"/>
        <v>19126.241104453777</v>
      </c>
      <c r="J64">
        <f t="shared" si="13"/>
        <v>1994.6203161300937</v>
      </c>
      <c r="K64" s="55">
        <f t="shared" si="14"/>
        <v>17790.41953682209</v>
      </c>
      <c r="L64">
        <f t="shared" si="1"/>
        <v>0</v>
      </c>
      <c r="M64">
        <f t="shared" si="22"/>
        <v>17790.41953682209</v>
      </c>
      <c r="N64">
        <f t="shared" si="23"/>
        <v>17033.143589877665</v>
      </c>
      <c r="O64">
        <f t="shared" si="2"/>
        <v>0</v>
      </c>
      <c r="P64">
        <f t="shared" si="15"/>
        <v>17033.143589877665</v>
      </c>
      <c r="Q64">
        <f t="shared" si="3"/>
        <v>17033.143589877665</v>
      </c>
      <c r="R64">
        <f t="shared" si="4"/>
        <v>0</v>
      </c>
      <c r="S64">
        <f t="shared" si="16"/>
        <v>17033.143589877665</v>
      </c>
      <c r="T64">
        <f t="shared" si="5"/>
        <v>17033.143589877665</v>
      </c>
      <c r="U64">
        <f t="shared" si="6"/>
        <v>0</v>
      </c>
      <c r="V64">
        <f t="shared" si="17"/>
        <v>17033.143589877665</v>
      </c>
      <c r="W64">
        <f t="shared" si="7"/>
        <v>17033.143589877665</v>
      </c>
      <c r="X64" s="55">
        <f t="shared" si="18"/>
        <v>2093.0975145761113</v>
      </c>
      <c r="Y64" s="38">
        <f t="shared" si="8"/>
        <v>130.6830514259762</v>
      </c>
      <c r="Z64" s="38">
        <f t="shared" si="9"/>
        <v>16902.460538451691</v>
      </c>
      <c r="AA64">
        <f t="shared" si="19"/>
        <v>0</v>
      </c>
      <c r="AB64" s="38">
        <f t="shared" si="20"/>
        <v>16902.460538451691</v>
      </c>
      <c r="AD64" s="38">
        <f t="shared" si="10"/>
        <v>0</v>
      </c>
      <c r="AE64" s="38">
        <f t="shared" si="21"/>
        <v>16902.460538451691</v>
      </c>
      <c r="AG64" t="str">
        <f t="shared" si="11"/>
        <v>5302160</v>
      </c>
    </row>
    <row r="65" spans="1:33" x14ac:dyDescent="0.25">
      <c r="A65" s="7" t="s">
        <v>396</v>
      </c>
      <c r="B65" s="2" t="s">
        <v>801</v>
      </c>
      <c r="C65" s="4" t="s">
        <v>800</v>
      </c>
      <c r="D65">
        <f>_xlfn.IFNA(VLOOKUP(A65,'Prior Year Net to district'!$B$1:$F$317,3,FALSE),0)</f>
        <v>1336038.4041485763</v>
      </c>
      <c r="E65">
        <f>VLOOKUP(A65,'Basic HH'!$B$1:$Y$321,23,FALSE)</f>
        <v>604966.99753942213</v>
      </c>
      <c r="F65">
        <f>VLOOKUP(A65,'Conc. HH'!$B$1:$Y$321,23,FALSE)</f>
        <v>157265.13895258133</v>
      </c>
      <c r="G65">
        <f>VLOOKUP(A65,'Targeted HH'!$B$1:$Y$321,23,FALSE)</f>
        <v>303096.44319973624</v>
      </c>
      <c r="H65">
        <f>VLOOKUP(A65,'EFIG HH'!$B$1:$Y$321,23,FALSE)</f>
        <v>418027.57779285684</v>
      </c>
      <c r="I65">
        <f t="shared" si="12"/>
        <v>1483356.1574845966</v>
      </c>
      <c r="J65">
        <f t="shared" si="13"/>
        <v>1336038.4041485763</v>
      </c>
      <c r="K65" s="55">
        <f t="shared" si="14"/>
        <v>1379755.0820393136</v>
      </c>
      <c r="L65">
        <f t="shared" si="1"/>
        <v>0</v>
      </c>
      <c r="M65">
        <f t="shared" si="22"/>
        <v>1379755.0820393136</v>
      </c>
      <c r="N65">
        <f t="shared" si="23"/>
        <v>1321023.7331725771</v>
      </c>
      <c r="O65">
        <f t="shared" si="2"/>
        <v>15014.670975999208</v>
      </c>
      <c r="P65">
        <f t="shared" si="15"/>
        <v>0</v>
      </c>
      <c r="Q65">
        <f t="shared" si="3"/>
        <v>1321023.7331725771</v>
      </c>
      <c r="R65">
        <f t="shared" si="4"/>
        <v>0</v>
      </c>
      <c r="S65">
        <f t="shared" si="16"/>
        <v>0</v>
      </c>
      <c r="T65">
        <f t="shared" si="5"/>
        <v>1321023.7331725771</v>
      </c>
      <c r="U65">
        <f t="shared" si="6"/>
        <v>15014.670975999208</v>
      </c>
      <c r="V65">
        <f t="shared" si="17"/>
        <v>0</v>
      </c>
      <c r="W65">
        <f t="shared" si="7"/>
        <v>1321023.7331725771</v>
      </c>
      <c r="X65" s="55">
        <f t="shared" si="18"/>
        <v>162332.42431201949</v>
      </c>
      <c r="Y65" s="38">
        <f t="shared" si="8"/>
        <v>10135.264318426782</v>
      </c>
      <c r="Z65" s="38">
        <f t="shared" si="9"/>
        <v>1310888.4688541503</v>
      </c>
      <c r="AA65">
        <f t="shared" si="19"/>
        <v>0</v>
      </c>
      <c r="AB65" s="38">
        <f t="shared" si="20"/>
        <v>1310888.4688541503</v>
      </c>
      <c r="AD65" s="38">
        <f t="shared" si="10"/>
        <v>0</v>
      </c>
      <c r="AE65" s="38">
        <f t="shared" si="21"/>
        <v>1310888.4688541503</v>
      </c>
      <c r="AG65" t="str">
        <f t="shared" si="11"/>
        <v>5302280</v>
      </c>
    </row>
    <row r="66" spans="1:33" x14ac:dyDescent="0.25">
      <c r="A66" s="7" t="s">
        <v>398</v>
      </c>
      <c r="B66" s="2" t="s">
        <v>803</v>
      </c>
      <c r="C66" s="4" t="s">
        <v>802</v>
      </c>
      <c r="D66">
        <f>_xlfn.IFNA(VLOOKUP(A66,'Prior Year Net to district'!$B$1:$F$317,3,FALSE),0)</f>
        <v>683683.8897220426</v>
      </c>
      <c r="E66">
        <f>VLOOKUP(A66,'Basic HH'!$B$1:$Y$321,23,FALSE)</f>
        <v>369056.22262224054</v>
      </c>
      <c r="F66">
        <f>VLOOKUP(A66,'Conc. HH'!$B$1:$Y$321,23,FALSE)</f>
        <v>42093.255173302015</v>
      </c>
      <c r="G66">
        <f>VLOOKUP(A66,'Targeted HH'!$B$1:$Y$321,23,FALSE)</f>
        <v>179423.67168689048</v>
      </c>
      <c r="H66">
        <f>VLOOKUP(A66,'EFIG HH'!$B$1:$Y$321,23,FALSE)</f>
        <v>247459.33037737769</v>
      </c>
      <c r="I66">
        <f t="shared" si="12"/>
        <v>838032.47985981067</v>
      </c>
      <c r="J66">
        <f t="shared" si="13"/>
        <v>683683.8897220426</v>
      </c>
      <c r="K66" s="55">
        <f t="shared" si="14"/>
        <v>779502.32462131372</v>
      </c>
      <c r="L66">
        <f t="shared" si="1"/>
        <v>0</v>
      </c>
      <c r="M66">
        <f t="shared" si="22"/>
        <v>779502.32462131372</v>
      </c>
      <c r="N66">
        <f t="shared" si="23"/>
        <v>746321.63656608248</v>
      </c>
      <c r="O66">
        <f t="shared" si="2"/>
        <v>0</v>
      </c>
      <c r="P66">
        <f t="shared" si="15"/>
        <v>746321.63656608248</v>
      </c>
      <c r="Q66">
        <f t="shared" si="3"/>
        <v>746321.63656608248</v>
      </c>
      <c r="R66">
        <f t="shared" si="4"/>
        <v>0</v>
      </c>
      <c r="S66">
        <f t="shared" si="16"/>
        <v>746321.63656608248</v>
      </c>
      <c r="T66">
        <f t="shared" si="5"/>
        <v>746321.63656608248</v>
      </c>
      <c r="U66">
        <f t="shared" si="6"/>
        <v>0</v>
      </c>
      <c r="V66">
        <f t="shared" si="17"/>
        <v>746321.63656608248</v>
      </c>
      <c r="W66">
        <f t="shared" si="7"/>
        <v>746321.63656608248</v>
      </c>
      <c r="X66" s="55">
        <f t="shared" si="18"/>
        <v>91710.84329372819</v>
      </c>
      <c r="Y66" s="38">
        <f t="shared" si="8"/>
        <v>5725.9887640261813</v>
      </c>
      <c r="Z66" s="38">
        <f t="shared" si="9"/>
        <v>740595.64780205628</v>
      </c>
      <c r="AA66">
        <f t="shared" si="19"/>
        <v>0</v>
      </c>
      <c r="AB66" s="38">
        <f t="shared" si="20"/>
        <v>740595.64780205628</v>
      </c>
      <c r="AD66" s="38">
        <f t="shared" si="10"/>
        <v>0</v>
      </c>
      <c r="AE66" s="38">
        <f t="shared" si="21"/>
        <v>740595.64780205628</v>
      </c>
      <c r="AG66" t="str">
        <f t="shared" si="11"/>
        <v>5305370</v>
      </c>
    </row>
    <row r="67" spans="1:33" x14ac:dyDescent="0.25">
      <c r="A67" s="7" t="s">
        <v>400</v>
      </c>
      <c r="B67" s="2" t="s">
        <v>805</v>
      </c>
      <c r="C67" s="4" t="s">
        <v>804</v>
      </c>
      <c r="D67">
        <f>_xlfn.IFNA(VLOOKUP(A67,'Prior Year Net to district'!$B$1:$F$317,3,FALSE),0)</f>
        <v>1381676.3193226149</v>
      </c>
      <c r="E67">
        <f>VLOOKUP(A67,'Basic HH'!$B$1:$Y$321,23,FALSE)</f>
        <v>549950.30110666482</v>
      </c>
      <c r="F67">
        <f>VLOOKUP(A67,'Conc. HH'!$B$1:$Y$321,23,FALSE)</f>
        <v>96597.04173543342</v>
      </c>
      <c r="G67">
        <f>VLOOKUP(A67,'Targeted HH'!$B$1:$Y$321,23,FALSE)</f>
        <v>267368.75365158072</v>
      </c>
      <c r="H67">
        <f>VLOOKUP(A67,'EFIG HH'!$B$1:$Y$321,23,FALSE)</f>
        <v>368752.30631727399</v>
      </c>
      <c r="I67">
        <f t="shared" si="12"/>
        <v>1282668.4028109529</v>
      </c>
      <c r="J67">
        <f t="shared" si="13"/>
        <v>1381676.3193226149</v>
      </c>
      <c r="K67" s="55">
        <f t="shared" si="14"/>
        <v>1193083.8311621323</v>
      </c>
      <c r="L67">
        <f t="shared" si="1"/>
        <v>89584.571648820536</v>
      </c>
      <c r="M67">
        <f t="shared" si="22"/>
        <v>0</v>
      </c>
      <c r="N67">
        <f t="shared" si="23"/>
        <v>1282668.4028109529</v>
      </c>
      <c r="O67">
        <f t="shared" si="2"/>
        <v>0</v>
      </c>
      <c r="P67">
        <f t="shared" si="15"/>
        <v>0</v>
      </c>
      <c r="Q67">
        <f t="shared" si="3"/>
        <v>1282668.4028109529</v>
      </c>
      <c r="R67">
        <f t="shared" si="4"/>
        <v>0</v>
      </c>
      <c r="S67">
        <f t="shared" si="16"/>
        <v>0</v>
      </c>
      <c r="T67">
        <f t="shared" si="5"/>
        <v>1282668.4028109529</v>
      </c>
      <c r="U67">
        <f t="shared" si="6"/>
        <v>0</v>
      </c>
      <c r="V67">
        <f t="shared" si="17"/>
        <v>0</v>
      </c>
      <c r="W67">
        <f t="shared" si="7"/>
        <v>1282668.4028109529</v>
      </c>
      <c r="X67" s="55">
        <f t="shared" si="18"/>
        <v>0</v>
      </c>
      <c r="Y67" s="38">
        <f t="shared" si="8"/>
        <v>9840.9914742122128</v>
      </c>
      <c r="Z67" s="38">
        <f t="shared" si="9"/>
        <v>1272827.4113367407</v>
      </c>
      <c r="AA67">
        <f t="shared" si="19"/>
        <v>0</v>
      </c>
      <c r="AB67" s="38">
        <f t="shared" si="20"/>
        <v>1272827.4113367407</v>
      </c>
      <c r="AD67" s="38">
        <f t="shared" si="10"/>
        <v>0</v>
      </c>
      <c r="AE67" s="38">
        <f t="shared" si="21"/>
        <v>1272827.4113367407</v>
      </c>
      <c r="AG67" t="str">
        <f t="shared" si="11"/>
        <v>5302310</v>
      </c>
    </row>
    <row r="68" spans="1:33" x14ac:dyDescent="0.25">
      <c r="A68" s="7" t="s">
        <v>130</v>
      </c>
      <c r="B68" s="2" t="s">
        <v>807</v>
      </c>
      <c r="C68" s="4" t="s">
        <v>806</v>
      </c>
      <c r="D68">
        <f>_xlfn.IFNA(VLOOKUP(A68,'Prior Year Net to district'!$B$1:$F$317,3,FALSE),0)</f>
        <v>18276.519142394078</v>
      </c>
      <c r="E68">
        <f>VLOOKUP(A68,'Basic HH'!$B$1:$Y$321,23,FALSE)</f>
        <v>9690.7542045227237</v>
      </c>
      <c r="F68">
        <f>VLOOKUP(A68,'Conc. HH'!$B$1:$Y$321,23,FALSE)</f>
        <v>0</v>
      </c>
      <c r="G68">
        <f>VLOOKUP(A68,'Targeted HH'!$B$1:$Y$321,23,FALSE)</f>
        <v>4711.3436766798377</v>
      </c>
      <c r="H68">
        <f>VLOOKUP(A68,'EFIG HH'!$B$1:$Y$321,23,FALSE)</f>
        <v>6497.8379967801593</v>
      </c>
      <c r="I68">
        <f t="shared" si="12"/>
        <v>20899.93587798272</v>
      </c>
      <c r="J68">
        <f t="shared" si="13"/>
        <v>18276.519142394078</v>
      </c>
      <c r="K68" s="55">
        <f t="shared" si="14"/>
        <v>19440.235304542421</v>
      </c>
      <c r="L68">
        <f t="shared" ref="L68:L131" si="24">IF(K68&lt;J68,MIN(J68,I68)-K68,0)</f>
        <v>0</v>
      </c>
      <c r="M68">
        <f t="shared" si="22"/>
        <v>19440.235304542421</v>
      </c>
      <c r="N68">
        <f t="shared" si="23"/>
        <v>18612.732469738588</v>
      </c>
      <c r="O68">
        <f t="shared" ref="O68:O131" si="25">IF(L68=0,IF(N68&lt;J68,MIN(I68,J68)-N68,0),0)</f>
        <v>0</v>
      </c>
      <c r="P68">
        <f t="shared" si="15"/>
        <v>18612.732469738588</v>
      </c>
      <c r="Q68">
        <f t="shared" ref="Q68:Q131" si="26">IF(J68&gt;0,N68,IF(O68&gt;0,O68+N68,P68-(P68/$P$3*$O$3)))</f>
        <v>18612.732469738588</v>
      </c>
      <c r="R68">
        <f t="shared" ref="R68:R131" si="27">IF(O68=0, IF(Q68&lt;J68,MIN(I68,J68)-Q68,0),0)</f>
        <v>0</v>
      </c>
      <c r="S68">
        <f t="shared" si="16"/>
        <v>18612.732469738588</v>
      </c>
      <c r="T68">
        <f t="shared" ref="T68:T131" si="28">IF(J68&gt;0,Q68,IF(R68&gt;0,Q68+N68,S68-(S68/$S$3*$R$3)))</f>
        <v>18612.732469738588</v>
      </c>
      <c r="U68">
        <f t="shared" ref="U68:U131" si="29">IF(R68=0,IF(T68&lt;J68,MIN(I68,J68)-T68,0),0)</f>
        <v>0</v>
      </c>
      <c r="V68">
        <f t="shared" si="17"/>
        <v>18612.732469738588</v>
      </c>
      <c r="W68">
        <f t="shared" ref="W68:W131" si="30">IF(J68&gt;0,T68,IF(T68&gt;0,U68+T68,U68-(U68/$U$3*$T$3)))</f>
        <v>18612.732469738588</v>
      </c>
      <c r="X68" s="55">
        <f t="shared" si="18"/>
        <v>2287.2034082441314</v>
      </c>
      <c r="Y68" s="38">
        <f t="shared" ref="Y68:Y131" si="31">W68/$W$3*$Y$1</f>
        <v>142.8021000167154</v>
      </c>
      <c r="Z68" s="38">
        <f t="shared" ref="Z68:Z131" si="32">W68-Y68</f>
        <v>18469.930369721875</v>
      </c>
      <c r="AA68">
        <f t="shared" si="19"/>
        <v>0</v>
      </c>
      <c r="AB68" s="38">
        <f t="shared" si="20"/>
        <v>18469.930369721875</v>
      </c>
      <c r="AD68" s="38">
        <f t="shared" ref="AD68:AD131" si="33">IF(AC68&gt;0,AC68*AB68,0)</f>
        <v>0</v>
      </c>
      <c r="AE68" s="38">
        <f t="shared" si="21"/>
        <v>18469.930369721875</v>
      </c>
      <c r="AG68" t="str">
        <f t="shared" ref="AG68:AG131" si="34">A68</f>
        <v>5302340</v>
      </c>
    </row>
    <row r="69" spans="1:33" x14ac:dyDescent="0.25">
      <c r="A69" s="7" t="s">
        <v>132</v>
      </c>
      <c r="B69" s="2" t="s">
        <v>809</v>
      </c>
      <c r="C69" s="4" t="s">
        <v>808</v>
      </c>
      <c r="D69">
        <f>_xlfn.IFNA(VLOOKUP(A69,'Prior Year Net to district'!$B$1:$F$317,3,FALSE),0)</f>
        <v>312984.49626458244</v>
      </c>
      <c r="E69">
        <f>VLOOKUP(A69,'Basic HH'!$B$1:$Y$321,23,FALSE)</f>
        <v>175241.13853178598</v>
      </c>
      <c r="F69">
        <f>VLOOKUP(A69,'Conc. HH'!$B$1:$Y$321,23,FALSE)</f>
        <v>0</v>
      </c>
      <c r="G69">
        <f>VLOOKUP(A69,'Targeted HH'!$B$1:$Y$321,23,FALSE)</f>
        <v>85196.798153293741</v>
      </c>
      <c r="H69">
        <f>VLOOKUP(A69,'EFIG HH'!$B$1:$Y$321,23,FALSE)</f>
        <v>117502.57044177449</v>
      </c>
      <c r="I69">
        <f t="shared" ref="I69:I132" si="35">SUM(E69:H69)</f>
        <v>377940.50712685421</v>
      </c>
      <c r="J69">
        <f t="shared" ref="J69:J132" si="36">IF(D69=0,I69,D69)</f>
        <v>312984.49626458244</v>
      </c>
      <c r="K69" s="55">
        <f t="shared" ref="K69:K132" si="37">I69*(1-$K$1)</f>
        <v>351544.25509047549</v>
      </c>
      <c r="L69">
        <f t="shared" si="24"/>
        <v>0</v>
      </c>
      <c r="M69">
        <f t="shared" ref="M69:M132" si="38">IF(L69=0,K69,0)</f>
        <v>351544.25509047549</v>
      </c>
      <c r="N69">
        <f t="shared" ref="N69:N132" si="39">M69-(M69/$M$3*$L$3)+IF(L69&gt;0,K69+L69)</f>
        <v>336580.2454944395</v>
      </c>
      <c r="O69">
        <f t="shared" si="25"/>
        <v>0</v>
      </c>
      <c r="P69">
        <f t="shared" ref="P69:P132" si="40">IF(O69+L69=0,N69,0)</f>
        <v>336580.2454944395</v>
      </c>
      <c r="Q69">
        <f t="shared" si="26"/>
        <v>336580.2454944395</v>
      </c>
      <c r="R69">
        <f t="shared" si="27"/>
        <v>0</v>
      </c>
      <c r="S69">
        <f t="shared" ref="S69:S132" si="41">IF(L69+O69+R69=0,N69,0)</f>
        <v>336580.2454944395</v>
      </c>
      <c r="T69">
        <f t="shared" si="28"/>
        <v>336580.2454944395</v>
      </c>
      <c r="U69">
        <f t="shared" si="29"/>
        <v>0</v>
      </c>
      <c r="V69">
        <f t="shared" ref="V69:V132" si="42">IF(U69+R69+O69+L69=0,T69,0)</f>
        <v>336580.2454944395</v>
      </c>
      <c r="W69">
        <f t="shared" si="30"/>
        <v>336580.2454944395</v>
      </c>
      <c r="X69" s="55">
        <f t="shared" ref="X69:X132" si="43">I69-W69</f>
        <v>41360.261632414709</v>
      </c>
      <c r="Y69" s="38">
        <f t="shared" si="31"/>
        <v>2582.33797530227</v>
      </c>
      <c r="Z69" s="38">
        <f t="shared" si="32"/>
        <v>333997.90751913725</v>
      </c>
      <c r="AA69">
        <f t="shared" ref="AA69:AA132" si="44">Z69/$Z$3*$AA$1</f>
        <v>0</v>
      </c>
      <c r="AB69" s="38">
        <f t="shared" ref="AB69:AB132" si="45">Z69-AA69</f>
        <v>333997.90751913725</v>
      </c>
      <c r="AD69" s="38">
        <f t="shared" si="33"/>
        <v>0</v>
      </c>
      <c r="AE69" s="38">
        <f t="shared" ref="AE69:AE132" si="46">AB69-AD69</f>
        <v>333997.90751913725</v>
      </c>
      <c r="AG69" t="str">
        <f t="shared" si="34"/>
        <v>5302370</v>
      </c>
    </row>
    <row r="70" spans="1:33" x14ac:dyDescent="0.25">
      <c r="A70" s="7" t="s">
        <v>134</v>
      </c>
      <c r="B70" s="2" t="s">
        <v>811</v>
      </c>
      <c r="C70" s="4" t="s">
        <v>810</v>
      </c>
      <c r="D70">
        <f>_xlfn.IFNA(VLOOKUP(A70,'Prior Year Net to district'!$B$1:$F$317,3,FALSE),0)</f>
        <v>3514946.8043624572</v>
      </c>
      <c r="E70">
        <f>VLOOKUP(A70,'Basic HH'!$B$1:$Y$321,23,FALSE)</f>
        <v>1561826.5526289132</v>
      </c>
      <c r="F70">
        <f>VLOOKUP(A70,'Conc. HH'!$B$1:$Y$321,23,FALSE)</f>
        <v>0</v>
      </c>
      <c r="G70">
        <f>VLOOKUP(A70,'Targeted HH'!$B$1:$Y$321,23,FALSE)</f>
        <v>1003319.8971462775</v>
      </c>
      <c r="H70">
        <f>VLOOKUP(A70,'EFIG HH'!$B$1:$Y$321,23,FALSE)</f>
        <v>1383768.7500643078</v>
      </c>
      <c r="I70">
        <f t="shared" si="35"/>
        <v>3948915.1998394984</v>
      </c>
      <c r="J70">
        <f t="shared" si="36"/>
        <v>3514946.8043624572</v>
      </c>
      <c r="K70" s="55">
        <f t="shared" si="37"/>
        <v>3673113.6942595113</v>
      </c>
      <c r="L70">
        <f t="shared" si="24"/>
        <v>0</v>
      </c>
      <c r="M70">
        <f t="shared" si="38"/>
        <v>3673113.6942595113</v>
      </c>
      <c r="N70">
        <f t="shared" si="39"/>
        <v>3516762.0890993457</v>
      </c>
      <c r="O70">
        <f t="shared" si="25"/>
        <v>0</v>
      </c>
      <c r="P70">
        <f t="shared" si="40"/>
        <v>3516762.0890993457</v>
      </c>
      <c r="Q70">
        <f t="shared" si="26"/>
        <v>3516762.0890993457</v>
      </c>
      <c r="R70">
        <f t="shared" si="27"/>
        <v>0</v>
      </c>
      <c r="S70">
        <f t="shared" si="41"/>
        <v>3516762.0890993457</v>
      </c>
      <c r="T70">
        <f t="shared" si="28"/>
        <v>3516762.0890993457</v>
      </c>
      <c r="U70">
        <f t="shared" si="29"/>
        <v>0</v>
      </c>
      <c r="V70">
        <f t="shared" si="42"/>
        <v>3516762.0890993457</v>
      </c>
      <c r="W70">
        <f t="shared" si="30"/>
        <v>3516762.0890993457</v>
      </c>
      <c r="X70" s="55">
        <f t="shared" si="43"/>
        <v>432153.11074015265</v>
      </c>
      <c r="Y70" s="38">
        <f t="shared" si="31"/>
        <v>26981.584375053935</v>
      </c>
      <c r="Z70" s="38">
        <f t="shared" si="32"/>
        <v>3489780.5047242916</v>
      </c>
      <c r="AA70">
        <f t="shared" si="44"/>
        <v>0</v>
      </c>
      <c r="AB70" s="38">
        <f t="shared" si="45"/>
        <v>3489780.5047242916</v>
      </c>
      <c r="AD70" s="38">
        <f t="shared" si="33"/>
        <v>0</v>
      </c>
      <c r="AE70" s="38">
        <f t="shared" si="46"/>
        <v>3489780.5047242916</v>
      </c>
      <c r="AG70" t="str">
        <f t="shared" si="34"/>
        <v>5302400</v>
      </c>
    </row>
    <row r="71" spans="1:33" x14ac:dyDescent="0.25">
      <c r="A71" s="7" t="s">
        <v>402</v>
      </c>
      <c r="B71" s="2" t="s">
        <v>813</v>
      </c>
      <c r="C71" s="4" t="s">
        <v>812</v>
      </c>
      <c r="D71">
        <f>_xlfn.IFNA(VLOOKUP(A71,'Prior Year Net to district'!$B$1:$F$317,3,FALSE),0)</f>
        <v>653311.03979714436</v>
      </c>
      <c r="E71">
        <f>VLOOKUP(A71,'Basic HH'!$B$1:$Y$321,23,FALSE)</f>
        <v>366633.53407110984</v>
      </c>
      <c r="F71">
        <f>VLOOKUP(A71,'Conc. HH'!$B$1:$Y$321,23,FALSE)</f>
        <v>49594.149701039263</v>
      </c>
      <c r="G71">
        <f>VLOOKUP(A71,'Targeted HH'!$B$1:$Y$321,23,FALSE)</f>
        <v>178245.83576772051</v>
      </c>
      <c r="H71">
        <f>VLOOKUP(A71,'EFIG HH'!$B$1:$Y$321,23,FALSE)</f>
        <v>245834.87087818261</v>
      </c>
      <c r="I71">
        <f t="shared" si="35"/>
        <v>840308.39041805221</v>
      </c>
      <c r="J71">
        <f t="shared" si="36"/>
        <v>653311.03979714436</v>
      </c>
      <c r="K71" s="55">
        <f t="shared" si="37"/>
        <v>781619.28024465218</v>
      </c>
      <c r="L71">
        <f t="shared" si="24"/>
        <v>0</v>
      </c>
      <c r="M71">
        <f t="shared" si="38"/>
        <v>781619.28024465218</v>
      </c>
      <c r="N71">
        <f t="shared" si="39"/>
        <v>748348.48079148657</v>
      </c>
      <c r="O71">
        <f t="shared" si="25"/>
        <v>0</v>
      </c>
      <c r="P71">
        <f t="shared" si="40"/>
        <v>748348.48079148657</v>
      </c>
      <c r="Q71">
        <f t="shared" si="26"/>
        <v>748348.48079148657</v>
      </c>
      <c r="R71">
        <f t="shared" si="27"/>
        <v>0</v>
      </c>
      <c r="S71">
        <f t="shared" si="41"/>
        <v>748348.48079148657</v>
      </c>
      <c r="T71">
        <f t="shared" si="28"/>
        <v>748348.48079148657</v>
      </c>
      <c r="U71">
        <f t="shared" si="29"/>
        <v>0</v>
      </c>
      <c r="V71">
        <f t="shared" si="42"/>
        <v>748348.48079148657</v>
      </c>
      <c r="W71">
        <f t="shared" si="30"/>
        <v>748348.48079148657</v>
      </c>
      <c r="X71" s="55">
        <f t="shared" si="43"/>
        <v>91959.909626565641</v>
      </c>
      <c r="Y71" s="38">
        <f t="shared" si="31"/>
        <v>5741.5392809782206</v>
      </c>
      <c r="Z71" s="38">
        <f t="shared" si="32"/>
        <v>742606.9415105083</v>
      </c>
      <c r="AA71">
        <f t="shared" si="44"/>
        <v>0</v>
      </c>
      <c r="AB71" s="38">
        <f t="shared" si="45"/>
        <v>742606.9415105083</v>
      </c>
      <c r="AD71" s="38">
        <f t="shared" si="33"/>
        <v>0</v>
      </c>
      <c r="AE71" s="38">
        <f t="shared" si="46"/>
        <v>742606.9415105083</v>
      </c>
      <c r="AG71" t="str">
        <f t="shared" si="34"/>
        <v>5302460</v>
      </c>
    </row>
    <row r="72" spans="1:33" x14ac:dyDescent="0.25">
      <c r="A72" s="7" t="s">
        <v>404</v>
      </c>
      <c r="B72" s="2" t="s">
        <v>815</v>
      </c>
      <c r="C72" s="4" t="s">
        <v>814</v>
      </c>
      <c r="D72">
        <f>_xlfn.IFNA(VLOOKUP(A72,'Prior Year Net to district'!$B$1:$F$317,3,FALSE),0)</f>
        <v>427787.11098642444</v>
      </c>
      <c r="E72">
        <f>VLOOKUP(A72,'Basic HH'!$B$1:$Y$321,23,FALSE)</f>
        <v>235808.35231005299</v>
      </c>
      <c r="F72">
        <f>VLOOKUP(A72,'Conc. HH'!$B$1:$Y$321,23,FALSE)</f>
        <v>61639.490703562071</v>
      </c>
      <c r="G72">
        <f>VLOOKUP(A72,'Targeted HH'!$B$1:$Y$321,23,FALSE)</f>
        <v>126809.09336781288</v>
      </c>
      <c r="H72">
        <f>VLOOKUP(A72,'EFIG HH'!$B$1:$Y$321,23,FALSE)</f>
        <v>174893.8310956108</v>
      </c>
      <c r="I72">
        <f t="shared" si="35"/>
        <v>599150.76747703878</v>
      </c>
      <c r="J72">
        <f t="shared" si="36"/>
        <v>427787.11098642444</v>
      </c>
      <c r="K72" s="55">
        <f t="shared" si="37"/>
        <v>557304.67168184707</v>
      </c>
      <c r="L72">
        <f t="shared" si="24"/>
        <v>0</v>
      </c>
      <c r="M72">
        <f t="shared" si="38"/>
        <v>557304.67168184707</v>
      </c>
      <c r="N72">
        <f t="shared" si="39"/>
        <v>533582.1606915408</v>
      </c>
      <c r="O72">
        <f t="shared" si="25"/>
        <v>0</v>
      </c>
      <c r="P72">
        <f t="shared" si="40"/>
        <v>533582.1606915408</v>
      </c>
      <c r="Q72">
        <f t="shared" si="26"/>
        <v>533582.1606915408</v>
      </c>
      <c r="R72">
        <f t="shared" si="27"/>
        <v>0</v>
      </c>
      <c r="S72">
        <f t="shared" si="41"/>
        <v>533582.1606915408</v>
      </c>
      <c r="T72">
        <f t="shared" si="28"/>
        <v>533582.1606915408</v>
      </c>
      <c r="U72">
        <f t="shared" si="29"/>
        <v>0</v>
      </c>
      <c r="V72">
        <f t="shared" si="42"/>
        <v>533582.1606915408</v>
      </c>
      <c r="W72">
        <f t="shared" si="30"/>
        <v>533582.1606915408</v>
      </c>
      <c r="X72" s="55">
        <f t="shared" si="43"/>
        <v>65568.606785497977</v>
      </c>
      <c r="Y72" s="38">
        <f t="shared" si="31"/>
        <v>4093.7918815570165</v>
      </c>
      <c r="Z72" s="38">
        <f t="shared" si="32"/>
        <v>529488.36880998383</v>
      </c>
      <c r="AA72">
        <f t="shared" si="44"/>
        <v>0</v>
      </c>
      <c r="AB72" s="38">
        <f t="shared" si="45"/>
        <v>529488.36880998383</v>
      </c>
      <c r="AD72" s="38">
        <f t="shared" si="33"/>
        <v>0</v>
      </c>
      <c r="AE72" s="38">
        <f t="shared" si="46"/>
        <v>529488.36880998383</v>
      </c>
      <c r="AG72" t="str">
        <f t="shared" si="34"/>
        <v>5302490</v>
      </c>
    </row>
    <row r="73" spans="1:33" x14ac:dyDescent="0.25">
      <c r="A73" s="7" t="s">
        <v>406</v>
      </c>
      <c r="B73" s="2" t="s">
        <v>817</v>
      </c>
      <c r="C73" s="4" t="s">
        <v>816</v>
      </c>
      <c r="D73">
        <f>_xlfn.IFNA(VLOOKUP(A73,'Prior Year Net to district'!$B$1:$F$317,3,FALSE),0)</f>
        <v>50306.738255039578</v>
      </c>
      <c r="E73">
        <f>VLOOKUP(A73,'Basic HH'!$B$1:$Y$321,23,FALSE)</f>
        <v>17888.809067025919</v>
      </c>
      <c r="F73">
        <f>VLOOKUP(A73,'Conc. HH'!$B$1:$Y$321,23,FALSE)</f>
        <v>4651.2337769731721</v>
      </c>
      <c r="G73">
        <f>VLOOKUP(A73,'Targeted HH'!$B$1:$Y$321,23,FALSE)</f>
        <v>12073.761038501698</v>
      </c>
      <c r="H73">
        <f>VLOOKUP(A73,'EFIG HH'!$B$1:$Y$321,23,FALSE)</f>
        <v>16352.060271549828</v>
      </c>
      <c r="I73">
        <f t="shared" si="35"/>
        <v>50965.864154050621</v>
      </c>
      <c r="J73">
        <f t="shared" si="36"/>
        <v>50306.738255039578</v>
      </c>
      <c r="K73" s="55">
        <f t="shared" si="37"/>
        <v>47406.288585691094</v>
      </c>
      <c r="L73">
        <f t="shared" si="24"/>
        <v>2900.4496693484834</v>
      </c>
      <c r="M73">
        <f t="shared" si="38"/>
        <v>0</v>
      </c>
      <c r="N73">
        <f t="shared" si="39"/>
        <v>50306.738255039578</v>
      </c>
      <c r="O73">
        <f t="shared" si="25"/>
        <v>0</v>
      </c>
      <c r="P73">
        <f t="shared" si="40"/>
        <v>0</v>
      </c>
      <c r="Q73">
        <f t="shared" si="26"/>
        <v>50306.738255039578</v>
      </c>
      <c r="R73">
        <f t="shared" si="27"/>
        <v>0</v>
      </c>
      <c r="S73">
        <f t="shared" si="41"/>
        <v>0</v>
      </c>
      <c r="T73">
        <f t="shared" si="28"/>
        <v>50306.738255039578</v>
      </c>
      <c r="U73">
        <f t="shared" si="29"/>
        <v>0</v>
      </c>
      <c r="V73">
        <f t="shared" si="42"/>
        <v>0</v>
      </c>
      <c r="W73">
        <f t="shared" si="30"/>
        <v>50306.738255039578</v>
      </c>
      <c r="X73" s="55">
        <f t="shared" si="43"/>
        <v>659.12589901104366</v>
      </c>
      <c r="Y73" s="38">
        <f t="shared" si="31"/>
        <v>385.96739514151415</v>
      </c>
      <c r="Z73" s="38">
        <f t="shared" si="32"/>
        <v>49920.770859898061</v>
      </c>
      <c r="AA73">
        <f t="shared" si="44"/>
        <v>0</v>
      </c>
      <c r="AB73" s="38">
        <f t="shared" si="45"/>
        <v>49920.770859898061</v>
      </c>
      <c r="AD73" s="38">
        <f t="shared" si="33"/>
        <v>0</v>
      </c>
      <c r="AE73" s="38">
        <f t="shared" si="46"/>
        <v>49920.770859898061</v>
      </c>
      <c r="AG73" t="str">
        <f t="shared" si="34"/>
        <v>5302520</v>
      </c>
    </row>
    <row r="74" spans="1:33" x14ac:dyDescent="0.25">
      <c r="A74" s="7" t="s">
        <v>408</v>
      </c>
      <c r="B74" s="2" t="s">
        <v>819</v>
      </c>
      <c r="C74" s="4" t="s">
        <v>818</v>
      </c>
      <c r="D74">
        <f>_xlfn.IFNA(VLOOKUP(A74,'Prior Year Net to district'!$B$1:$F$317,3,FALSE),0)</f>
        <v>135532.31630922947</v>
      </c>
      <c r="E74">
        <f>VLOOKUP(A74,'Basic HH'!$B$1:$Y$321,23,FALSE)</f>
        <v>54106.710975251859</v>
      </c>
      <c r="F74">
        <f>VLOOKUP(A74,'Conc. HH'!$B$1:$Y$321,23,FALSE)</f>
        <v>14143.307798420063</v>
      </c>
      <c r="G74">
        <f>VLOOKUP(A74,'Targeted HH'!$B$1:$Y$321,23,FALSE)</f>
        <v>26949.042875397907</v>
      </c>
      <c r="H74">
        <f>VLOOKUP(A74,'EFIG HH'!$B$1:$Y$321,23,FALSE)</f>
        <v>37167.849936182414</v>
      </c>
      <c r="I74">
        <f t="shared" si="35"/>
        <v>132366.91158525224</v>
      </c>
      <c r="J74">
        <f t="shared" si="36"/>
        <v>135532.31630922947</v>
      </c>
      <c r="K74" s="55">
        <f t="shared" si="37"/>
        <v>123122.09581770438</v>
      </c>
      <c r="L74">
        <f t="shared" si="24"/>
        <v>9244.8157675478578</v>
      </c>
      <c r="M74">
        <f t="shared" si="38"/>
        <v>0</v>
      </c>
      <c r="N74">
        <f t="shared" si="39"/>
        <v>132366.91158525224</v>
      </c>
      <c r="O74">
        <f t="shared" si="25"/>
        <v>0</v>
      </c>
      <c r="P74">
        <f t="shared" si="40"/>
        <v>0</v>
      </c>
      <c r="Q74">
        <f t="shared" si="26"/>
        <v>132366.91158525224</v>
      </c>
      <c r="R74">
        <f t="shared" si="27"/>
        <v>0</v>
      </c>
      <c r="S74">
        <f t="shared" si="41"/>
        <v>0</v>
      </c>
      <c r="T74">
        <f t="shared" si="28"/>
        <v>132366.91158525224</v>
      </c>
      <c r="U74">
        <f t="shared" si="29"/>
        <v>0</v>
      </c>
      <c r="V74">
        <f t="shared" si="42"/>
        <v>0</v>
      </c>
      <c r="W74">
        <f t="shared" si="30"/>
        <v>132366.91158525224</v>
      </c>
      <c r="X74" s="55">
        <f t="shared" si="43"/>
        <v>0</v>
      </c>
      <c r="Y74" s="38">
        <f t="shared" si="31"/>
        <v>1015.5560435757121</v>
      </c>
      <c r="Z74" s="38">
        <f t="shared" si="32"/>
        <v>131351.35554167652</v>
      </c>
      <c r="AA74">
        <f t="shared" si="44"/>
        <v>0</v>
      </c>
      <c r="AB74" s="38">
        <f t="shared" si="45"/>
        <v>131351.35554167652</v>
      </c>
      <c r="AD74" s="38">
        <f t="shared" si="33"/>
        <v>0</v>
      </c>
      <c r="AE74" s="38">
        <f t="shared" si="46"/>
        <v>131351.35554167652</v>
      </c>
      <c r="AG74" t="str">
        <f t="shared" si="34"/>
        <v>5302550</v>
      </c>
    </row>
    <row r="75" spans="1:33" x14ac:dyDescent="0.25">
      <c r="A75" s="7" t="s">
        <v>136</v>
      </c>
      <c r="B75" s="2" t="s">
        <v>821</v>
      </c>
      <c r="C75" s="4" t="s">
        <v>820</v>
      </c>
      <c r="D75">
        <f>_xlfn.IFNA(VLOOKUP(A75,'Prior Year Net to district'!$B$1:$F$317,3,FALSE),0)</f>
        <v>458545.30423944799</v>
      </c>
      <c r="E75">
        <f>VLOOKUP(A75,'Basic HH'!$B$1:$Y$321,23,FALSE)</f>
        <v>285877.24903342046</v>
      </c>
      <c r="F75">
        <f>VLOOKUP(A75,'Conc. HH'!$B$1:$Y$321,23,FALSE)</f>
        <v>0</v>
      </c>
      <c r="G75">
        <f>VLOOKUP(A75,'Targeted HH'!$B$1:$Y$321,23,FALSE)</f>
        <v>138984.63846205515</v>
      </c>
      <c r="H75">
        <f>VLOOKUP(A75,'EFIG HH'!$B$1:$Y$321,23,FALSE)</f>
        <v>191686.22090501466</v>
      </c>
      <c r="I75">
        <f t="shared" si="35"/>
        <v>616548.10840049025</v>
      </c>
      <c r="J75">
        <f t="shared" si="36"/>
        <v>458545.30423944799</v>
      </c>
      <c r="K75" s="55">
        <f t="shared" si="37"/>
        <v>573486.94148400147</v>
      </c>
      <c r="L75">
        <f t="shared" si="24"/>
        <v>0</v>
      </c>
      <c r="M75">
        <f t="shared" si="38"/>
        <v>573486.94148400147</v>
      </c>
      <c r="N75">
        <f t="shared" si="39"/>
        <v>549075.60785728844</v>
      </c>
      <c r="O75">
        <f t="shared" si="25"/>
        <v>0</v>
      </c>
      <c r="P75">
        <f t="shared" si="40"/>
        <v>549075.60785728844</v>
      </c>
      <c r="Q75">
        <f t="shared" si="26"/>
        <v>549075.60785728844</v>
      </c>
      <c r="R75">
        <f t="shared" si="27"/>
        <v>0</v>
      </c>
      <c r="S75">
        <f t="shared" si="41"/>
        <v>549075.60785728844</v>
      </c>
      <c r="T75">
        <f t="shared" si="28"/>
        <v>549075.60785728844</v>
      </c>
      <c r="U75">
        <f t="shared" si="29"/>
        <v>0</v>
      </c>
      <c r="V75">
        <f t="shared" si="42"/>
        <v>549075.60785728844</v>
      </c>
      <c r="W75">
        <f t="shared" si="30"/>
        <v>549075.60785728844</v>
      </c>
      <c r="X75" s="55">
        <f t="shared" si="43"/>
        <v>67472.500543201808</v>
      </c>
      <c r="Y75" s="38">
        <f t="shared" si="31"/>
        <v>4212.661950493105</v>
      </c>
      <c r="Z75" s="38">
        <f t="shared" si="32"/>
        <v>544862.94590679533</v>
      </c>
      <c r="AA75">
        <f t="shared" si="44"/>
        <v>0</v>
      </c>
      <c r="AB75" s="38">
        <f t="shared" si="45"/>
        <v>544862.94590679533</v>
      </c>
      <c r="AD75" s="38">
        <f t="shared" si="33"/>
        <v>0</v>
      </c>
      <c r="AE75" s="38">
        <f t="shared" si="46"/>
        <v>544862.94590679533</v>
      </c>
      <c r="AG75" t="str">
        <f t="shared" si="34"/>
        <v>5300001</v>
      </c>
    </row>
    <row r="76" spans="1:33" x14ac:dyDescent="0.25">
      <c r="A76" s="7" t="s">
        <v>410</v>
      </c>
      <c r="B76" s="2" t="s">
        <v>823</v>
      </c>
      <c r="C76" s="4" t="s">
        <v>822</v>
      </c>
      <c r="D76">
        <f>_xlfn.IFNA(VLOOKUP(A76,'Prior Year Net to district'!$B$1:$F$317,3,FALSE),0)</f>
        <v>649440.86504865391</v>
      </c>
      <c r="E76">
        <f>VLOOKUP(A76,'Basic HH'!$B$1:$Y$321,23,FALSE)</f>
        <v>283454.56048228964</v>
      </c>
      <c r="F76">
        <f>VLOOKUP(A76,'Conc. HH'!$B$1:$Y$321,23,FALSE)</f>
        <v>37945.701728553177</v>
      </c>
      <c r="G76">
        <f>VLOOKUP(A76,'Targeted HH'!$B$1:$Y$321,23,FALSE)</f>
        <v>137806.8025428853</v>
      </c>
      <c r="H76">
        <f>VLOOKUP(A76,'EFIG HH'!$B$1:$Y$321,23,FALSE)</f>
        <v>190061.76140581956</v>
      </c>
      <c r="I76">
        <f t="shared" si="35"/>
        <v>649268.82615954767</v>
      </c>
      <c r="J76">
        <f t="shared" si="36"/>
        <v>649440.86504865391</v>
      </c>
      <c r="K76" s="55">
        <f t="shared" si="37"/>
        <v>603922.36751991103</v>
      </c>
      <c r="L76">
        <f t="shared" si="24"/>
        <v>45346.458639636636</v>
      </c>
      <c r="M76">
        <f t="shared" si="38"/>
        <v>0</v>
      </c>
      <c r="N76">
        <f t="shared" si="39"/>
        <v>649268.82615954767</v>
      </c>
      <c r="O76">
        <f t="shared" si="25"/>
        <v>0</v>
      </c>
      <c r="P76">
        <f t="shared" si="40"/>
        <v>0</v>
      </c>
      <c r="Q76">
        <f t="shared" si="26"/>
        <v>649268.82615954767</v>
      </c>
      <c r="R76">
        <f t="shared" si="27"/>
        <v>0</v>
      </c>
      <c r="S76">
        <f t="shared" si="41"/>
        <v>0</v>
      </c>
      <c r="T76">
        <f t="shared" si="28"/>
        <v>649268.82615954767</v>
      </c>
      <c r="U76">
        <f t="shared" si="29"/>
        <v>0</v>
      </c>
      <c r="V76">
        <f t="shared" si="42"/>
        <v>0</v>
      </c>
      <c r="W76">
        <f t="shared" si="30"/>
        <v>649268.82615954767</v>
      </c>
      <c r="X76" s="55">
        <f t="shared" si="43"/>
        <v>0</v>
      </c>
      <c r="Y76" s="38">
        <f t="shared" si="31"/>
        <v>4981.3724020218142</v>
      </c>
      <c r="Z76" s="38">
        <f t="shared" si="32"/>
        <v>644287.45375752589</v>
      </c>
      <c r="AA76">
        <f t="shared" si="44"/>
        <v>0</v>
      </c>
      <c r="AB76" s="38">
        <f t="shared" si="45"/>
        <v>644287.45375752589</v>
      </c>
      <c r="AD76" s="38">
        <f t="shared" si="33"/>
        <v>0</v>
      </c>
      <c r="AE76" s="38">
        <f t="shared" si="46"/>
        <v>644287.45375752589</v>
      </c>
      <c r="AG76" t="str">
        <f t="shared" si="34"/>
        <v>5302610</v>
      </c>
    </row>
    <row r="77" spans="1:33" x14ac:dyDescent="0.25">
      <c r="A77" s="7" t="s">
        <v>412</v>
      </c>
      <c r="B77" s="2" t="s">
        <v>825</v>
      </c>
      <c r="C77" s="4" t="s">
        <v>824</v>
      </c>
      <c r="D77">
        <f>_xlfn.IFNA(VLOOKUP(A77,'Prior Year Net to district'!$B$1:$F$317,3,FALSE),0)</f>
        <v>99068.221795020552</v>
      </c>
      <c r="E77">
        <f>VLOOKUP(A77,'Basic HH'!$B$1:$Y$321,23,FALSE)</f>
        <v>30453.039857778123</v>
      </c>
      <c r="F77">
        <f>VLOOKUP(A77,'Conc. HH'!$B$1:$Y$321,23,FALSE)</f>
        <v>7734.4662052945459</v>
      </c>
      <c r="G77">
        <f>VLOOKUP(A77,'Targeted HH'!$B$1:$Y$321,23,FALSE)</f>
        <v>20480.929348579735</v>
      </c>
      <c r="H77">
        <f>VLOOKUP(A77,'EFIG HH'!$B$1:$Y$321,23,FALSE)</f>
        <v>26987.560427353434</v>
      </c>
      <c r="I77">
        <f t="shared" si="35"/>
        <v>85655.995839005831</v>
      </c>
      <c r="J77">
        <f t="shared" si="36"/>
        <v>99068.221795020552</v>
      </c>
      <c r="K77" s="55">
        <f t="shared" si="37"/>
        <v>79673.580056739578</v>
      </c>
      <c r="L77">
        <f t="shared" si="24"/>
        <v>5982.4157822662528</v>
      </c>
      <c r="M77">
        <f t="shared" si="38"/>
        <v>0</v>
      </c>
      <c r="N77">
        <f t="shared" si="39"/>
        <v>85655.995839005831</v>
      </c>
      <c r="O77">
        <f t="shared" si="25"/>
        <v>0</v>
      </c>
      <c r="P77">
        <f t="shared" si="40"/>
        <v>0</v>
      </c>
      <c r="Q77">
        <f t="shared" si="26"/>
        <v>85655.995839005831</v>
      </c>
      <c r="R77">
        <f t="shared" si="27"/>
        <v>0</v>
      </c>
      <c r="S77">
        <f t="shared" si="41"/>
        <v>0</v>
      </c>
      <c r="T77">
        <f t="shared" si="28"/>
        <v>85655.995839005831</v>
      </c>
      <c r="U77">
        <f t="shared" si="29"/>
        <v>0</v>
      </c>
      <c r="V77">
        <f t="shared" si="42"/>
        <v>0</v>
      </c>
      <c r="W77">
        <f t="shared" si="30"/>
        <v>85655.995839005831</v>
      </c>
      <c r="X77" s="55">
        <f t="shared" si="43"/>
        <v>0</v>
      </c>
      <c r="Y77" s="38">
        <f t="shared" si="31"/>
        <v>657.17680650705995</v>
      </c>
      <c r="Z77" s="38">
        <f t="shared" si="32"/>
        <v>84998.819032498766</v>
      </c>
      <c r="AA77">
        <f t="shared" si="44"/>
        <v>0</v>
      </c>
      <c r="AB77" s="38">
        <f t="shared" si="45"/>
        <v>84998.819032498766</v>
      </c>
      <c r="AD77" s="38">
        <f t="shared" si="33"/>
        <v>0</v>
      </c>
      <c r="AE77" s="38">
        <f t="shared" si="46"/>
        <v>84998.819032498766</v>
      </c>
      <c r="AG77" t="str">
        <f t="shared" si="34"/>
        <v>5302640</v>
      </c>
    </row>
    <row r="78" spans="1:33" x14ac:dyDescent="0.25">
      <c r="A78" s="7" t="s">
        <v>138</v>
      </c>
      <c r="B78" s="2" t="s">
        <v>827</v>
      </c>
      <c r="C78" s="4" t="s">
        <v>826</v>
      </c>
      <c r="D78">
        <f>_xlfn.IFNA(VLOOKUP(A78,'Prior Year Net to district'!$B$1:$F$317,3,FALSE),0)</f>
        <v>3418767.4238976925</v>
      </c>
      <c r="E78">
        <f>VLOOKUP(A78,'Basic HH'!$B$1:$Y$321,23,FALSE)</f>
        <v>1559403.8640777827</v>
      </c>
      <c r="F78">
        <f>VLOOKUP(A78,'Conc. HH'!$B$1:$Y$321,23,FALSE)</f>
        <v>0</v>
      </c>
      <c r="G78">
        <f>VLOOKUP(A78,'Targeted HH'!$B$1:$Y$321,23,FALSE)</f>
        <v>1001553.1432675222</v>
      </c>
      <c r="H78">
        <f>VLOOKUP(A78,'EFIG HH'!$B$1:$Y$321,23,FALSE)</f>
        <v>1381332.0608155152</v>
      </c>
      <c r="I78">
        <f t="shared" si="35"/>
        <v>3942289.0681608198</v>
      </c>
      <c r="J78">
        <f t="shared" si="36"/>
        <v>3418767.4238976925</v>
      </c>
      <c r="K78" s="55">
        <f t="shared" si="37"/>
        <v>3666950.3471686672</v>
      </c>
      <c r="L78">
        <f t="shared" si="24"/>
        <v>0</v>
      </c>
      <c r="M78">
        <f t="shared" si="38"/>
        <v>3666950.3471686672</v>
      </c>
      <c r="N78">
        <f t="shared" si="39"/>
        <v>3510861.0941410586</v>
      </c>
      <c r="O78">
        <f t="shared" si="25"/>
        <v>0</v>
      </c>
      <c r="P78">
        <f t="shared" si="40"/>
        <v>3510861.0941410586</v>
      </c>
      <c r="Q78">
        <f t="shared" si="26"/>
        <v>3510861.0941410586</v>
      </c>
      <c r="R78">
        <f t="shared" si="27"/>
        <v>0</v>
      </c>
      <c r="S78">
        <f t="shared" si="41"/>
        <v>3510861.0941410586</v>
      </c>
      <c r="T78">
        <f t="shared" si="28"/>
        <v>3510861.0941410586</v>
      </c>
      <c r="U78">
        <f t="shared" si="29"/>
        <v>0</v>
      </c>
      <c r="V78">
        <f t="shared" si="42"/>
        <v>3510861.0941410586</v>
      </c>
      <c r="W78">
        <f t="shared" si="30"/>
        <v>3510861.0941410586</v>
      </c>
      <c r="X78" s="55">
        <f t="shared" si="43"/>
        <v>431427.9740197612</v>
      </c>
      <c r="Y78" s="38">
        <f t="shared" si="31"/>
        <v>26936.310287887984</v>
      </c>
      <c r="Z78" s="38">
        <f t="shared" si="32"/>
        <v>3483924.7838531705</v>
      </c>
      <c r="AA78">
        <f t="shared" si="44"/>
        <v>0</v>
      </c>
      <c r="AB78" s="38">
        <f t="shared" si="45"/>
        <v>3483924.7838531705</v>
      </c>
      <c r="AD78" s="38">
        <f t="shared" si="33"/>
        <v>0</v>
      </c>
      <c r="AE78" s="38">
        <f t="shared" si="46"/>
        <v>3483924.7838531705</v>
      </c>
      <c r="AG78" t="str">
        <f t="shared" si="34"/>
        <v>5302670</v>
      </c>
    </row>
    <row r="79" spans="1:33" x14ac:dyDescent="0.25">
      <c r="A79" s="7" t="s">
        <v>290</v>
      </c>
      <c r="B79" s="2" t="s">
        <v>829</v>
      </c>
      <c r="C79" s="4" t="s">
        <v>828</v>
      </c>
      <c r="D79">
        <f>_xlfn.IFNA(VLOOKUP(A79,'Prior Year Net to district'!$B$1:$F$317,3,FALSE),0)</f>
        <v>6756066.3625371279</v>
      </c>
      <c r="E79">
        <f>VLOOKUP(A79,'Basic HH'!$B$1:$Y$321,23,FALSE)</f>
        <v>2444492.7480908572</v>
      </c>
      <c r="F79">
        <f>VLOOKUP(A79,'Conc. HH'!$B$1:$Y$321,23,FALSE)</f>
        <v>0</v>
      </c>
      <c r="G79">
        <f>VLOOKUP(A79,'Targeted HH'!$B$1:$Y$321,23,FALSE)</f>
        <v>1797181.3066668294</v>
      </c>
      <c r="H79">
        <f>VLOOKUP(A79,'EFIG HH'!$B$1:$Y$321,23,FALSE)</f>
        <v>2478654.4525217651</v>
      </c>
      <c r="I79">
        <f t="shared" si="35"/>
        <v>6720328.5072794519</v>
      </c>
      <c r="J79">
        <f t="shared" si="36"/>
        <v>6756066.3625371279</v>
      </c>
      <c r="K79" s="55">
        <f t="shared" si="37"/>
        <v>6250964.9918575166</v>
      </c>
      <c r="L79">
        <f t="shared" si="24"/>
        <v>469363.51542193536</v>
      </c>
      <c r="M79">
        <f t="shared" si="38"/>
        <v>0</v>
      </c>
      <c r="N79">
        <f t="shared" si="39"/>
        <v>6720328.5072794519</v>
      </c>
      <c r="O79">
        <f t="shared" si="25"/>
        <v>0</v>
      </c>
      <c r="P79">
        <f t="shared" si="40"/>
        <v>0</v>
      </c>
      <c r="Q79">
        <f t="shared" si="26"/>
        <v>6720328.5072794519</v>
      </c>
      <c r="R79">
        <f t="shared" si="27"/>
        <v>0</v>
      </c>
      <c r="S79">
        <f t="shared" si="41"/>
        <v>0</v>
      </c>
      <c r="T79">
        <f t="shared" si="28"/>
        <v>6720328.5072794519</v>
      </c>
      <c r="U79">
        <f t="shared" si="29"/>
        <v>0</v>
      </c>
      <c r="V79">
        <f t="shared" si="42"/>
        <v>0</v>
      </c>
      <c r="W79">
        <f t="shared" si="30"/>
        <v>6720328.5072794519</v>
      </c>
      <c r="X79" s="55">
        <f t="shared" si="43"/>
        <v>0</v>
      </c>
      <c r="Y79" s="38">
        <f t="shared" si="31"/>
        <v>51560.243784838669</v>
      </c>
      <c r="Z79" s="38">
        <f t="shared" si="32"/>
        <v>6668768.2634946136</v>
      </c>
      <c r="AA79">
        <f t="shared" si="44"/>
        <v>0</v>
      </c>
      <c r="AB79" s="38">
        <f t="shared" si="45"/>
        <v>6668768.2634946136</v>
      </c>
      <c r="AD79" s="38">
        <f t="shared" si="33"/>
        <v>0</v>
      </c>
      <c r="AE79" s="38">
        <f t="shared" si="46"/>
        <v>6668768.2634946136</v>
      </c>
      <c r="AG79" t="str">
        <f t="shared" si="34"/>
        <v>5302700</v>
      </c>
    </row>
    <row r="80" spans="1:33" x14ac:dyDescent="0.25">
      <c r="A80" s="7" t="s">
        <v>414</v>
      </c>
      <c r="B80" s="2" t="s">
        <v>831</v>
      </c>
      <c r="C80" s="4" t="s">
        <v>830</v>
      </c>
      <c r="D80">
        <f>_xlfn.IFNA(VLOOKUP(A80,'Prior Year Net to district'!$B$1:$F$317,3,FALSE),0)</f>
        <v>38887.171752213057</v>
      </c>
      <c r="E80">
        <f>VLOOKUP(A80,'Basic HH'!$B$1:$Y$321,23,FALSE)</f>
        <v>15449.426012431477</v>
      </c>
      <c r="F80">
        <f>VLOOKUP(A80,'Conc. HH'!$B$1:$Y$321,23,FALSE)</f>
        <v>4016.9746255677373</v>
      </c>
      <c r="G80">
        <f>VLOOKUP(A80,'Targeted HH'!$B$1:$Y$321,23,FALSE)</f>
        <v>11579.746609829555</v>
      </c>
      <c r="H80">
        <f>VLOOKUP(A80,'EFIG HH'!$B$1:$Y$321,23,FALSE)</f>
        <v>15970.670508898629</v>
      </c>
      <c r="I80">
        <f t="shared" si="35"/>
        <v>47016.817756727396</v>
      </c>
      <c r="J80">
        <f t="shared" si="36"/>
        <v>38887.171752213057</v>
      </c>
      <c r="K80" s="55">
        <f t="shared" si="37"/>
        <v>43733.052857088034</v>
      </c>
      <c r="L80">
        <f t="shared" si="24"/>
        <v>0</v>
      </c>
      <c r="M80">
        <f t="shared" si="38"/>
        <v>43733.052857088034</v>
      </c>
      <c r="N80">
        <f t="shared" si="39"/>
        <v>41871.489730565067</v>
      </c>
      <c r="O80">
        <f t="shared" si="25"/>
        <v>0</v>
      </c>
      <c r="P80">
        <f t="shared" si="40"/>
        <v>41871.489730565067</v>
      </c>
      <c r="Q80">
        <f t="shared" si="26"/>
        <v>41871.489730565067</v>
      </c>
      <c r="R80">
        <f t="shared" si="27"/>
        <v>0</v>
      </c>
      <c r="S80">
        <f t="shared" si="41"/>
        <v>41871.489730565067</v>
      </c>
      <c r="T80">
        <f t="shared" si="28"/>
        <v>41871.489730565067</v>
      </c>
      <c r="U80">
        <f t="shared" si="29"/>
        <v>0</v>
      </c>
      <c r="V80">
        <f t="shared" si="42"/>
        <v>41871.489730565067</v>
      </c>
      <c r="W80">
        <f t="shared" si="30"/>
        <v>41871.489730565067</v>
      </c>
      <c r="X80" s="55">
        <f t="shared" si="43"/>
        <v>5145.3280261623295</v>
      </c>
      <c r="Y80" s="38">
        <f t="shared" si="31"/>
        <v>321.24980435164457</v>
      </c>
      <c r="Z80" s="38">
        <f t="shared" si="32"/>
        <v>41550.23992621342</v>
      </c>
      <c r="AA80">
        <f t="shared" si="44"/>
        <v>0</v>
      </c>
      <c r="AB80" s="38">
        <f t="shared" si="45"/>
        <v>41550.23992621342</v>
      </c>
      <c r="AD80" s="38">
        <f t="shared" si="33"/>
        <v>0</v>
      </c>
      <c r="AE80" s="38">
        <f t="shared" si="46"/>
        <v>41550.23992621342</v>
      </c>
      <c r="AG80" t="str">
        <f t="shared" si="34"/>
        <v>5302730</v>
      </c>
    </row>
    <row r="81" spans="1:33" x14ac:dyDescent="0.25">
      <c r="A81" s="7" t="s">
        <v>416</v>
      </c>
      <c r="B81" s="2" t="s">
        <v>833</v>
      </c>
      <c r="C81" s="4" t="s">
        <v>832</v>
      </c>
      <c r="D81">
        <f>_xlfn.IFNA(VLOOKUP(A81,'Prior Year Net to district'!$B$1:$F$317,3,FALSE),0)</f>
        <v>6824036.7694366137</v>
      </c>
      <c r="E81">
        <f>VLOOKUP(A81,'Basic HH'!$B$1:$Y$321,23,FALSE)</f>
        <v>3298894.2437896114</v>
      </c>
      <c r="F81">
        <f>VLOOKUP(A81,'Conc. HH'!$B$1:$Y$321,23,FALSE)</f>
        <v>862319.58741113369</v>
      </c>
      <c r="G81">
        <f>VLOOKUP(A81,'Targeted HH'!$B$1:$Y$321,23,FALSE)</f>
        <v>2627948.241654709</v>
      </c>
      <c r="H81">
        <f>VLOOKUP(A81,'EFIG HH'!$B$1:$Y$321,23,FALSE)</f>
        <v>3624439.8859539996</v>
      </c>
      <c r="I81">
        <f t="shared" si="35"/>
        <v>10413601.958809454</v>
      </c>
      <c r="J81">
        <f t="shared" si="36"/>
        <v>6824036.7694366137</v>
      </c>
      <c r="K81" s="55">
        <f t="shared" si="37"/>
        <v>9686291.5574954208</v>
      </c>
      <c r="L81">
        <f t="shared" si="24"/>
        <v>0</v>
      </c>
      <c r="M81">
        <f t="shared" si="38"/>
        <v>9686291.5574954208</v>
      </c>
      <c r="N81">
        <f t="shared" si="39"/>
        <v>9273979.9986589383</v>
      </c>
      <c r="O81">
        <f t="shared" si="25"/>
        <v>0</v>
      </c>
      <c r="P81">
        <f t="shared" si="40"/>
        <v>9273979.9986589383</v>
      </c>
      <c r="Q81">
        <f t="shared" si="26"/>
        <v>9273979.9986589383</v>
      </c>
      <c r="R81">
        <f t="shared" si="27"/>
        <v>0</v>
      </c>
      <c r="S81">
        <f t="shared" si="41"/>
        <v>9273979.9986589383</v>
      </c>
      <c r="T81">
        <f t="shared" si="28"/>
        <v>9273979.9986589383</v>
      </c>
      <c r="U81">
        <f t="shared" si="29"/>
        <v>0</v>
      </c>
      <c r="V81">
        <f t="shared" si="42"/>
        <v>9273979.9986589383</v>
      </c>
      <c r="W81">
        <f t="shared" si="30"/>
        <v>9273979.9986589383</v>
      </c>
      <c r="X81" s="55">
        <f t="shared" si="43"/>
        <v>1139621.9601505157</v>
      </c>
      <c r="Y81" s="38">
        <f t="shared" si="31"/>
        <v>71152.573727403491</v>
      </c>
      <c r="Z81" s="38">
        <f t="shared" si="32"/>
        <v>9202827.4249315355</v>
      </c>
      <c r="AA81">
        <f t="shared" si="44"/>
        <v>0</v>
      </c>
      <c r="AB81" s="38">
        <f t="shared" si="45"/>
        <v>9202827.4249315355</v>
      </c>
      <c r="AD81" s="38">
        <f t="shared" si="33"/>
        <v>0</v>
      </c>
      <c r="AE81" s="38">
        <f t="shared" si="46"/>
        <v>9202827.4249315355</v>
      </c>
      <c r="AG81" t="str">
        <f t="shared" si="34"/>
        <v>5302820</v>
      </c>
    </row>
    <row r="82" spans="1:33" x14ac:dyDescent="0.25">
      <c r="A82" s="7" t="s">
        <v>140</v>
      </c>
      <c r="B82" s="2" t="s">
        <v>835</v>
      </c>
      <c r="C82" s="4" t="s">
        <v>834</v>
      </c>
      <c r="D82">
        <f>_xlfn.IFNA(VLOOKUP(A82,'Prior Year Net to district'!$B$1:$F$317,3,FALSE),0)</f>
        <v>1198278.2488198346</v>
      </c>
      <c r="E82">
        <f>VLOOKUP(A82,'Basic HH'!$B$1:$Y$321,23,FALSE)</f>
        <v>832597.29873857705</v>
      </c>
      <c r="F82">
        <f>VLOOKUP(A82,'Conc. HH'!$B$1:$Y$321,23,FALSE)</f>
        <v>217638.06477867291</v>
      </c>
      <c r="G82">
        <f>VLOOKUP(A82,'Targeted HH'!$B$1:$Y$321,23,FALSE)</f>
        <v>471526.97964104038</v>
      </c>
      <c r="H82">
        <f>VLOOKUP(A82,'EFIG HH'!$B$1:$Y$321,23,FALSE)</f>
        <v>650325.28617774753</v>
      </c>
      <c r="I82">
        <f t="shared" si="35"/>
        <v>2172087.6293360377</v>
      </c>
      <c r="J82">
        <f t="shared" si="36"/>
        <v>1198278.2488198346</v>
      </c>
      <c r="K82" s="55">
        <f t="shared" si="37"/>
        <v>2020383.931457974</v>
      </c>
      <c r="L82">
        <f t="shared" si="24"/>
        <v>0</v>
      </c>
      <c r="M82">
        <f t="shared" si="38"/>
        <v>2020383.931457974</v>
      </c>
      <c r="N82">
        <f t="shared" si="39"/>
        <v>1934383.2527376432</v>
      </c>
      <c r="O82">
        <f t="shared" si="25"/>
        <v>0</v>
      </c>
      <c r="P82">
        <f t="shared" si="40"/>
        <v>1934383.2527376432</v>
      </c>
      <c r="Q82">
        <f t="shared" si="26"/>
        <v>1934383.2527376432</v>
      </c>
      <c r="R82">
        <f t="shared" si="27"/>
        <v>0</v>
      </c>
      <c r="S82">
        <f t="shared" si="41"/>
        <v>1934383.2527376432</v>
      </c>
      <c r="T82">
        <f t="shared" si="28"/>
        <v>1934383.2527376432</v>
      </c>
      <c r="U82">
        <f t="shared" si="29"/>
        <v>0</v>
      </c>
      <c r="V82">
        <f t="shared" si="42"/>
        <v>1934383.2527376432</v>
      </c>
      <c r="W82">
        <f t="shared" si="30"/>
        <v>1934383.2527376432</v>
      </c>
      <c r="X82" s="55">
        <f t="shared" si="43"/>
        <v>237704.37659839448</v>
      </c>
      <c r="Y82" s="38">
        <f t="shared" si="31"/>
        <v>14841.130456111896</v>
      </c>
      <c r="Z82" s="38">
        <f t="shared" si="32"/>
        <v>1919542.1222815313</v>
      </c>
      <c r="AA82">
        <f t="shared" si="44"/>
        <v>0</v>
      </c>
      <c r="AB82" s="38">
        <f t="shared" si="45"/>
        <v>1919542.1222815313</v>
      </c>
      <c r="AD82" s="38">
        <f t="shared" si="33"/>
        <v>0</v>
      </c>
      <c r="AE82" s="38">
        <f t="shared" si="46"/>
        <v>1919542.1222815313</v>
      </c>
      <c r="AG82" t="str">
        <f t="shared" si="34"/>
        <v>5302850</v>
      </c>
    </row>
    <row r="83" spans="1:33" x14ac:dyDescent="0.25">
      <c r="A83" s="7" t="s">
        <v>142</v>
      </c>
      <c r="B83" s="2" t="s">
        <v>837</v>
      </c>
      <c r="C83" s="4" t="s">
        <v>836</v>
      </c>
      <c r="D83">
        <f>_xlfn.IFNA(VLOOKUP(A83,'Prior Year Net to district'!$B$1:$F$317,3,FALSE),0)</f>
        <v>571411.95281033905</v>
      </c>
      <c r="E83">
        <f>VLOOKUP(A83,'Basic HH'!$B$1:$Y$321,23,FALSE)</f>
        <v>329485.64295377268</v>
      </c>
      <c r="F83">
        <f>VLOOKUP(A83,'Conc. HH'!$B$1:$Y$321,23,FALSE)</f>
        <v>0</v>
      </c>
      <c r="G83">
        <f>VLOOKUP(A83,'Targeted HH'!$B$1:$Y$321,23,FALSE)</f>
        <v>160185.68500711443</v>
      </c>
      <c r="H83">
        <f>VLOOKUP(A83,'EFIG HH'!$B$1:$Y$321,23,FALSE)</f>
        <v>220926.49189052542</v>
      </c>
      <c r="I83">
        <f t="shared" si="35"/>
        <v>710597.81985141255</v>
      </c>
      <c r="J83">
        <f t="shared" si="36"/>
        <v>571411.95281033905</v>
      </c>
      <c r="K83" s="55">
        <f t="shared" si="37"/>
        <v>660968.0003544424</v>
      </c>
      <c r="L83">
        <f t="shared" si="24"/>
        <v>0</v>
      </c>
      <c r="M83">
        <f t="shared" si="38"/>
        <v>660968.0003544424</v>
      </c>
      <c r="N83">
        <f t="shared" si="39"/>
        <v>632832.9039711121</v>
      </c>
      <c r="O83">
        <f t="shared" si="25"/>
        <v>0</v>
      </c>
      <c r="P83">
        <f t="shared" si="40"/>
        <v>632832.9039711121</v>
      </c>
      <c r="Q83">
        <f t="shared" si="26"/>
        <v>632832.9039711121</v>
      </c>
      <c r="R83">
        <f t="shared" si="27"/>
        <v>0</v>
      </c>
      <c r="S83">
        <f t="shared" si="41"/>
        <v>632832.9039711121</v>
      </c>
      <c r="T83">
        <f t="shared" si="28"/>
        <v>632832.9039711121</v>
      </c>
      <c r="U83">
        <f t="shared" si="29"/>
        <v>0</v>
      </c>
      <c r="V83">
        <f t="shared" si="42"/>
        <v>632832.9039711121</v>
      </c>
      <c r="W83">
        <f t="shared" si="30"/>
        <v>632832.9039711121</v>
      </c>
      <c r="X83" s="55">
        <f t="shared" si="43"/>
        <v>77764.915880300454</v>
      </c>
      <c r="Y83" s="38">
        <f t="shared" si="31"/>
        <v>4855.2714005683238</v>
      </c>
      <c r="Z83" s="38">
        <f t="shared" si="32"/>
        <v>627977.63257054379</v>
      </c>
      <c r="AA83">
        <f t="shared" si="44"/>
        <v>0</v>
      </c>
      <c r="AB83" s="38">
        <f t="shared" si="45"/>
        <v>627977.63257054379</v>
      </c>
      <c r="AD83" s="38">
        <f t="shared" si="33"/>
        <v>0</v>
      </c>
      <c r="AE83" s="38">
        <f t="shared" si="46"/>
        <v>627977.63257054379</v>
      </c>
      <c r="AG83" t="str">
        <f t="shared" si="34"/>
        <v>5302880</v>
      </c>
    </row>
    <row r="84" spans="1:33" x14ac:dyDescent="0.25">
      <c r="A84" s="7" t="s">
        <v>418</v>
      </c>
      <c r="B84" s="2" t="s">
        <v>839</v>
      </c>
      <c r="C84" s="4" t="s">
        <v>838</v>
      </c>
      <c r="D84">
        <f>_xlfn.IFNA(VLOOKUP(A84,'Prior Year Net to district'!$B$1:$F$317,3,FALSE),0)</f>
        <v>367056.01527453406</v>
      </c>
      <c r="E84">
        <f>VLOOKUP(A84,'Basic HH'!$B$1:$Y$321,23,FALSE)</f>
        <v>145137.89208813399</v>
      </c>
      <c r="F84">
        <f>VLOOKUP(A84,'Conc. HH'!$B$1:$Y$321,23,FALSE)</f>
        <v>36862.136808212315</v>
      </c>
      <c r="G84">
        <f>VLOOKUP(A84,'Targeted HH'!$B$1:$Y$321,23,FALSE)</f>
        <v>65132.304647352226</v>
      </c>
      <c r="H84">
        <f>VLOOKUP(A84,'EFIG HH'!$B$1:$Y$321,23,FALSE)</f>
        <v>85824.328453391456</v>
      </c>
      <c r="I84">
        <f t="shared" si="35"/>
        <v>332956.66199708998</v>
      </c>
      <c r="J84">
        <f t="shared" si="36"/>
        <v>367056.01527453406</v>
      </c>
      <c r="K84" s="55">
        <f t="shared" si="37"/>
        <v>309702.18728073832</v>
      </c>
      <c r="L84">
        <f t="shared" si="24"/>
        <v>23254.474716351659</v>
      </c>
      <c r="M84">
        <f t="shared" si="38"/>
        <v>0</v>
      </c>
      <c r="N84">
        <f t="shared" si="39"/>
        <v>332956.66199708998</v>
      </c>
      <c r="O84">
        <f t="shared" si="25"/>
        <v>0</v>
      </c>
      <c r="P84">
        <f t="shared" si="40"/>
        <v>0</v>
      </c>
      <c r="Q84">
        <f t="shared" si="26"/>
        <v>332956.66199708998</v>
      </c>
      <c r="R84">
        <f t="shared" si="27"/>
        <v>0</v>
      </c>
      <c r="S84">
        <f t="shared" si="41"/>
        <v>0</v>
      </c>
      <c r="T84">
        <f t="shared" si="28"/>
        <v>332956.66199708998</v>
      </c>
      <c r="U84">
        <f t="shared" si="29"/>
        <v>0</v>
      </c>
      <c r="V84">
        <f t="shared" si="42"/>
        <v>0</v>
      </c>
      <c r="W84">
        <f t="shared" si="30"/>
        <v>332956.66199708998</v>
      </c>
      <c r="X84" s="55">
        <f t="shared" si="43"/>
        <v>0</v>
      </c>
      <c r="Y84" s="38">
        <f t="shared" si="31"/>
        <v>2554.5368271447533</v>
      </c>
      <c r="Z84" s="38">
        <f t="shared" si="32"/>
        <v>330402.12516994524</v>
      </c>
      <c r="AA84">
        <f t="shared" si="44"/>
        <v>0</v>
      </c>
      <c r="AB84" s="38">
        <f t="shared" si="45"/>
        <v>330402.12516994524</v>
      </c>
      <c r="AD84" s="38">
        <f t="shared" si="33"/>
        <v>0</v>
      </c>
      <c r="AE84" s="38">
        <f t="shared" si="46"/>
        <v>330402.12516994524</v>
      </c>
      <c r="AG84" t="str">
        <f t="shared" si="34"/>
        <v>5302910</v>
      </c>
    </row>
    <row r="85" spans="1:33" x14ac:dyDescent="0.25">
      <c r="A85" s="7" t="s">
        <v>420</v>
      </c>
      <c r="B85" s="2" t="s">
        <v>841</v>
      </c>
      <c r="C85" s="4" t="s">
        <v>840</v>
      </c>
      <c r="D85">
        <f>_xlfn.IFNA(VLOOKUP(A85,'Prior Year Net to district'!$B$1:$F$317,3,FALSE),0)</f>
        <v>2745464.2259006565</v>
      </c>
      <c r="E85">
        <f>VLOOKUP(A85,'Basic HH'!$B$1:$Y$321,23,FALSE)</f>
        <v>1032872.8856320472</v>
      </c>
      <c r="F85">
        <f>VLOOKUP(A85,'Conc. HH'!$B$1:$Y$321,23,FALSE)</f>
        <v>245564.73082058088</v>
      </c>
      <c r="G85">
        <f>VLOOKUP(A85,'Targeted HH'!$B$1:$Y$321,23,FALSE)</f>
        <v>617578.63361811533</v>
      </c>
      <c r="H85">
        <f>VLOOKUP(A85,'EFIG HH'!$B$1:$Y$321,23,FALSE)</f>
        <v>851758.26407793222</v>
      </c>
      <c r="I85">
        <f t="shared" si="35"/>
        <v>2747774.5141486754</v>
      </c>
      <c r="J85">
        <f t="shared" si="36"/>
        <v>2745464.2259006565</v>
      </c>
      <c r="K85" s="55">
        <f t="shared" si="37"/>
        <v>2555863.4931099545</v>
      </c>
      <c r="L85">
        <f t="shared" si="24"/>
        <v>189600.73279070202</v>
      </c>
      <c r="M85">
        <f t="shared" si="38"/>
        <v>0</v>
      </c>
      <c r="N85">
        <f t="shared" si="39"/>
        <v>2745464.2259006565</v>
      </c>
      <c r="O85">
        <f t="shared" si="25"/>
        <v>0</v>
      </c>
      <c r="P85">
        <f t="shared" si="40"/>
        <v>0</v>
      </c>
      <c r="Q85">
        <f t="shared" si="26"/>
        <v>2745464.2259006565</v>
      </c>
      <c r="R85">
        <f t="shared" si="27"/>
        <v>0</v>
      </c>
      <c r="S85">
        <f t="shared" si="41"/>
        <v>0</v>
      </c>
      <c r="T85">
        <f t="shared" si="28"/>
        <v>2745464.2259006565</v>
      </c>
      <c r="U85">
        <f t="shared" si="29"/>
        <v>0</v>
      </c>
      <c r="V85">
        <f t="shared" si="42"/>
        <v>0</v>
      </c>
      <c r="W85">
        <f t="shared" si="30"/>
        <v>2745464.2259006565</v>
      </c>
      <c r="X85" s="55">
        <f t="shared" si="43"/>
        <v>2310.2882480188273</v>
      </c>
      <c r="Y85" s="38">
        <f t="shared" si="31"/>
        <v>21063.97100032492</v>
      </c>
      <c r="Z85" s="38">
        <f t="shared" si="32"/>
        <v>2724400.2549003316</v>
      </c>
      <c r="AA85">
        <f t="shared" si="44"/>
        <v>0</v>
      </c>
      <c r="AB85" s="38">
        <f t="shared" si="45"/>
        <v>2724400.2549003316</v>
      </c>
      <c r="AD85" s="38">
        <f t="shared" si="33"/>
        <v>0</v>
      </c>
      <c r="AE85" s="38">
        <f t="shared" si="46"/>
        <v>2724400.2549003316</v>
      </c>
      <c r="AG85" t="str">
        <f t="shared" si="34"/>
        <v>5302940</v>
      </c>
    </row>
    <row r="86" spans="1:33" x14ac:dyDescent="0.25">
      <c r="A86" s="7" t="s">
        <v>144</v>
      </c>
      <c r="B86" s="2" t="s">
        <v>843</v>
      </c>
      <c r="C86" s="4" t="s">
        <v>842</v>
      </c>
      <c r="D86">
        <f>_xlfn.IFNA(VLOOKUP(A86,'Prior Year Net to district'!$B$1:$F$317,3,FALSE),0)</f>
        <v>83075.087010882184</v>
      </c>
      <c r="E86">
        <f>VLOOKUP(A86,'Basic HH'!$B$1:$Y$321,23,FALSE)</f>
        <v>46838.645321859862</v>
      </c>
      <c r="F86">
        <f>VLOOKUP(A86,'Conc. HH'!$B$1:$Y$321,23,FALSE)</f>
        <v>0</v>
      </c>
      <c r="G86">
        <f>VLOOKUP(A86,'Targeted HH'!$B$1:$Y$321,23,FALSE)</f>
        <v>22771.494437285884</v>
      </c>
      <c r="H86">
        <f>VLOOKUP(A86,'EFIG HH'!$B$1:$Y$321,23,FALSE)</f>
        <v>31406.216984437418</v>
      </c>
      <c r="I86">
        <f t="shared" si="35"/>
        <v>101016.35674358316</v>
      </c>
      <c r="J86">
        <f t="shared" si="36"/>
        <v>83075.087010882184</v>
      </c>
      <c r="K86" s="55">
        <f t="shared" si="37"/>
        <v>93961.137305288386</v>
      </c>
      <c r="L86">
        <f t="shared" si="24"/>
        <v>0</v>
      </c>
      <c r="M86">
        <f t="shared" si="38"/>
        <v>93961.137305288386</v>
      </c>
      <c r="N86">
        <f t="shared" si="39"/>
        <v>89961.540270403188</v>
      </c>
      <c r="O86">
        <f t="shared" si="25"/>
        <v>0</v>
      </c>
      <c r="P86">
        <f t="shared" si="40"/>
        <v>89961.540270403188</v>
      </c>
      <c r="Q86">
        <f t="shared" si="26"/>
        <v>89961.540270403188</v>
      </c>
      <c r="R86">
        <f t="shared" si="27"/>
        <v>0</v>
      </c>
      <c r="S86">
        <f t="shared" si="41"/>
        <v>89961.540270403188</v>
      </c>
      <c r="T86">
        <f t="shared" si="28"/>
        <v>89961.540270403188</v>
      </c>
      <c r="U86">
        <f t="shared" si="29"/>
        <v>0</v>
      </c>
      <c r="V86">
        <f t="shared" si="42"/>
        <v>89961.540270403188</v>
      </c>
      <c r="W86">
        <f t="shared" si="30"/>
        <v>89961.540270403188</v>
      </c>
      <c r="X86" s="55">
        <f t="shared" si="43"/>
        <v>11054.816473179977</v>
      </c>
      <c r="Y86" s="38">
        <f t="shared" si="31"/>
        <v>690.21015008079121</v>
      </c>
      <c r="Z86" s="38">
        <f t="shared" si="32"/>
        <v>89271.330120322396</v>
      </c>
      <c r="AA86">
        <f t="shared" si="44"/>
        <v>0</v>
      </c>
      <c r="AB86" s="38">
        <f t="shared" si="45"/>
        <v>89271.330120322396</v>
      </c>
      <c r="AD86" s="38">
        <f t="shared" si="33"/>
        <v>0</v>
      </c>
      <c r="AE86" s="38">
        <f t="shared" si="46"/>
        <v>89271.330120322396</v>
      </c>
      <c r="AG86" t="str">
        <f t="shared" si="34"/>
        <v>5302970</v>
      </c>
    </row>
    <row r="87" spans="1:33" x14ac:dyDescent="0.25">
      <c r="A87" s="7" t="s">
        <v>422</v>
      </c>
      <c r="B87" s="2" t="s">
        <v>845</v>
      </c>
      <c r="C87" s="4" t="s">
        <v>844</v>
      </c>
      <c r="D87">
        <f>_xlfn.IFNA(VLOOKUP(A87,'Prior Year Net to district'!$B$1:$F$317,3,FALSE),0)</f>
        <v>62604.331406571771</v>
      </c>
      <c r="E87">
        <f>VLOOKUP(A87,'Basic HH'!$B$1:$Y$321,23,FALSE)</f>
        <v>22639.6816965209</v>
      </c>
      <c r="F87">
        <f>VLOOKUP(A87,'Conc. HH'!$B$1:$Y$321,23,FALSE)</f>
        <v>5750.0286932978206</v>
      </c>
      <c r="G87">
        <f>VLOOKUP(A87,'Targeted HH'!$B$1:$Y$321,23,FALSE)</f>
        <v>12251.792705123034</v>
      </c>
      <c r="H87">
        <f>VLOOKUP(A87,'EFIG HH'!$B$1:$Y$321,23,FALSE)</f>
        <v>16144.091429905984</v>
      </c>
      <c r="I87">
        <f t="shared" si="35"/>
        <v>56785.594524847736</v>
      </c>
      <c r="J87">
        <f t="shared" si="36"/>
        <v>62604.331406571771</v>
      </c>
      <c r="K87" s="55">
        <f t="shared" si="37"/>
        <v>52819.555328603608</v>
      </c>
      <c r="L87">
        <f t="shared" si="24"/>
        <v>3966.0391962441281</v>
      </c>
      <c r="M87">
        <f t="shared" si="38"/>
        <v>0</v>
      </c>
      <c r="N87">
        <f t="shared" si="39"/>
        <v>56785.594524847736</v>
      </c>
      <c r="O87">
        <f t="shared" si="25"/>
        <v>0</v>
      </c>
      <c r="P87">
        <f t="shared" si="40"/>
        <v>0</v>
      </c>
      <c r="Q87">
        <f t="shared" si="26"/>
        <v>56785.594524847736</v>
      </c>
      <c r="R87">
        <f t="shared" si="27"/>
        <v>0</v>
      </c>
      <c r="S87">
        <f t="shared" si="41"/>
        <v>0</v>
      </c>
      <c r="T87">
        <f t="shared" si="28"/>
        <v>56785.594524847736</v>
      </c>
      <c r="U87">
        <f t="shared" si="29"/>
        <v>0</v>
      </c>
      <c r="V87">
        <f t="shared" si="42"/>
        <v>0</v>
      </c>
      <c r="W87">
        <f t="shared" si="30"/>
        <v>56785.594524847736</v>
      </c>
      <c r="X87" s="55">
        <f t="shared" si="43"/>
        <v>0</v>
      </c>
      <c r="Y87" s="38">
        <f t="shared" si="31"/>
        <v>435.67499624410829</v>
      </c>
      <c r="Z87" s="38">
        <f t="shared" si="32"/>
        <v>56349.919528603627</v>
      </c>
      <c r="AA87">
        <f t="shared" si="44"/>
        <v>0</v>
      </c>
      <c r="AB87" s="38">
        <f t="shared" si="45"/>
        <v>56349.919528603627</v>
      </c>
      <c r="AD87" s="38">
        <f t="shared" si="33"/>
        <v>0</v>
      </c>
      <c r="AE87" s="38">
        <f t="shared" si="46"/>
        <v>56349.919528603627</v>
      </c>
      <c r="AG87" t="str">
        <f t="shared" si="34"/>
        <v>5303000</v>
      </c>
    </row>
    <row r="88" spans="1:33" x14ac:dyDescent="0.25">
      <c r="A88" s="7" t="s">
        <v>146</v>
      </c>
      <c r="B88" s="2" t="s">
        <v>847</v>
      </c>
      <c r="C88" s="4" t="s">
        <v>846</v>
      </c>
      <c r="D88">
        <f>_xlfn.IFNA(VLOOKUP(A88,'Prior Year Net to district'!$B$1:$F$317,3,FALSE),0)</f>
        <v>0</v>
      </c>
      <c r="E88">
        <f>VLOOKUP(A88,'Basic HH'!$B$1:$Y$321,23,FALSE)</f>
        <v>12921.005606030294</v>
      </c>
      <c r="F88">
        <f>VLOOKUP(A88,'Conc. HH'!$B$1:$Y$321,23,FALSE)</f>
        <v>3377.5063399212099</v>
      </c>
      <c r="G88">
        <f>VLOOKUP(A88,'Targeted HH'!$B$1:$Y$321,23,FALSE)</f>
        <v>8823.6203742711805</v>
      </c>
      <c r="H88">
        <f>VLOOKUP(A88,'EFIG HH'!$B$1:$Y$321,23,FALSE)</f>
        <v>12169.448817944734</v>
      </c>
      <c r="I88">
        <f t="shared" si="35"/>
        <v>37291.581138167421</v>
      </c>
      <c r="J88">
        <f t="shared" si="36"/>
        <v>37291.581138167421</v>
      </c>
      <c r="K88" s="55">
        <f t="shared" si="37"/>
        <v>34687.049588899696</v>
      </c>
      <c r="L88">
        <f t="shared" si="24"/>
        <v>2604.5315492677255</v>
      </c>
      <c r="M88">
        <f t="shared" si="38"/>
        <v>0</v>
      </c>
      <c r="N88">
        <f t="shared" si="39"/>
        <v>37291.581138167421</v>
      </c>
      <c r="O88">
        <f t="shared" si="25"/>
        <v>0</v>
      </c>
      <c r="P88">
        <f t="shared" si="40"/>
        <v>0</v>
      </c>
      <c r="Q88">
        <f t="shared" si="26"/>
        <v>37291.581138167421</v>
      </c>
      <c r="R88">
        <f t="shared" si="27"/>
        <v>0</v>
      </c>
      <c r="S88">
        <f t="shared" si="41"/>
        <v>0</v>
      </c>
      <c r="T88">
        <f t="shared" si="28"/>
        <v>37291.581138167421</v>
      </c>
      <c r="U88">
        <f t="shared" si="29"/>
        <v>0</v>
      </c>
      <c r="V88">
        <f t="shared" si="42"/>
        <v>0</v>
      </c>
      <c r="W88">
        <f t="shared" si="30"/>
        <v>37291.581138167421</v>
      </c>
      <c r="X88" s="55">
        <f t="shared" si="43"/>
        <v>0</v>
      </c>
      <c r="Y88" s="38">
        <f t="shared" si="31"/>
        <v>286.11146203987931</v>
      </c>
      <c r="Z88" s="38">
        <f t="shared" si="32"/>
        <v>37005.469676127541</v>
      </c>
      <c r="AA88">
        <f t="shared" si="44"/>
        <v>0</v>
      </c>
      <c r="AB88" s="38">
        <f t="shared" si="45"/>
        <v>37005.469676127541</v>
      </c>
      <c r="AD88" s="38">
        <f t="shared" si="33"/>
        <v>0</v>
      </c>
      <c r="AE88" s="38">
        <f t="shared" si="46"/>
        <v>37005.469676127541</v>
      </c>
      <c r="AG88" t="str">
        <f t="shared" si="34"/>
        <v>5303030</v>
      </c>
    </row>
    <row r="89" spans="1:33" x14ac:dyDescent="0.25">
      <c r="A89" s="7" t="s">
        <v>424</v>
      </c>
      <c r="B89" s="2" t="s">
        <v>849</v>
      </c>
      <c r="C89" s="4" t="s">
        <v>848</v>
      </c>
      <c r="D89">
        <f>_xlfn.IFNA(VLOOKUP(A89,'Prior Year Net to district'!$B$1:$F$317,3,FALSE),0)</f>
        <v>447890.47632572858</v>
      </c>
      <c r="E89">
        <f>VLOOKUP(A89,'Basic HH'!$B$1:$Y$321,23,FALSE)</f>
        <v>201890.71259422338</v>
      </c>
      <c r="F89">
        <f>VLOOKUP(A89,'Conc. HH'!$B$1:$Y$321,23,FALSE)</f>
        <v>52773.536561268884</v>
      </c>
      <c r="G89">
        <f>VLOOKUP(A89,'Targeted HH'!$B$1:$Y$321,23,FALSE)</f>
        <v>125855.31128636701</v>
      </c>
      <c r="H89">
        <f>VLOOKUP(A89,'EFIG HH'!$B$1:$Y$321,23,FALSE)</f>
        <v>173578.38440465002</v>
      </c>
      <c r="I89">
        <f t="shared" si="35"/>
        <v>554097.94484650926</v>
      </c>
      <c r="J89">
        <f t="shared" si="36"/>
        <v>447890.47632572858</v>
      </c>
      <c r="K89" s="55">
        <f t="shared" si="37"/>
        <v>515398.44392188691</v>
      </c>
      <c r="L89">
        <f t="shared" si="24"/>
        <v>0</v>
      </c>
      <c r="M89">
        <f t="shared" si="38"/>
        <v>515398.44392188691</v>
      </c>
      <c r="N89">
        <f t="shared" si="39"/>
        <v>493459.73450208933</v>
      </c>
      <c r="O89">
        <f t="shared" si="25"/>
        <v>0</v>
      </c>
      <c r="P89">
        <f t="shared" si="40"/>
        <v>493459.73450208933</v>
      </c>
      <c r="Q89">
        <f t="shared" si="26"/>
        <v>493459.73450208933</v>
      </c>
      <c r="R89">
        <f t="shared" si="27"/>
        <v>0</v>
      </c>
      <c r="S89">
        <f t="shared" si="41"/>
        <v>493459.73450208933</v>
      </c>
      <c r="T89">
        <f t="shared" si="28"/>
        <v>493459.73450208933</v>
      </c>
      <c r="U89">
        <f t="shared" si="29"/>
        <v>0</v>
      </c>
      <c r="V89">
        <f t="shared" si="42"/>
        <v>493459.73450208933</v>
      </c>
      <c r="W89">
        <f t="shared" si="30"/>
        <v>493459.73450208933</v>
      </c>
      <c r="X89" s="55">
        <f t="shared" si="43"/>
        <v>60638.210344419931</v>
      </c>
      <c r="Y89" s="38">
        <f t="shared" si="31"/>
        <v>3785.9613828951615</v>
      </c>
      <c r="Z89" s="38">
        <f t="shared" si="32"/>
        <v>489673.77311919414</v>
      </c>
      <c r="AA89">
        <f t="shared" si="44"/>
        <v>0</v>
      </c>
      <c r="AB89" s="38">
        <f t="shared" si="45"/>
        <v>489673.77311919414</v>
      </c>
      <c r="AD89" s="38">
        <f t="shared" si="33"/>
        <v>0</v>
      </c>
      <c r="AE89" s="38">
        <f t="shared" si="46"/>
        <v>489673.77311919414</v>
      </c>
      <c r="AG89" t="str">
        <f t="shared" si="34"/>
        <v>5303090</v>
      </c>
    </row>
    <row r="90" spans="1:33" x14ac:dyDescent="0.25">
      <c r="A90" s="7" t="s">
        <v>426</v>
      </c>
      <c r="B90" s="2" t="s">
        <v>851</v>
      </c>
      <c r="C90" s="4" t="s">
        <v>850</v>
      </c>
      <c r="D90">
        <f>_xlfn.IFNA(VLOOKUP(A90,'Prior Year Net to district'!$B$1:$F$317,3,FALSE),0)</f>
        <v>199279.9689766856</v>
      </c>
      <c r="E90">
        <f>VLOOKUP(A90,'Basic HH'!$B$1:$Y$321,23,FALSE)</f>
        <v>80635.162082427429</v>
      </c>
      <c r="F90">
        <f>VLOOKUP(A90,'Conc. HH'!$B$1:$Y$321,23,FALSE)</f>
        <v>20965.788615901802</v>
      </c>
      <c r="G90">
        <f>VLOOKUP(A90,'Targeted HH'!$B$1:$Y$321,23,FALSE)</f>
        <v>37830.634999886905</v>
      </c>
      <c r="H90">
        <f>VLOOKUP(A90,'EFIG HH'!$B$1:$Y$321,23,FALSE)</f>
        <v>51235.801475322201</v>
      </c>
      <c r="I90">
        <f t="shared" si="35"/>
        <v>190667.38717353833</v>
      </c>
      <c r="J90">
        <f t="shared" si="36"/>
        <v>199279.9689766856</v>
      </c>
      <c r="K90" s="55">
        <f t="shared" si="37"/>
        <v>177350.72936088094</v>
      </c>
      <c r="L90">
        <f t="shared" si="24"/>
        <v>13316.657812657388</v>
      </c>
      <c r="M90">
        <f t="shared" si="38"/>
        <v>0</v>
      </c>
      <c r="N90">
        <f t="shared" si="39"/>
        <v>190667.38717353833</v>
      </c>
      <c r="O90">
        <f t="shared" si="25"/>
        <v>0</v>
      </c>
      <c r="P90">
        <f t="shared" si="40"/>
        <v>0</v>
      </c>
      <c r="Q90">
        <f t="shared" si="26"/>
        <v>190667.38717353833</v>
      </c>
      <c r="R90">
        <f t="shared" si="27"/>
        <v>0</v>
      </c>
      <c r="S90">
        <f t="shared" si="41"/>
        <v>0</v>
      </c>
      <c r="T90">
        <f t="shared" si="28"/>
        <v>190667.38717353833</v>
      </c>
      <c r="U90">
        <f t="shared" si="29"/>
        <v>0</v>
      </c>
      <c r="V90">
        <f t="shared" si="42"/>
        <v>0</v>
      </c>
      <c r="W90">
        <f t="shared" si="30"/>
        <v>190667.38717353833</v>
      </c>
      <c r="X90" s="55">
        <f t="shared" si="43"/>
        <v>0</v>
      </c>
      <c r="Y90" s="38">
        <f t="shared" si="31"/>
        <v>1462.8536319075899</v>
      </c>
      <c r="Z90" s="38">
        <f t="shared" si="32"/>
        <v>189204.53354163075</v>
      </c>
      <c r="AA90">
        <f t="shared" si="44"/>
        <v>0</v>
      </c>
      <c r="AB90" s="38">
        <f t="shared" si="45"/>
        <v>189204.53354163075</v>
      </c>
      <c r="AD90" s="38">
        <f t="shared" si="33"/>
        <v>0</v>
      </c>
      <c r="AE90" s="38">
        <f t="shared" si="46"/>
        <v>189204.53354163075</v>
      </c>
      <c r="AG90" t="str">
        <f t="shared" si="34"/>
        <v>5303130</v>
      </c>
    </row>
    <row r="91" spans="1:33" x14ac:dyDescent="0.25">
      <c r="A91" s="7" t="s">
        <v>428</v>
      </c>
      <c r="B91" s="2" t="s">
        <v>853</v>
      </c>
      <c r="C91" s="4" t="s">
        <v>852</v>
      </c>
      <c r="D91">
        <f>_xlfn.IFNA(VLOOKUP(A91,'Prior Year Net to district'!$B$1:$F$317,3,FALSE),0)</f>
        <v>1316969.2941178733</v>
      </c>
      <c r="E91">
        <f>VLOOKUP(A91,'Basic HH'!$B$1:$Y$321,23,FALSE)</f>
        <v>520026.62805948005</v>
      </c>
      <c r="F91">
        <f>VLOOKUP(A91,'Conc. HH'!$B$1:$Y$321,23,FALSE)</f>
        <v>133200.40628064261</v>
      </c>
      <c r="G91">
        <f>VLOOKUP(A91,'Targeted HH'!$B$1:$Y$321,23,FALSE)</f>
        <v>259531.41381482524</v>
      </c>
      <c r="H91">
        <f>VLOOKUP(A91,'EFIG HH'!$B$1:$Y$321,23,FALSE)</f>
        <v>357943.12573530508</v>
      </c>
      <c r="I91">
        <f t="shared" si="35"/>
        <v>1270701.573890253</v>
      </c>
      <c r="J91">
        <f t="shared" si="36"/>
        <v>1316969.2941178733</v>
      </c>
      <c r="K91" s="55">
        <f t="shared" si="37"/>
        <v>1181952.7936591567</v>
      </c>
      <c r="L91">
        <f t="shared" si="24"/>
        <v>88748.780231096316</v>
      </c>
      <c r="M91">
        <f t="shared" si="38"/>
        <v>0</v>
      </c>
      <c r="N91">
        <f t="shared" si="39"/>
        <v>1270701.573890253</v>
      </c>
      <c r="O91">
        <f t="shared" si="25"/>
        <v>0</v>
      </c>
      <c r="P91">
        <f t="shared" si="40"/>
        <v>0</v>
      </c>
      <c r="Q91">
        <f t="shared" si="26"/>
        <v>1270701.573890253</v>
      </c>
      <c r="R91">
        <f t="shared" si="27"/>
        <v>0</v>
      </c>
      <c r="S91">
        <f t="shared" si="41"/>
        <v>0</v>
      </c>
      <c r="T91">
        <f t="shared" si="28"/>
        <v>1270701.573890253</v>
      </c>
      <c r="U91">
        <f t="shared" si="29"/>
        <v>0</v>
      </c>
      <c r="V91">
        <f t="shared" si="42"/>
        <v>0</v>
      </c>
      <c r="W91">
        <f t="shared" si="30"/>
        <v>1270701.573890253</v>
      </c>
      <c r="X91" s="55">
        <f t="shared" si="43"/>
        <v>0</v>
      </c>
      <c r="Y91" s="38">
        <f t="shared" si="31"/>
        <v>9749.1786088419558</v>
      </c>
      <c r="Z91" s="38">
        <f t="shared" si="32"/>
        <v>1260952.395281411</v>
      </c>
      <c r="AA91">
        <f t="shared" si="44"/>
        <v>0</v>
      </c>
      <c r="AB91" s="38">
        <f t="shared" si="45"/>
        <v>1260952.395281411</v>
      </c>
      <c r="AD91" s="38">
        <f t="shared" si="33"/>
        <v>0</v>
      </c>
      <c r="AE91" s="38">
        <f t="shared" si="46"/>
        <v>1260952.395281411</v>
      </c>
      <c r="AG91" t="str">
        <f t="shared" si="34"/>
        <v>5303150</v>
      </c>
    </row>
    <row r="92" spans="1:33" x14ac:dyDescent="0.25">
      <c r="A92" s="7" t="s">
        <v>430</v>
      </c>
      <c r="B92" s="2" t="s">
        <v>855</v>
      </c>
      <c r="C92" s="4" t="s">
        <v>854</v>
      </c>
      <c r="D92">
        <f>_xlfn.IFNA(VLOOKUP(A92,'Prior Year Net to district'!$B$1:$F$317,3,FALSE),0)</f>
        <v>954137.31173218018</v>
      </c>
      <c r="E92">
        <f>VLOOKUP(A92,'Basic HH'!$B$1:$Y$321,23,FALSE)</f>
        <v>327932.35911930294</v>
      </c>
      <c r="F92">
        <f>VLOOKUP(A92,'Conc. HH'!$B$1:$Y$321,23,FALSE)</f>
        <v>83288.294405950277</v>
      </c>
      <c r="G92">
        <f>VLOOKUP(A92,'Targeted HH'!$B$1:$Y$321,23,FALSE)</f>
        <v>199462.00315525001</v>
      </c>
      <c r="H92">
        <f>VLOOKUP(A92,'EFIG HH'!$B$1:$Y$321,23,FALSE)</f>
        <v>262829.52162454283</v>
      </c>
      <c r="I92">
        <f t="shared" si="35"/>
        <v>873512.17830504617</v>
      </c>
      <c r="J92">
        <f t="shared" si="36"/>
        <v>954137.31173218018</v>
      </c>
      <c r="K92" s="55">
        <f t="shared" si="37"/>
        <v>812504.03765700746</v>
      </c>
      <c r="L92">
        <f t="shared" si="24"/>
        <v>61008.140648038709</v>
      </c>
      <c r="M92">
        <f t="shared" si="38"/>
        <v>0</v>
      </c>
      <c r="N92">
        <f t="shared" si="39"/>
        <v>873512.17830504617</v>
      </c>
      <c r="O92">
        <f t="shared" si="25"/>
        <v>0</v>
      </c>
      <c r="P92">
        <f t="shared" si="40"/>
        <v>0</v>
      </c>
      <c r="Q92">
        <f t="shared" si="26"/>
        <v>873512.17830504617</v>
      </c>
      <c r="R92">
        <f t="shared" si="27"/>
        <v>0</v>
      </c>
      <c r="S92">
        <f t="shared" si="41"/>
        <v>0</v>
      </c>
      <c r="T92">
        <f t="shared" si="28"/>
        <v>873512.17830504617</v>
      </c>
      <c r="U92">
        <f t="shared" si="29"/>
        <v>0</v>
      </c>
      <c r="V92">
        <f t="shared" si="42"/>
        <v>0</v>
      </c>
      <c r="W92">
        <f t="shared" si="30"/>
        <v>873512.17830504617</v>
      </c>
      <c r="X92" s="55">
        <f t="shared" si="43"/>
        <v>0</v>
      </c>
      <c r="Y92" s="38">
        <f t="shared" si="31"/>
        <v>6701.8302473826971</v>
      </c>
      <c r="Z92" s="38">
        <f t="shared" si="32"/>
        <v>866810.34805766342</v>
      </c>
      <c r="AA92">
        <f t="shared" si="44"/>
        <v>0</v>
      </c>
      <c r="AB92" s="38">
        <f t="shared" si="45"/>
        <v>866810.34805766342</v>
      </c>
      <c r="AD92" s="38">
        <f t="shared" si="33"/>
        <v>0</v>
      </c>
      <c r="AE92" s="38">
        <f t="shared" si="46"/>
        <v>866810.34805766342</v>
      </c>
      <c r="AG92" t="str">
        <f t="shared" si="34"/>
        <v>5303180</v>
      </c>
    </row>
    <row r="93" spans="1:33" x14ac:dyDescent="0.25">
      <c r="A93" s="7" t="s">
        <v>148</v>
      </c>
      <c r="B93" s="2" t="s">
        <v>857</v>
      </c>
      <c r="C93" s="4" t="s">
        <v>856</v>
      </c>
      <c r="D93">
        <f>_xlfn.IFNA(VLOOKUP(A93,'Prior Year Net to district'!$B$1:$F$317,3,FALSE),0)</f>
        <v>330638.84630331106</v>
      </c>
      <c r="E93">
        <f>VLOOKUP(A93,'Basic HH'!$B$1:$Y$321,23,FALSE)</f>
        <v>173626.01283103222</v>
      </c>
      <c r="F93">
        <f>VLOOKUP(A93,'Conc. HH'!$B$1:$Y$321,23,FALSE)</f>
        <v>0</v>
      </c>
      <c r="G93">
        <f>VLOOKUP(A93,'Targeted HH'!$B$1:$Y$321,23,FALSE)</f>
        <v>84411.574207180427</v>
      </c>
      <c r="H93">
        <f>VLOOKUP(A93,'EFIG HH'!$B$1:$Y$321,23,FALSE)</f>
        <v>116419.59744231118</v>
      </c>
      <c r="I93">
        <f t="shared" si="35"/>
        <v>374457.18448052381</v>
      </c>
      <c r="J93">
        <f t="shared" si="36"/>
        <v>330638.84630331106</v>
      </c>
      <c r="K93" s="55">
        <f t="shared" si="37"/>
        <v>348304.21587305178</v>
      </c>
      <c r="L93">
        <f t="shared" si="24"/>
        <v>0</v>
      </c>
      <c r="M93">
        <f t="shared" si="38"/>
        <v>348304.21587305178</v>
      </c>
      <c r="N93">
        <f t="shared" si="39"/>
        <v>333478.12341614976</v>
      </c>
      <c r="O93">
        <f t="shared" si="25"/>
        <v>0</v>
      </c>
      <c r="P93">
        <f t="shared" si="40"/>
        <v>333478.12341614976</v>
      </c>
      <c r="Q93">
        <f t="shared" si="26"/>
        <v>333478.12341614976</v>
      </c>
      <c r="R93">
        <f t="shared" si="27"/>
        <v>0</v>
      </c>
      <c r="S93">
        <f t="shared" si="41"/>
        <v>333478.12341614976</v>
      </c>
      <c r="T93">
        <f t="shared" si="28"/>
        <v>333478.12341614976</v>
      </c>
      <c r="U93">
        <f t="shared" si="29"/>
        <v>0</v>
      </c>
      <c r="V93">
        <f t="shared" si="42"/>
        <v>333478.12341614976</v>
      </c>
      <c r="W93">
        <f t="shared" si="30"/>
        <v>333478.12341614976</v>
      </c>
      <c r="X93" s="55">
        <f t="shared" si="43"/>
        <v>40979.061064374051</v>
      </c>
      <c r="Y93" s="38">
        <f t="shared" si="31"/>
        <v>2558.5376252994847</v>
      </c>
      <c r="Z93" s="38">
        <f t="shared" si="32"/>
        <v>330919.58579085028</v>
      </c>
      <c r="AA93">
        <f t="shared" si="44"/>
        <v>0</v>
      </c>
      <c r="AB93" s="38">
        <f t="shared" si="45"/>
        <v>330919.58579085028</v>
      </c>
      <c r="AD93" s="38">
        <f t="shared" si="33"/>
        <v>0</v>
      </c>
      <c r="AE93" s="38">
        <f t="shared" si="46"/>
        <v>330919.58579085028</v>
      </c>
      <c r="AG93" t="str">
        <f t="shared" si="34"/>
        <v>5303210</v>
      </c>
    </row>
    <row r="94" spans="1:33" x14ac:dyDescent="0.25">
      <c r="A94" s="7" t="s">
        <v>432</v>
      </c>
      <c r="B94" s="2" t="s">
        <v>859</v>
      </c>
      <c r="C94" s="4" t="s">
        <v>858</v>
      </c>
      <c r="D94">
        <f>_xlfn.IFNA(VLOOKUP(A94,'Prior Year Net to district'!$B$1:$F$317,3,FALSE),0)</f>
        <v>80450.116020640009</v>
      </c>
      <c r="E94">
        <f>VLOOKUP(A94,'Basic HH'!$B$1:$Y$321,23,FALSE)</f>
        <v>38763.016818090895</v>
      </c>
      <c r="F94">
        <f>VLOOKUP(A94,'Conc. HH'!$B$1:$Y$321,23,FALSE)</f>
        <v>7926.45650117065</v>
      </c>
      <c r="G94">
        <f>VLOOKUP(A94,'Targeted HH'!$B$1:$Y$321,23,FALSE)</f>
        <v>18845.374706719362</v>
      </c>
      <c r="H94">
        <f>VLOOKUP(A94,'EFIG HH'!$B$1:$Y$321,23,FALSE)</f>
        <v>25991.351987120637</v>
      </c>
      <c r="I94">
        <f t="shared" si="35"/>
        <v>91526.200013101537</v>
      </c>
      <c r="J94">
        <f t="shared" si="36"/>
        <v>80450.116020640009</v>
      </c>
      <c r="K94" s="55">
        <f t="shared" si="37"/>
        <v>85133.795394067318</v>
      </c>
      <c r="L94">
        <f t="shared" si="24"/>
        <v>0</v>
      </c>
      <c r="M94">
        <f t="shared" si="38"/>
        <v>85133.795394067318</v>
      </c>
      <c r="N94">
        <f t="shared" si="39"/>
        <v>81509.947435306283</v>
      </c>
      <c r="O94">
        <f t="shared" si="25"/>
        <v>0</v>
      </c>
      <c r="P94">
        <f t="shared" si="40"/>
        <v>81509.947435306283</v>
      </c>
      <c r="Q94">
        <f t="shared" si="26"/>
        <v>81509.947435306283</v>
      </c>
      <c r="R94">
        <f t="shared" si="27"/>
        <v>0</v>
      </c>
      <c r="S94">
        <f t="shared" si="41"/>
        <v>81509.947435306283</v>
      </c>
      <c r="T94">
        <f t="shared" si="28"/>
        <v>81509.947435306283</v>
      </c>
      <c r="U94">
        <f t="shared" si="29"/>
        <v>0</v>
      </c>
      <c r="V94">
        <f t="shared" si="42"/>
        <v>81509.947435306283</v>
      </c>
      <c r="W94">
        <f t="shared" si="30"/>
        <v>81509.947435306283</v>
      </c>
      <c r="X94" s="55">
        <f t="shared" si="43"/>
        <v>10016.252577795254</v>
      </c>
      <c r="Y94" s="38">
        <f t="shared" si="31"/>
        <v>625.36716115907836</v>
      </c>
      <c r="Z94" s="38">
        <f t="shared" si="32"/>
        <v>80884.5802741472</v>
      </c>
      <c r="AA94">
        <f t="shared" si="44"/>
        <v>0</v>
      </c>
      <c r="AB94" s="38">
        <f t="shared" si="45"/>
        <v>80884.5802741472</v>
      </c>
      <c r="AD94" s="38">
        <f t="shared" si="33"/>
        <v>0</v>
      </c>
      <c r="AE94" s="38">
        <f t="shared" si="46"/>
        <v>80884.5802741472</v>
      </c>
      <c r="AG94" t="str">
        <f t="shared" si="34"/>
        <v>5303240</v>
      </c>
    </row>
    <row r="95" spans="1:33" x14ac:dyDescent="0.25">
      <c r="A95" s="7" t="s">
        <v>434</v>
      </c>
      <c r="B95" s="2" t="s">
        <v>861</v>
      </c>
      <c r="C95" s="4" t="s">
        <v>860</v>
      </c>
      <c r="D95">
        <f>_xlfn.IFNA(VLOOKUP(A95,'Prior Year Net to district'!$B$1:$F$317,3,FALSE),0)</f>
        <v>61782.128030424741</v>
      </c>
      <c r="E95">
        <f>VLOOKUP(A95,'Basic HH'!$B$1:$Y$321,23,FALSE)</f>
        <v>35532.76541658333</v>
      </c>
      <c r="F95">
        <f>VLOOKUP(A95,'Conc. HH'!$B$1:$Y$321,23,FALSE)</f>
        <v>9288.1424347833254</v>
      </c>
      <c r="G95">
        <f>VLOOKUP(A95,'Targeted HH'!$B$1:$Y$321,23,FALSE)</f>
        <v>22211.796623795639</v>
      </c>
      <c r="H95">
        <f>VLOOKUP(A95,'EFIG HH'!$B$1:$Y$321,23,FALSE)</f>
        <v>30634.287367582438</v>
      </c>
      <c r="I95">
        <f t="shared" si="35"/>
        <v>97666.991842744726</v>
      </c>
      <c r="J95">
        <f t="shared" si="36"/>
        <v>61782.128030424741</v>
      </c>
      <c r="K95" s="55">
        <f t="shared" si="37"/>
        <v>90845.699910015421</v>
      </c>
      <c r="L95">
        <f t="shared" si="24"/>
        <v>0</v>
      </c>
      <c r="M95">
        <f t="shared" si="38"/>
        <v>90845.699910015421</v>
      </c>
      <c r="N95">
        <f t="shared" si="39"/>
        <v>86978.716150425302</v>
      </c>
      <c r="O95">
        <f t="shared" si="25"/>
        <v>0</v>
      </c>
      <c r="P95">
        <f t="shared" si="40"/>
        <v>86978.716150425302</v>
      </c>
      <c r="Q95">
        <f t="shared" si="26"/>
        <v>86978.716150425302</v>
      </c>
      <c r="R95">
        <f t="shared" si="27"/>
        <v>0</v>
      </c>
      <c r="S95">
        <f t="shared" si="41"/>
        <v>86978.716150425302</v>
      </c>
      <c r="T95">
        <f t="shared" si="28"/>
        <v>86978.716150425302</v>
      </c>
      <c r="U95">
        <f t="shared" si="29"/>
        <v>0</v>
      </c>
      <c r="V95">
        <f t="shared" si="42"/>
        <v>86978.716150425302</v>
      </c>
      <c r="W95">
        <f t="shared" si="30"/>
        <v>86978.716150425302</v>
      </c>
      <c r="X95" s="55">
        <f t="shared" si="43"/>
        <v>10688.275692319425</v>
      </c>
      <c r="Y95" s="38">
        <f t="shared" si="31"/>
        <v>667.32508744928941</v>
      </c>
      <c r="Z95" s="38">
        <f t="shared" si="32"/>
        <v>86311.391062976007</v>
      </c>
      <c r="AA95">
        <f t="shared" si="44"/>
        <v>0</v>
      </c>
      <c r="AB95" s="38">
        <f t="shared" si="45"/>
        <v>86311.391062976007</v>
      </c>
      <c r="AD95" s="38">
        <f t="shared" si="33"/>
        <v>0</v>
      </c>
      <c r="AE95" s="38">
        <f t="shared" si="46"/>
        <v>86311.391062976007</v>
      </c>
      <c r="AG95" t="str">
        <f t="shared" si="34"/>
        <v>5303270</v>
      </c>
    </row>
    <row r="96" spans="1:33" x14ac:dyDescent="0.25">
      <c r="A96" s="7" t="s">
        <v>150</v>
      </c>
      <c r="B96" s="2" t="s">
        <v>863</v>
      </c>
      <c r="C96" s="4" t="s">
        <v>862</v>
      </c>
      <c r="D96">
        <f>_xlfn.IFNA(VLOOKUP(A96,'Prior Year Net to district'!$B$1:$F$317,3,FALSE),0)</f>
        <v>22922.971405603792</v>
      </c>
      <c r="E96">
        <f>VLOOKUP(A96,'Basic HH'!$B$1:$Y$321,23,FALSE)</f>
        <v>14536.131306784089</v>
      </c>
      <c r="F96">
        <f>VLOOKUP(A96,'Conc. HH'!$B$1:$Y$321,23,FALSE)</f>
        <v>0</v>
      </c>
      <c r="G96">
        <f>VLOOKUP(A96,'Targeted HH'!$B$1:$Y$321,23,FALSE)</f>
        <v>7067.0155150197543</v>
      </c>
      <c r="H96">
        <f>VLOOKUP(A96,'EFIG HH'!$B$1:$Y$321,23,FALSE)</f>
        <v>9746.7569951702371</v>
      </c>
      <c r="I96">
        <f t="shared" si="35"/>
        <v>31349.903816974082</v>
      </c>
      <c r="J96">
        <f t="shared" si="36"/>
        <v>22922.971405603792</v>
      </c>
      <c r="K96" s="55">
        <f t="shared" si="37"/>
        <v>29160.352956813636</v>
      </c>
      <c r="L96">
        <f t="shared" si="24"/>
        <v>0</v>
      </c>
      <c r="M96">
        <f t="shared" si="38"/>
        <v>29160.352956813636</v>
      </c>
      <c r="N96">
        <f t="shared" si="39"/>
        <v>27919.098704607888</v>
      </c>
      <c r="O96">
        <f t="shared" si="25"/>
        <v>0</v>
      </c>
      <c r="P96">
        <f t="shared" si="40"/>
        <v>27919.098704607888</v>
      </c>
      <c r="Q96">
        <f t="shared" si="26"/>
        <v>27919.098704607888</v>
      </c>
      <c r="R96">
        <f t="shared" si="27"/>
        <v>0</v>
      </c>
      <c r="S96">
        <f t="shared" si="41"/>
        <v>27919.098704607888</v>
      </c>
      <c r="T96">
        <f t="shared" si="28"/>
        <v>27919.098704607888</v>
      </c>
      <c r="U96">
        <f t="shared" si="29"/>
        <v>0</v>
      </c>
      <c r="V96">
        <f t="shared" si="42"/>
        <v>27919.098704607888</v>
      </c>
      <c r="W96">
        <f t="shared" si="30"/>
        <v>27919.098704607888</v>
      </c>
      <c r="X96" s="55">
        <f t="shared" si="43"/>
        <v>3430.8051123661935</v>
      </c>
      <c r="Y96" s="38">
        <f t="shared" si="31"/>
        <v>214.20315002507314</v>
      </c>
      <c r="Z96" s="38">
        <f t="shared" si="32"/>
        <v>27704.895554582814</v>
      </c>
      <c r="AA96">
        <f t="shared" si="44"/>
        <v>0</v>
      </c>
      <c r="AB96" s="38">
        <f t="shared" si="45"/>
        <v>27704.895554582814</v>
      </c>
      <c r="AD96" s="38">
        <f t="shared" si="33"/>
        <v>0</v>
      </c>
      <c r="AE96" s="38">
        <f t="shared" si="46"/>
        <v>27704.895554582814</v>
      </c>
      <c r="AG96" t="str">
        <f t="shared" si="34"/>
        <v>5303300</v>
      </c>
    </row>
    <row r="97" spans="1:33" x14ac:dyDescent="0.25">
      <c r="A97" s="7" t="s">
        <v>152</v>
      </c>
      <c r="B97" s="2" t="s">
        <v>865</v>
      </c>
      <c r="C97" s="4" t="s">
        <v>864</v>
      </c>
      <c r="D97">
        <f>_xlfn.IFNA(VLOOKUP(A97,'Prior Year Net to district'!$B$1:$F$317,3,FALSE),0)</f>
        <v>86398.09049131746</v>
      </c>
      <c r="E97">
        <f>VLOOKUP(A97,'Basic HH'!$B$1:$Y$321,23,FALSE)</f>
        <v>57336.962376759438</v>
      </c>
      <c r="F97">
        <f>VLOOKUP(A97,'Conc. HH'!$B$1:$Y$321,23,FALSE)</f>
        <v>0</v>
      </c>
      <c r="G97">
        <f>VLOOKUP(A97,'Targeted HH'!$B$1:$Y$321,23,FALSE)</f>
        <v>27875.450087022378</v>
      </c>
      <c r="H97">
        <f>VLOOKUP(A97,'EFIG HH'!$B$1:$Y$321,23,FALSE)</f>
        <v>38445.541480949265</v>
      </c>
      <c r="I97">
        <f t="shared" si="35"/>
        <v>123657.95394473108</v>
      </c>
      <c r="J97">
        <f t="shared" si="36"/>
        <v>86398.09049131746</v>
      </c>
      <c r="K97" s="55">
        <f t="shared" si="37"/>
        <v>115021.39221854265</v>
      </c>
      <c r="L97">
        <f t="shared" si="24"/>
        <v>0</v>
      </c>
      <c r="M97">
        <f t="shared" si="38"/>
        <v>115021.39221854265</v>
      </c>
      <c r="N97">
        <f t="shared" si="39"/>
        <v>110125.33377928664</v>
      </c>
      <c r="O97">
        <f t="shared" si="25"/>
        <v>0</v>
      </c>
      <c r="P97">
        <f t="shared" si="40"/>
        <v>110125.33377928664</v>
      </c>
      <c r="Q97">
        <f t="shared" si="26"/>
        <v>110125.33377928664</v>
      </c>
      <c r="R97">
        <f t="shared" si="27"/>
        <v>0</v>
      </c>
      <c r="S97">
        <f t="shared" si="41"/>
        <v>110125.33377928664</v>
      </c>
      <c r="T97">
        <f t="shared" si="28"/>
        <v>110125.33377928664</v>
      </c>
      <c r="U97">
        <f t="shared" si="29"/>
        <v>0</v>
      </c>
      <c r="V97">
        <f t="shared" si="42"/>
        <v>110125.33377928664</v>
      </c>
      <c r="W97">
        <f t="shared" si="30"/>
        <v>110125.33377928664</v>
      </c>
      <c r="X97" s="55">
        <f t="shared" si="43"/>
        <v>13532.620165444445</v>
      </c>
      <c r="Y97" s="38">
        <f t="shared" si="31"/>
        <v>844.91242509889935</v>
      </c>
      <c r="Z97" s="38">
        <f t="shared" si="32"/>
        <v>109280.42135418774</v>
      </c>
      <c r="AA97">
        <f t="shared" si="44"/>
        <v>0</v>
      </c>
      <c r="AB97" s="38">
        <f t="shared" si="45"/>
        <v>109280.42135418774</v>
      </c>
      <c r="AD97" s="38">
        <f t="shared" si="33"/>
        <v>0</v>
      </c>
      <c r="AE97" s="38">
        <f t="shared" si="46"/>
        <v>109280.42135418774</v>
      </c>
      <c r="AG97" t="str">
        <f t="shared" si="34"/>
        <v>5303330</v>
      </c>
    </row>
    <row r="98" spans="1:33" x14ac:dyDescent="0.25">
      <c r="A98" s="7" t="s">
        <v>436</v>
      </c>
      <c r="B98" s="2" t="s">
        <v>867</v>
      </c>
      <c r="C98" s="4" t="s">
        <v>866</v>
      </c>
      <c r="D98">
        <f>_xlfn.IFNA(VLOOKUP(A98,'Prior Year Net to district'!$B$1:$F$317,3,FALSE),0)</f>
        <v>69995.809286213072</v>
      </c>
      <c r="E98">
        <f>VLOOKUP(A98,'Basic HH'!$B$1:$Y$321,23,FALSE)</f>
        <v>24574.525587025502</v>
      </c>
      <c r="F98">
        <f>VLOOKUP(A98,'Conc. HH'!$B$1:$Y$321,23,FALSE)</f>
        <v>6389.5736734176908</v>
      </c>
      <c r="G98">
        <f>VLOOKUP(A98,'Targeted HH'!$B$1:$Y$321,23,FALSE)</f>
        <v>15294.527281309296</v>
      </c>
      <c r="H98">
        <f>VLOOKUP(A98,'EFIG HH'!$B$1:$Y$321,23,FALSE)</f>
        <v>20714.094898127012</v>
      </c>
      <c r="I98">
        <f t="shared" si="35"/>
        <v>66972.721439879504</v>
      </c>
      <c r="J98">
        <f t="shared" si="36"/>
        <v>69995.809286213072</v>
      </c>
      <c r="K98" s="55">
        <f t="shared" si="37"/>
        <v>62295.189390911066</v>
      </c>
      <c r="L98">
        <f t="shared" si="24"/>
        <v>4677.5320489684382</v>
      </c>
      <c r="M98">
        <f t="shared" si="38"/>
        <v>0</v>
      </c>
      <c r="N98">
        <f t="shared" si="39"/>
        <v>66972.721439879504</v>
      </c>
      <c r="O98">
        <f t="shared" si="25"/>
        <v>0</v>
      </c>
      <c r="P98">
        <f t="shared" si="40"/>
        <v>0</v>
      </c>
      <c r="Q98">
        <f t="shared" si="26"/>
        <v>66972.721439879504</v>
      </c>
      <c r="R98">
        <f t="shared" si="27"/>
        <v>0</v>
      </c>
      <c r="S98">
        <f t="shared" si="41"/>
        <v>0</v>
      </c>
      <c r="T98">
        <f t="shared" si="28"/>
        <v>66972.721439879504</v>
      </c>
      <c r="U98">
        <f t="shared" si="29"/>
        <v>0</v>
      </c>
      <c r="V98">
        <f t="shared" si="42"/>
        <v>0</v>
      </c>
      <c r="W98">
        <f t="shared" si="30"/>
        <v>66972.721439879504</v>
      </c>
      <c r="X98" s="55">
        <f t="shared" si="43"/>
        <v>0</v>
      </c>
      <c r="Y98" s="38">
        <f t="shared" si="31"/>
        <v>513.83348903760475</v>
      </c>
      <c r="Z98" s="38">
        <f t="shared" si="32"/>
        <v>66458.887950841905</v>
      </c>
      <c r="AA98">
        <f t="shared" si="44"/>
        <v>0</v>
      </c>
      <c r="AB98" s="38">
        <f t="shared" si="45"/>
        <v>66458.887950841905</v>
      </c>
      <c r="AD98" s="38">
        <f t="shared" si="33"/>
        <v>0</v>
      </c>
      <c r="AE98" s="38">
        <f t="shared" si="46"/>
        <v>66458.887950841905</v>
      </c>
      <c r="AG98" t="str">
        <f t="shared" si="34"/>
        <v>5303360</v>
      </c>
    </row>
    <row r="99" spans="1:33" x14ac:dyDescent="0.25">
      <c r="A99" s="7" t="s">
        <v>438</v>
      </c>
      <c r="B99" s="2" t="s">
        <v>869</v>
      </c>
      <c r="C99" s="4" t="s">
        <v>868</v>
      </c>
      <c r="D99">
        <f>_xlfn.IFNA(VLOOKUP(A99,'Prior Year Net to district'!$B$1:$F$317,3,FALSE),0)</f>
        <v>300204.538965413</v>
      </c>
      <c r="E99">
        <f>VLOOKUP(A99,'Basic HH'!$B$1:$Y$321,23,FALSE)</f>
        <v>183316.76703555492</v>
      </c>
      <c r="F99">
        <f>VLOOKUP(A99,'Conc. HH'!$B$1:$Y$321,23,FALSE)</f>
        <v>47918.371197632157</v>
      </c>
      <c r="G99">
        <f>VLOOKUP(A99,'Targeted HH'!$B$1:$Y$321,23,FALSE)</f>
        <v>96646.521492946253</v>
      </c>
      <c r="H99">
        <f>VLOOKUP(A99,'EFIG HH'!$B$1:$Y$321,23,FALSE)</f>
        <v>133293.91415912451</v>
      </c>
      <c r="I99">
        <f t="shared" si="35"/>
        <v>461175.57388525782</v>
      </c>
      <c r="J99">
        <f t="shared" si="36"/>
        <v>300204.538965413</v>
      </c>
      <c r="K99" s="55">
        <f t="shared" si="37"/>
        <v>428965.98943547311</v>
      </c>
      <c r="L99">
        <f t="shared" si="24"/>
        <v>0</v>
      </c>
      <c r="M99">
        <f t="shared" si="38"/>
        <v>428965.98943547311</v>
      </c>
      <c r="N99">
        <f t="shared" si="39"/>
        <v>410706.40735061315</v>
      </c>
      <c r="O99">
        <f t="shared" si="25"/>
        <v>0</v>
      </c>
      <c r="P99">
        <f t="shared" si="40"/>
        <v>410706.40735061315</v>
      </c>
      <c r="Q99">
        <f t="shared" si="26"/>
        <v>410706.40735061315</v>
      </c>
      <c r="R99">
        <f t="shared" si="27"/>
        <v>0</v>
      </c>
      <c r="S99">
        <f t="shared" si="41"/>
        <v>410706.40735061315</v>
      </c>
      <c r="T99">
        <f t="shared" si="28"/>
        <v>410706.40735061315</v>
      </c>
      <c r="U99">
        <f t="shared" si="29"/>
        <v>0</v>
      </c>
      <c r="V99">
        <f t="shared" si="42"/>
        <v>410706.40735061315</v>
      </c>
      <c r="W99">
        <f t="shared" si="30"/>
        <v>410706.40735061315</v>
      </c>
      <c r="X99" s="55">
        <f t="shared" si="43"/>
        <v>50469.166534644668</v>
      </c>
      <c r="Y99" s="38">
        <f t="shared" si="31"/>
        <v>3151.054664077049</v>
      </c>
      <c r="Z99" s="38">
        <f t="shared" si="32"/>
        <v>407555.35268653609</v>
      </c>
      <c r="AA99">
        <f t="shared" si="44"/>
        <v>0</v>
      </c>
      <c r="AB99" s="38">
        <f t="shared" si="45"/>
        <v>407555.35268653609</v>
      </c>
      <c r="AD99" s="38">
        <f t="shared" si="33"/>
        <v>0</v>
      </c>
      <c r="AE99" s="38">
        <f t="shared" si="46"/>
        <v>407555.35268653609</v>
      </c>
      <c r="AG99" t="str">
        <f t="shared" si="34"/>
        <v>5303510</v>
      </c>
    </row>
    <row r="100" spans="1:33" x14ac:dyDescent="0.25">
      <c r="A100" s="7" t="s">
        <v>69</v>
      </c>
      <c r="B100" s="2" t="s">
        <v>870</v>
      </c>
      <c r="C100" s="4" t="s">
        <v>21</v>
      </c>
      <c r="D100">
        <f>_xlfn.IFNA(VLOOKUP(A100,'Prior Year Net to district'!$B$1:$F$317,3,FALSE),0)</f>
        <v>6568495.4507620949</v>
      </c>
      <c r="E100">
        <f>VLOOKUP(A100,'Basic HH'!$B$1:$Y$321,23,FALSE)</f>
        <v>2749677.8046041401</v>
      </c>
      <c r="F100">
        <f>VLOOKUP(A100,'Conc. HH'!$B$1:$Y$321,23,FALSE)</f>
        <v>718756.30279556534</v>
      </c>
      <c r="G100">
        <f>VLOOKUP(A100,'Targeted HH'!$B$1:$Y$321,23,FALSE)</f>
        <v>2109995.9659128482</v>
      </c>
      <c r="H100">
        <f>VLOOKUP(A100,'EFIG HH'!$B$1:$Y$321,23,FALSE)</f>
        <v>2910085.2965206131</v>
      </c>
      <c r="I100">
        <f t="shared" si="35"/>
        <v>8488515.3698331676</v>
      </c>
      <c r="J100">
        <f t="shared" si="36"/>
        <v>6568495.4507620949</v>
      </c>
      <c r="K100" s="55">
        <f t="shared" si="37"/>
        <v>7895657.534032084</v>
      </c>
      <c r="L100">
        <f t="shared" si="24"/>
        <v>0</v>
      </c>
      <c r="M100">
        <f t="shared" si="38"/>
        <v>7895657.534032084</v>
      </c>
      <c r="N100">
        <f t="shared" si="39"/>
        <v>7559567.0037633926</v>
      </c>
      <c r="O100">
        <f t="shared" si="25"/>
        <v>0</v>
      </c>
      <c r="P100">
        <f t="shared" si="40"/>
        <v>7559567.0037633926</v>
      </c>
      <c r="Q100">
        <f t="shared" si="26"/>
        <v>7559567.0037633926</v>
      </c>
      <c r="R100">
        <f t="shared" si="27"/>
        <v>0</v>
      </c>
      <c r="S100">
        <f t="shared" si="41"/>
        <v>7559567.0037633926</v>
      </c>
      <c r="T100">
        <f t="shared" si="28"/>
        <v>7559567.0037633926</v>
      </c>
      <c r="U100">
        <f t="shared" si="29"/>
        <v>0</v>
      </c>
      <c r="V100">
        <f t="shared" si="42"/>
        <v>7559567.0037633926</v>
      </c>
      <c r="W100">
        <f t="shared" si="30"/>
        <v>7559567.0037633926</v>
      </c>
      <c r="X100" s="55">
        <f t="shared" si="43"/>
        <v>928948.36606977507</v>
      </c>
      <c r="Y100" s="38">
        <f t="shared" si="31"/>
        <v>57999.116739555386</v>
      </c>
      <c r="Z100" s="38">
        <f t="shared" si="32"/>
        <v>7501567.8870238373</v>
      </c>
      <c r="AA100">
        <f t="shared" si="44"/>
        <v>0</v>
      </c>
      <c r="AB100" s="38">
        <f t="shared" si="45"/>
        <v>7501567.8870238373</v>
      </c>
      <c r="AD100" s="38">
        <f t="shared" si="33"/>
        <v>0</v>
      </c>
      <c r="AE100" s="38">
        <f t="shared" si="46"/>
        <v>7501567.8870238373</v>
      </c>
      <c r="AG100" t="str">
        <f t="shared" si="34"/>
        <v>5303540</v>
      </c>
    </row>
    <row r="101" spans="1:33" x14ac:dyDescent="0.25">
      <c r="A101" s="7" t="s">
        <v>154</v>
      </c>
      <c r="B101" s="2" t="s">
        <v>872</v>
      </c>
      <c r="C101" s="4" t="s">
        <v>871</v>
      </c>
      <c r="D101">
        <f>_xlfn.IFNA(VLOOKUP(A101,'Prior Year Net to district'!$B$1:$F$317,3,FALSE),0)</f>
        <v>189411.19838481137</v>
      </c>
      <c r="E101">
        <f>VLOOKUP(A101,'Basic HH'!$B$1:$Y$321,23,FALSE)</f>
        <v>119519.30185578024</v>
      </c>
      <c r="F101">
        <f>VLOOKUP(A101,'Conc. HH'!$B$1:$Y$321,23,FALSE)</f>
        <v>0</v>
      </c>
      <c r="G101">
        <f>VLOOKUP(A101,'Targeted HH'!$B$1:$Y$321,23,FALSE)</f>
        <v>58106.572012384655</v>
      </c>
      <c r="H101">
        <f>VLOOKUP(A101,'EFIG HH'!$B$1:$Y$321,23,FALSE)</f>
        <v>80140.001960288617</v>
      </c>
      <c r="I101">
        <f t="shared" si="35"/>
        <v>257765.87582845351</v>
      </c>
      <c r="J101">
        <f t="shared" si="36"/>
        <v>189411.19838481137</v>
      </c>
      <c r="K101" s="55">
        <f t="shared" si="37"/>
        <v>239762.9020893565</v>
      </c>
      <c r="L101">
        <f t="shared" si="24"/>
        <v>0</v>
      </c>
      <c r="M101">
        <f t="shared" si="38"/>
        <v>239762.9020893565</v>
      </c>
      <c r="N101">
        <f t="shared" si="39"/>
        <v>229557.03379344256</v>
      </c>
      <c r="O101">
        <f t="shared" si="25"/>
        <v>0</v>
      </c>
      <c r="P101">
        <f t="shared" si="40"/>
        <v>229557.03379344256</v>
      </c>
      <c r="Q101">
        <f t="shared" si="26"/>
        <v>229557.03379344256</v>
      </c>
      <c r="R101">
        <f t="shared" si="27"/>
        <v>0</v>
      </c>
      <c r="S101">
        <f t="shared" si="41"/>
        <v>229557.03379344256</v>
      </c>
      <c r="T101">
        <f t="shared" si="28"/>
        <v>229557.03379344256</v>
      </c>
      <c r="U101">
        <f t="shared" si="29"/>
        <v>0</v>
      </c>
      <c r="V101">
        <f t="shared" si="42"/>
        <v>229557.03379344256</v>
      </c>
      <c r="W101">
        <f t="shared" si="30"/>
        <v>229557.03379344256</v>
      </c>
      <c r="X101" s="55">
        <f t="shared" si="43"/>
        <v>28208.842035010952</v>
      </c>
      <c r="Y101" s="38">
        <f t="shared" si="31"/>
        <v>1761.2259002061562</v>
      </c>
      <c r="Z101" s="38">
        <f t="shared" si="32"/>
        <v>227795.8078932364</v>
      </c>
      <c r="AA101">
        <f t="shared" si="44"/>
        <v>0</v>
      </c>
      <c r="AB101" s="38">
        <f t="shared" si="45"/>
        <v>227795.8078932364</v>
      </c>
      <c r="AD101" s="38">
        <f t="shared" si="33"/>
        <v>0</v>
      </c>
      <c r="AE101" s="38">
        <f t="shared" si="46"/>
        <v>227795.8078932364</v>
      </c>
      <c r="AG101" t="str">
        <f t="shared" si="34"/>
        <v>5303570</v>
      </c>
    </row>
    <row r="102" spans="1:33" x14ac:dyDescent="0.25">
      <c r="A102" s="7" t="s">
        <v>440</v>
      </c>
      <c r="B102" s="2" t="s">
        <v>874</v>
      </c>
      <c r="C102" s="4" t="s">
        <v>873</v>
      </c>
      <c r="D102">
        <f>_xlfn.IFNA(VLOOKUP(A102,'Prior Year Net to district'!$B$1:$F$317,3,FALSE),0)</f>
        <v>223815.36143784851</v>
      </c>
      <c r="E102">
        <f>VLOOKUP(A102,'Basic HH'!$B$1:$Y$321,23,FALSE)</f>
        <v>113058.79905276511</v>
      </c>
      <c r="F102">
        <f>VLOOKUP(A102,'Conc. HH'!$B$1:$Y$321,23,FALSE)</f>
        <v>29553.180474310571</v>
      </c>
      <c r="G102">
        <f>VLOOKUP(A102,'Targeted HH'!$B$1:$Y$321,23,FALSE)</f>
        <v>64076.237062711079</v>
      </c>
      <c r="H102">
        <f>VLOOKUP(A102,'EFIG HH'!$B$1:$Y$321,23,FALSE)</f>
        <v>88373.304188708833</v>
      </c>
      <c r="I102">
        <f t="shared" si="35"/>
        <v>295061.52077849559</v>
      </c>
      <c r="J102">
        <f t="shared" si="36"/>
        <v>223815.36143784851</v>
      </c>
      <c r="K102" s="55">
        <f t="shared" si="37"/>
        <v>274453.73166397185</v>
      </c>
      <c r="L102">
        <f t="shared" si="24"/>
        <v>0</v>
      </c>
      <c r="M102">
        <f t="shared" si="38"/>
        <v>274453.73166397185</v>
      </c>
      <c r="N102">
        <f t="shared" si="39"/>
        <v>262771.19606619747</v>
      </c>
      <c r="O102">
        <f t="shared" si="25"/>
        <v>0</v>
      </c>
      <c r="P102">
        <f t="shared" si="40"/>
        <v>262771.19606619747</v>
      </c>
      <c r="Q102">
        <f t="shared" si="26"/>
        <v>262771.19606619747</v>
      </c>
      <c r="R102">
        <f t="shared" si="27"/>
        <v>0</v>
      </c>
      <c r="S102">
        <f t="shared" si="41"/>
        <v>262771.19606619747</v>
      </c>
      <c r="T102">
        <f t="shared" si="28"/>
        <v>262771.19606619747</v>
      </c>
      <c r="U102">
        <f t="shared" si="29"/>
        <v>0</v>
      </c>
      <c r="V102">
        <f t="shared" si="42"/>
        <v>262771.19606619747</v>
      </c>
      <c r="W102">
        <f t="shared" si="30"/>
        <v>262771.19606619747</v>
      </c>
      <c r="X102" s="55">
        <f t="shared" si="43"/>
        <v>32290.324712298112</v>
      </c>
      <c r="Y102" s="38">
        <f t="shared" si="31"/>
        <v>2016.0542619502919</v>
      </c>
      <c r="Z102" s="38">
        <f t="shared" si="32"/>
        <v>260755.14180424719</v>
      </c>
      <c r="AA102">
        <f t="shared" si="44"/>
        <v>0</v>
      </c>
      <c r="AB102" s="38">
        <f t="shared" si="45"/>
        <v>260755.14180424719</v>
      </c>
      <c r="AD102" s="38">
        <f t="shared" si="33"/>
        <v>0</v>
      </c>
      <c r="AE102" s="38">
        <f t="shared" si="46"/>
        <v>260755.14180424719</v>
      </c>
      <c r="AG102" t="str">
        <f t="shared" si="34"/>
        <v>5303600</v>
      </c>
    </row>
    <row r="103" spans="1:33" x14ac:dyDescent="0.25">
      <c r="A103" s="7" t="s">
        <v>442</v>
      </c>
      <c r="B103" s="2" t="s">
        <v>876</v>
      </c>
      <c r="C103" s="4" t="s">
        <v>875</v>
      </c>
      <c r="D103">
        <f>_xlfn.IFNA(VLOOKUP(A103,'Prior Year Net to district'!$B$1:$F$317,3,FALSE),0)</f>
        <v>642471.78983521741</v>
      </c>
      <c r="E103">
        <f>VLOOKUP(A103,'Basic HH'!$B$1:$Y$321,23,FALSE)</f>
        <v>335138.58290641103</v>
      </c>
      <c r="F103">
        <f>VLOOKUP(A103,'Conc. HH'!$B$1:$Y$321,23,FALSE)</f>
        <v>87604.070691706322</v>
      </c>
      <c r="G103">
        <f>VLOOKUP(A103,'Targeted HH'!$B$1:$Y$321,23,FALSE)</f>
        <v>203128.79739610499</v>
      </c>
      <c r="H103">
        <f>VLOOKUP(A103,'EFIG HH'!$B$1:$Y$321,23,FALSE)</f>
        <v>280153.20225817699</v>
      </c>
      <c r="I103">
        <f t="shared" si="35"/>
        <v>906024.65325239929</v>
      </c>
      <c r="J103">
        <f t="shared" si="36"/>
        <v>642471.78983521741</v>
      </c>
      <c r="K103" s="55">
        <f t="shared" si="37"/>
        <v>842745.76504792378</v>
      </c>
      <c r="L103">
        <f t="shared" si="24"/>
        <v>0</v>
      </c>
      <c r="M103">
        <f t="shared" si="38"/>
        <v>842745.76504792378</v>
      </c>
      <c r="N103">
        <f t="shared" si="39"/>
        <v>806873.02489476663</v>
      </c>
      <c r="O103">
        <f t="shared" si="25"/>
        <v>0</v>
      </c>
      <c r="P103">
        <f t="shared" si="40"/>
        <v>806873.02489476663</v>
      </c>
      <c r="Q103">
        <f t="shared" si="26"/>
        <v>806873.02489476663</v>
      </c>
      <c r="R103">
        <f t="shared" si="27"/>
        <v>0</v>
      </c>
      <c r="S103">
        <f t="shared" si="41"/>
        <v>806873.02489476663</v>
      </c>
      <c r="T103">
        <f t="shared" si="28"/>
        <v>806873.02489476663</v>
      </c>
      <c r="U103">
        <f t="shared" si="29"/>
        <v>0</v>
      </c>
      <c r="V103">
        <f t="shared" si="42"/>
        <v>806873.02489476663</v>
      </c>
      <c r="W103">
        <f t="shared" si="30"/>
        <v>806873.02489476663</v>
      </c>
      <c r="X103" s="55">
        <f t="shared" si="43"/>
        <v>99151.628357632668</v>
      </c>
      <c r="Y103" s="38">
        <f t="shared" si="31"/>
        <v>6190.5559857558319</v>
      </c>
      <c r="Z103" s="38">
        <f t="shared" si="32"/>
        <v>800682.46890901076</v>
      </c>
      <c r="AA103">
        <f t="shared" si="44"/>
        <v>0</v>
      </c>
      <c r="AB103" s="38">
        <f t="shared" si="45"/>
        <v>800682.46890901076</v>
      </c>
      <c r="AD103" s="38">
        <f t="shared" si="33"/>
        <v>0</v>
      </c>
      <c r="AE103" s="38">
        <f t="shared" si="46"/>
        <v>800682.46890901076</v>
      </c>
      <c r="AG103" t="str">
        <f t="shared" si="34"/>
        <v>5303660</v>
      </c>
    </row>
    <row r="104" spans="1:33" x14ac:dyDescent="0.25">
      <c r="A104" s="7" t="s">
        <v>92</v>
      </c>
      <c r="B104" s="2" t="s">
        <v>877</v>
      </c>
      <c r="C104" s="4" t="s">
        <v>44</v>
      </c>
      <c r="D104">
        <f>_xlfn.IFNA(VLOOKUP(A104,'Prior Year Net to district'!$B$1:$F$317,3,FALSE),0)</f>
        <v>96414.449331873402</v>
      </c>
      <c r="E104">
        <f>VLOOKUP(A104,'Basic HH'!$B$1:$Y$321,23,FALSE)</f>
        <v>50213.570396357325</v>
      </c>
      <c r="F104">
        <f>VLOOKUP(A104,'Conc. HH'!$B$1:$Y$321,23,FALSE)</f>
        <v>7725.3110884293992</v>
      </c>
      <c r="G104">
        <f>VLOOKUP(A104,'Targeted HH'!$B$1:$Y$321,23,FALSE)</f>
        <v>40393.040859370485</v>
      </c>
      <c r="H104">
        <f>VLOOKUP(A104,'EFIG HH'!$B$1:$Y$321,23,FALSE)</f>
        <v>55709.677262703131</v>
      </c>
      <c r="I104">
        <f t="shared" si="35"/>
        <v>154041.59960686034</v>
      </c>
      <c r="J104">
        <f t="shared" si="36"/>
        <v>96414.449331873402</v>
      </c>
      <c r="K104" s="55">
        <f t="shared" si="37"/>
        <v>143282.97275783395</v>
      </c>
      <c r="L104">
        <f t="shared" si="24"/>
        <v>0</v>
      </c>
      <c r="M104">
        <f t="shared" si="38"/>
        <v>143282.97275783395</v>
      </c>
      <c r="N104">
        <f t="shared" si="39"/>
        <v>137183.91766519711</v>
      </c>
      <c r="O104">
        <f t="shared" si="25"/>
        <v>0</v>
      </c>
      <c r="P104">
        <f t="shared" si="40"/>
        <v>137183.91766519711</v>
      </c>
      <c r="Q104">
        <f t="shared" si="26"/>
        <v>137183.91766519711</v>
      </c>
      <c r="R104">
        <f t="shared" si="27"/>
        <v>0</v>
      </c>
      <c r="S104">
        <f t="shared" si="41"/>
        <v>137183.91766519711</v>
      </c>
      <c r="T104">
        <f t="shared" si="28"/>
        <v>137183.91766519711</v>
      </c>
      <c r="U104">
        <f t="shared" si="29"/>
        <v>0</v>
      </c>
      <c r="V104">
        <f t="shared" si="42"/>
        <v>137183.91766519711</v>
      </c>
      <c r="W104">
        <f t="shared" si="30"/>
        <v>137183.91766519711</v>
      </c>
      <c r="X104" s="55">
        <f t="shared" si="43"/>
        <v>16857.681941663235</v>
      </c>
      <c r="Y104" s="38">
        <f t="shared" si="31"/>
        <v>1052.5134642622124</v>
      </c>
      <c r="Z104" s="38">
        <f t="shared" si="32"/>
        <v>136131.40420093489</v>
      </c>
      <c r="AA104">
        <f t="shared" si="44"/>
        <v>0</v>
      </c>
      <c r="AB104" s="38">
        <f t="shared" si="45"/>
        <v>136131.40420093489</v>
      </c>
      <c r="AD104" s="38">
        <f t="shared" si="33"/>
        <v>0</v>
      </c>
      <c r="AE104" s="38">
        <f t="shared" si="46"/>
        <v>136131.40420093489</v>
      </c>
      <c r="AG104" t="str">
        <f t="shared" si="34"/>
        <v>5303705</v>
      </c>
    </row>
    <row r="105" spans="1:33" x14ac:dyDescent="0.25">
      <c r="A105" s="7" t="s">
        <v>87</v>
      </c>
      <c r="B105" s="2" t="s">
        <v>878</v>
      </c>
      <c r="C105" s="4" t="s">
        <v>50</v>
      </c>
      <c r="D105">
        <f>_xlfn.IFNA(VLOOKUP(A105,'Prior Year Net to district'!$B$1:$F$317,3,FALSE),0)</f>
        <v>206506.09988445757</v>
      </c>
      <c r="E105">
        <f>VLOOKUP(A105,'Basic HH'!$B$1:$Y$321,23,FALSE)</f>
        <v>82939.58772984329</v>
      </c>
      <c r="F105">
        <f>VLOOKUP(A105,'Conc. HH'!$B$1:$Y$321,23,FALSE)</f>
        <v>21680.12242462454</v>
      </c>
      <c r="G105">
        <f>VLOOKUP(A105,'Targeted HH'!$B$1:$Y$321,23,FALSE)</f>
        <v>51164.014172888492</v>
      </c>
      <c r="H105">
        <f>VLOOKUP(A105,'EFIG HH'!$B$1:$Y$321,23,FALSE)</f>
        <v>70564.895744281617</v>
      </c>
      <c r="I105">
        <f t="shared" si="35"/>
        <v>226348.62007163794</v>
      </c>
      <c r="J105">
        <f t="shared" si="36"/>
        <v>206506.09988445757</v>
      </c>
      <c r="K105" s="55">
        <f t="shared" si="37"/>
        <v>210539.90121025353</v>
      </c>
      <c r="L105">
        <f t="shared" si="24"/>
        <v>0</v>
      </c>
      <c r="M105">
        <f t="shared" si="38"/>
        <v>210539.90121025353</v>
      </c>
      <c r="N105">
        <f t="shared" si="39"/>
        <v>201577.95386951868</v>
      </c>
      <c r="O105">
        <f t="shared" si="25"/>
        <v>4928.1460149388877</v>
      </c>
      <c r="P105">
        <f t="shared" si="40"/>
        <v>0</v>
      </c>
      <c r="Q105">
        <f t="shared" si="26"/>
        <v>201577.95386951868</v>
      </c>
      <c r="R105">
        <f t="shared" si="27"/>
        <v>0</v>
      </c>
      <c r="S105">
        <f t="shared" si="41"/>
        <v>0</v>
      </c>
      <c r="T105">
        <f t="shared" si="28"/>
        <v>201577.95386951868</v>
      </c>
      <c r="U105">
        <f t="shared" si="29"/>
        <v>4928.1460149388877</v>
      </c>
      <c r="V105">
        <f t="shared" si="42"/>
        <v>0</v>
      </c>
      <c r="W105">
        <f t="shared" si="30"/>
        <v>201577.95386951868</v>
      </c>
      <c r="X105" s="55">
        <f t="shared" si="43"/>
        <v>24770.666202119261</v>
      </c>
      <c r="Y105" s="38">
        <f t="shared" si="31"/>
        <v>1546.5625574558176</v>
      </c>
      <c r="Z105" s="38">
        <f t="shared" si="32"/>
        <v>200031.39131206286</v>
      </c>
      <c r="AA105">
        <f t="shared" si="44"/>
        <v>0</v>
      </c>
      <c r="AB105" s="38">
        <f t="shared" si="45"/>
        <v>200031.39131206286</v>
      </c>
      <c r="AD105" s="38">
        <f t="shared" si="33"/>
        <v>0</v>
      </c>
      <c r="AE105" s="38">
        <f t="shared" si="46"/>
        <v>200031.39131206286</v>
      </c>
      <c r="AG105" t="str">
        <f t="shared" si="34"/>
        <v>5303700</v>
      </c>
    </row>
    <row r="106" spans="1:33" x14ac:dyDescent="0.25">
      <c r="A106" s="7" t="s">
        <v>88</v>
      </c>
      <c r="B106" s="2" t="s">
        <v>879</v>
      </c>
      <c r="C106" s="4" t="s">
        <v>54</v>
      </c>
      <c r="D106">
        <f>_xlfn.IFNA(VLOOKUP(A106,'Prior Year Net to district'!$B$1:$F$317,3,FALSE),0)</f>
        <v>101250.91323974807</v>
      </c>
      <c r="E106">
        <f>VLOOKUP(A106,'Basic HH'!$B$1:$Y$321,23,FALSE)</f>
        <v>49335.383161496611</v>
      </c>
      <c r="F106">
        <f>VLOOKUP(A106,'Conc. HH'!$B$1:$Y$321,23,FALSE)</f>
        <v>12890.883603830851</v>
      </c>
      <c r="G106">
        <f>VLOOKUP(A106,'Targeted HH'!$B$1:$Y$321,23,FALSE)</f>
        <v>30421.846264960819</v>
      </c>
      <c r="H106">
        <f>VLOOKUP(A106,'EFIG HH'!$B$1:$Y$321,23,FALSE)</f>
        <v>41957.505577681106</v>
      </c>
      <c r="I106">
        <f t="shared" si="35"/>
        <v>134605.61860796937</v>
      </c>
      <c r="J106">
        <f t="shared" si="36"/>
        <v>101250.91323974807</v>
      </c>
      <c r="K106" s="55">
        <f t="shared" si="37"/>
        <v>125204.44628775536</v>
      </c>
      <c r="L106">
        <f t="shared" si="24"/>
        <v>0</v>
      </c>
      <c r="M106">
        <f t="shared" si="38"/>
        <v>125204.44628775536</v>
      </c>
      <c r="N106">
        <f t="shared" si="39"/>
        <v>119874.93084670755</v>
      </c>
      <c r="O106">
        <f t="shared" si="25"/>
        <v>0</v>
      </c>
      <c r="P106">
        <f t="shared" si="40"/>
        <v>119874.93084670755</v>
      </c>
      <c r="Q106">
        <f t="shared" si="26"/>
        <v>119874.93084670755</v>
      </c>
      <c r="R106">
        <f t="shared" si="27"/>
        <v>0</v>
      </c>
      <c r="S106">
        <f t="shared" si="41"/>
        <v>119874.93084670755</v>
      </c>
      <c r="T106">
        <f t="shared" si="28"/>
        <v>119874.93084670755</v>
      </c>
      <c r="U106">
        <f t="shared" si="29"/>
        <v>0</v>
      </c>
      <c r="V106">
        <f t="shared" si="42"/>
        <v>119874.93084670755</v>
      </c>
      <c r="W106">
        <f t="shared" si="30"/>
        <v>119874.93084670755</v>
      </c>
      <c r="X106" s="55">
        <f t="shared" si="43"/>
        <v>14730.687761261826</v>
      </c>
      <c r="Y106" s="38">
        <f t="shared" si="31"/>
        <v>919.7140662769541</v>
      </c>
      <c r="Z106" s="38">
        <f t="shared" si="32"/>
        <v>118955.21678043059</v>
      </c>
      <c r="AA106">
        <f t="shared" si="44"/>
        <v>0</v>
      </c>
      <c r="AB106" s="38">
        <f t="shared" si="45"/>
        <v>118955.21678043059</v>
      </c>
      <c r="AD106" s="38">
        <f t="shared" si="33"/>
        <v>0</v>
      </c>
      <c r="AE106" s="38">
        <f t="shared" si="46"/>
        <v>118955.21678043059</v>
      </c>
      <c r="AG106" t="str">
        <f t="shared" si="34"/>
        <v>5303710</v>
      </c>
    </row>
    <row r="107" spans="1:33" x14ac:dyDescent="0.25">
      <c r="A107" s="7" t="s">
        <v>444</v>
      </c>
      <c r="B107" s="2" t="s">
        <v>881</v>
      </c>
      <c r="C107" s="4" t="s">
        <v>880</v>
      </c>
      <c r="D107">
        <f>_xlfn.IFNA(VLOOKUP(A107,'Prior Year Net to district'!$B$1:$F$317,3,FALSE),0)</f>
        <v>121395.21478279901</v>
      </c>
      <c r="E107">
        <f>VLOOKUP(A107,'Basic HH'!$B$1:$Y$321,23,FALSE)</f>
        <v>40477.006669537383</v>
      </c>
      <c r="F107">
        <f>VLOOKUP(A107,'Conc. HH'!$B$1:$Y$321,23,FALSE)</f>
        <v>10359.566139622068</v>
      </c>
      <c r="G107">
        <f>VLOOKUP(A107,'Targeted HH'!$B$1:$Y$321,23,FALSE)</f>
        <v>26051.148027354822</v>
      </c>
      <c r="H107">
        <f>VLOOKUP(A107,'EFIG HH'!$B$1:$Y$321,23,FALSE)</f>
        <v>34433.194556724091</v>
      </c>
      <c r="I107">
        <f t="shared" si="35"/>
        <v>111320.91539323836</v>
      </c>
      <c r="J107">
        <f t="shared" si="36"/>
        <v>121395.21478279901</v>
      </c>
      <c r="K107" s="55">
        <f t="shared" si="37"/>
        <v>103546.00139426331</v>
      </c>
      <c r="L107">
        <f t="shared" si="24"/>
        <v>7774.9139989750547</v>
      </c>
      <c r="M107">
        <f t="shared" si="38"/>
        <v>0</v>
      </c>
      <c r="N107">
        <f t="shared" si="39"/>
        <v>111320.91539323836</v>
      </c>
      <c r="O107">
        <f t="shared" si="25"/>
        <v>0</v>
      </c>
      <c r="P107">
        <f t="shared" si="40"/>
        <v>0</v>
      </c>
      <c r="Q107">
        <f t="shared" si="26"/>
        <v>111320.91539323836</v>
      </c>
      <c r="R107">
        <f t="shared" si="27"/>
        <v>0</v>
      </c>
      <c r="S107">
        <f t="shared" si="41"/>
        <v>0</v>
      </c>
      <c r="T107">
        <f t="shared" si="28"/>
        <v>111320.91539323836</v>
      </c>
      <c r="U107">
        <f t="shared" si="29"/>
        <v>0</v>
      </c>
      <c r="V107">
        <f t="shared" si="42"/>
        <v>0</v>
      </c>
      <c r="W107">
        <f t="shared" si="30"/>
        <v>111320.91539323836</v>
      </c>
      <c r="X107" s="55">
        <f t="shared" si="43"/>
        <v>0</v>
      </c>
      <c r="Y107" s="38">
        <f t="shared" si="31"/>
        <v>854.08526232155123</v>
      </c>
      <c r="Z107" s="38">
        <f t="shared" si="32"/>
        <v>110466.83013091682</v>
      </c>
      <c r="AA107">
        <f t="shared" si="44"/>
        <v>0</v>
      </c>
      <c r="AB107" s="38">
        <f t="shared" si="45"/>
        <v>110466.83013091682</v>
      </c>
      <c r="AD107" s="38">
        <f t="shared" si="33"/>
        <v>0</v>
      </c>
      <c r="AE107" s="38">
        <f t="shared" si="46"/>
        <v>110466.83013091682</v>
      </c>
      <c r="AG107" t="str">
        <f t="shared" si="34"/>
        <v>5300002</v>
      </c>
    </row>
    <row r="108" spans="1:33" x14ac:dyDescent="0.25">
      <c r="A108" s="7" t="s">
        <v>446</v>
      </c>
      <c r="B108" s="2" t="s">
        <v>883</v>
      </c>
      <c r="C108" s="4" t="s">
        <v>882</v>
      </c>
      <c r="D108">
        <f>_xlfn.IFNA(VLOOKUP(A108,'Prior Year Net to district'!$B$1:$F$317,3,FALSE),0)</f>
        <v>27462.105910534403</v>
      </c>
      <c r="E108">
        <f>VLOOKUP(A108,'Basic HH'!$B$1:$Y$321,23,FALSE)</f>
        <v>0</v>
      </c>
      <c r="F108">
        <f>VLOOKUP(A108,'Conc. HH'!$B$1:$Y$321,23,FALSE)</f>
        <v>2537.0366056217304</v>
      </c>
      <c r="G108">
        <f>VLOOKUP(A108,'Targeted HH'!$B$1:$Y$321,23,FALSE)</f>
        <v>0</v>
      </c>
      <c r="H108">
        <f>VLOOKUP(A108,'EFIG HH'!$B$1:$Y$321,23,FALSE)</f>
        <v>0</v>
      </c>
      <c r="I108">
        <f t="shared" si="35"/>
        <v>2537.0366056217304</v>
      </c>
      <c r="J108">
        <f t="shared" si="36"/>
        <v>27462.105910534403</v>
      </c>
      <c r="K108" s="55">
        <f t="shared" si="37"/>
        <v>2359.8440147120918</v>
      </c>
      <c r="L108">
        <f t="shared" si="24"/>
        <v>177.19259090963851</v>
      </c>
      <c r="M108">
        <f t="shared" si="38"/>
        <v>0</v>
      </c>
      <c r="N108">
        <f t="shared" si="39"/>
        <v>2537.0366056217304</v>
      </c>
      <c r="O108">
        <f t="shared" si="25"/>
        <v>0</v>
      </c>
      <c r="P108">
        <f t="shared" si="40"/>
        <v>0</v>
      </c>
      <c r="Q108">
        <f t="shared" si="26"/>
        <v>2537.0366056217304</v>
      </c>
      <c r="R108">
        <f t="shared" si="27"/>
        <v>0</v>
      </c>
      <c r="S108">
        <f t="shared" si="41"/>
        <v>0</v>
      </c>
      <c r="T108">
        <f t="shared" si="28"/>
        <v>2537.0366056217304</v>
      </c>
      <c r="U108">
        <f t="shared" si="29"/>
        <v>0</v>
      </c>
      <c r="V108">
        <f t="shared" si="42"/>
        <v>0</v>
      </c>
      <c r="W108">
        <f t="shared" si="30"/>
        <v>2537.0366056217304</v>
      </c>
      <c r="X108" s="55">
        <f t="shared" si="43"/>
        <v>0</v>
      </c>
      <c r="Y108" s="38">
        <f t="shared" si="31"/>
        <v>19.46485588245017</v>
      </c>
      <c r="Z108" s="38">
        <f t="shared" si="32"/>
        <v>2517.5717497392802</v>
      </c>
      <c r="AA108">
        <f t="shared" si="44"/>
        <v>0</v>
      </c>
      <c r="AB108" s="38">
        <f t="shared" si="45"/>
        <v>2517.5717497392802</v>
      </c>
      <c r="AD108" s="38">
        <f t="shared" si="33"/>
        <v>0</v>
      </c>
      <c r="AE108" s="38">
        <f t="shared" si="46"/>
        <v>2517.5717497392802</v>
      </c>
      <c r="AG108" t="str">
        <f t="shared" si="34"/>
        <v>5303720</v>
      </c>
    </row>
    <row r="109" spans="1:33" x14ac:dyDescent="0.25">
      <c r="A109" s="7" t="s">
        <v>156</v>
      </c>
      <c r="B109" s="2" t="s">
        <v>885</v>
      </c>
      <c r="C109" s="4" t="s">
        <v>884</v>
      </c>
      <c r="D109">
        <f>_xlfn.IFNA(VLOOKUP(A109,'Prior Year Net to district'!$B$1:$F$317,3,FALSE),0)</f>
        <v>597278.01174030884</v>
      </c>
      <c r="E109">
        <f>VLOOKUP(A109,'Basic HH'!$B$1:$Y$321,23,FALSE)</f>
        <v>763146.89360616507</v>
      </c>
      <c r="F109">
        <f>VLOOKUP(A109,'Conc. HH'!$B$1:$Y$321,23,FALSE)</f>
        <v>0</v>
      </c>
      <c r="G109">
        <f>VLOOKUP(A109,'Targeted HH'!$B$1:$Y$321,23,FALSE)</f>
        <v>0</v>
      </c>
      <c r="H109">
        <f>VLOOKUP(A109,'EFIG HH'!$B$1:$Y$321,23,FALSE)</f>
        <v>0</v>
      </c>
      <c r="I109">
        <f t="shared" si="35"/>
        <v>763146.89360616507</v>
      </c>
      <c r="J109">
        <f t="shared" si="36"/>
        <v>597278.01174030884</v>
      </c>
      <c r="K109" s="55">
        <f t="shared" si="37"/>
        <v>709846.92346656183</v>
      </c>
      <c r="L109">
        <f t="shared" si="24"/>
        <v>0</v>
      </c>
      <c r="M109">
        <f t="shared" si="38"/>
        <v>709846.92346656183</v>
      </c>
      <c r="N109">
        <f t="shared" si="39"/>
        <v>679631.22225495626</v>
      </c>
      <c r="O109">
        <f t="shared" si="25"/>
        <v>0</v>
      </c>
      <c r="P109">
        <f t="shared" si="40"/>
        <v>679631.22225495626</v>
      </c>
      <c r="Q109">
        <f t="shared" si="26"/>
        <v>679631.22225495626</v>
      </c>
      <c r="R109">
        <f t="shared" si="27"/>
        <v>0</v>
      </c>
      <c r="S109">
        <f t="shared" si="41"/>
        <v>679631.22225495626</v>
      </c>
      <c r="T109">
        <f t="shared" si="28"/>
        <v>679631.22225495626</v>
      </c>
      <c r="U109">
        <f t="shared" si="29"/>
        <v>0</v>
      </c>
      <c r="V109">
        <f t="shared" si="42"/>
        <v>679631.22225495626</v>
      </c>
      <c r="W109">
        <f t="shared" si="30"/>
        <v>679631.22225495626</v>
      </c>
      <c r="X109" s="55">
        <f t="shared" si="43"/>
        <v>83515.671351208817</v>
      </c>
      <c r="Y109" s="38">
        <f t="shared" si="31"/>
        <v>5214.3212144013514</v>
      </c>
      <c r="Z109" s="38">
        <f t="shared" si="32"/>
        <v>674416.90104055486</v>
      </c>
      <c r="AA109">
        <f t="shared" si="44"/>
        <v>0</v>
      </c>
      <c r="AB109" s="38">
        <f t="shared" si="45"/>
        <v>674416.90104055486</v>
      </c>
      <c r="AD109" s="38">
        <f t="shared" si="33"/>
        <v>0</v>
      </c>
      <c r="AE109" s="38">
        <f t="shared" si="46"/>
        <v>674416.90104055486</v>
      </c>
      <c r="AG109" t="str">
        <f t="shared" si="34"/>
        <v>5303750</v>
      </c>
    </row>
    <row r="110" spans="1:33" x14ac:dyDescent="0.25">
      <c r="A110" s="7" t="s">
        <v>158</v>
      </c>
      <c r="B110" s="2" t="s">
        <v>887</v>
      </c>
      <c r="C110" s="4" t="s">
        <v>886</v>
      </c>
      <c r="D110">
        <f>_xlfn.IFNA(VLOOKUP(A110,'Prior Year Net to district'!$B$1:$F$317,3,FALSE),0)</f>
        <v>16615.017402176436</v>
      </c>
      <c r="E110">
        <f>VLOOKUP(A110,'Basic HH'!$B$1:$Y$321,23,FALSE)</f>
        <v>11305.879905276515</v>
      </c>
      <c r="F110">
        <f>VLOOKUP(A110,'Conc. HH'!$B$1:$Y$321,23,FALSE)</f>
        <v>2955.3180474310579</v>
      </c>
      <c r="G110">
        <f>VLOOKUP(A110,'Targeted HH'!$B$1:$Y$321,23,FALSE)</f>
        <v>6971.5420984717048</v>
      </c>
      <c r="H110">
        <f>VLOOKUP(A110,'EFIG HH'!$B$1:$Y$321,23,FALSE)</f>
        <v>9615.0810155979852</v>
      </c>
      <c r="I110">
        <f t="shared" si="35"/>
        <v>30847.821066777262</v>
      </c>
      <c r="J110">
        <f t="shared" si="36"/>
        <v>16615.017402176436</v>
      </c>
      <c r="K110" s="55">
        <f t="shared" si="37"/>
        <v>28693.336844268506</v>
      </c>
      <c r="L110">
        <f t="shared" si="24"/>
        <v>0</v>
      </c>
      <c r="M110">
        <f t="shared" si="38"/>
        <v>28693.336844268506</v>
      </c>
      <c r="N110">
        <f t="shared" si="39"/>
        <v>27471.961834827882</v>
      </c>
      <c r="O110">
        <f t="shared" si="25"/>
        <v>0</v>
      </c>
      <c r="P110">
        <f t="shared" si="40"/>
        <v>27471.961834827882</v>
      </c>
      <c r="Q110">
        <f t="shared" si="26"/>
        <v>27471.961834827882</v>
      </c>
      <c r="R110">
        <f t="shared" si="27"/>
        <v>0</v>
      </c>
      <c r="S110">
        <f t="shared" si="41"/>
        <v>27471.961834827882</v>
      </c>
      <c r="T110">
        <f t="shared" si="28"/>
        <v>27471.961834827882</v>
      </c>
      <c r="U110">
        <f t="shared" si="29"/>
        <v>0</v>
      </c>
      <c r="V110">
        <f t="shared" si="42"/>
        <v>27471.961834827882</v>
      </c>
      <c r="W110">
        <f t="shared" si="30"/>
        <v>27471.961834827882</v>
      </c>
      <c r="X110" s="55">
        <f t="shared" si="43"/>
        <v>3375.85923194938</v>
      </c>
      <c r="Y110" s="38">
        <f t="shared" si="31"/>
        <v>210.77259064303189</v>
      </c>
      <c r="Z110" s="38">
        <f t="shared" si="32"/>
        <v>27261.18924418485</v>
      </c>
      <c r="AA110">
        <f t="shared" si="44"/>
        <v>0</v>
      </c>
      <c r="AB110" s="38">
        <f t="shared" si="45"/>
        <v>27261.18924418485</v>
      </c>
      <c r="AD110" s="38">
        <f t="shared" si="33"/>
        <v>0</v>
      </c>
      <c r="AE110" s="38">
        <f t="shared" si="46"/>
        <v>27261.18924418485</v>
      </c>
      <c r="AG110" t="str">
        <f t="shared" si="34"/>
        <v>5303780</v>
      </c>
    </row>
    <row r="111" spans="1:33" x14ac:dyDescent="0.25">
      <c r="A111" s="7" t="s">
        <v>160</v>
      </c>
      <c r="B111" s="2" t="s">
        <v>889</v>
      </c>
      <c r="C111" s="4" t="s">
        <v>888</v>
      </c>
      <c r="D111">
        <f>_xlfn.IFNA(VLOOKUP(A111,'Prior Year Net to district'!$B$1:$F$317,3,FALSE),0)</f>
        <v>169473.17750219963</v>
      </c>
      <c r="E111">
        <f>VLOOKUP(A111,'Basic HH'!$B$1:$Y$321,23,FALSE)</f>
        <v>101752.91914748862</v>
      </c>
      <c r="F111">
        <f>VLOOKUP(A111,'Conc. HH'!$B$1:$Y$321,23,FALSE)</f>
        <v>0</v>
      </c>
      <c r="G111">
        <f>VLOOKUP(A111,'Targeted HH'!$B$1:$Y$321,23,FALSE)</f>
        <v>49469.108605138288</v>
      </c>
      <c r="H111">
        <f>VLOOKUP(A111,'EFIG HH'!$B$1:$Y$321,23,FALSE)</f>
        <v>68227.298966191665</v>
      </c>
      <c r="I111">
        <f t="shared" si="35"/>
        <v>219449.32671881857</v>
      </c>
      <c r="J111">
        <f t="shared" si="36"/>
        <v>169473.17750219963</v>
      </c>
      <c r="K111" s="55">
        <f t="shared" si="37"/>
        <v>204122.47069769545</v>
      </c>
      <c r="L111">
        <f t="shared" si="24"/>
        <v>0</v>
      </c>
      <c r="M111">
        <f t="shared" si="38"/>
        <v>204122.47069769545</v>
      </c>
      <c r="N111">
        <f t="shared" si="39"/>
        <v>195433.69093225521</v>
      </c>
      <c r="O111">
        <f t="shared" si="25"/>
        <v>0</v>
      </c>
      <c r="P111">
        <f t="shared" si="40"/>
        <v>195433.69093225521</v>
      </c>
      <c r="Q111">
        <f t="shared" si="26"/>
        <v>195433.69093225521</v>
      </c>
      <c r="R111">
        <f t="shared" si="27"/>
        <v>0</v>
      </c>
      <c r="S111">
        <f t="shared" si="41"/>
        <v>195433.69093225521</v>
      </c>
      <c r="T111">
        <f t="shared" si="28"/>
        <v>195433.69093225521</v>
      </c>
      <c r="U111">
        <f t="shared" si="29"/>
        <v>0</v>
      </c>
      <c r="V111">
        <f t="shared" si="42"/>
        <v>195433.69093225521</v>
      </c>
      <c r="W111">
        <f t="shared" si="30"/>
        <v>195433.69093225521</v>
      </c>
      <c r="X111" s="55">
        <f t="shared" si="43"/>
        <v>24015.635786563362</v>
      </c>
      <c r="Y111" s="38">
        <f t="shared" si="31"/>
        <v>1499.4220501755119</v>
      </c>
      <c r="Z111" s="38">
        <f t="shared" si="32"/>
        <v>193934.26888207969</v>
      </c>
      <c r="AA111">
        <f t="shared" si="44"/>
        <v>0</v>
      </c>
      <c r="AB111" s="38">
        <f t="shared" si="45"/>
        <v>193934.26888207969</v>
      </c>
      <c r="AD111" s="38">
        <f t="shared" si="33"/>
        <v>0</v>
      </c>
      <c r="AE111" s="38">
        <f t="shared" si="46"/>
        <v>193934.26888207969</v>
      </c>
      <c r="AG111" t="str">
        <f t="shared" si="34"/>
        <v>5303810</v>
      </c>
    </row>
    <row r="112" spans="1:33" x14ac:dyDescent="0.25">
      <c r="A112" s="7" t="s">
        <v>448</v>
      </c>
      <c r="B112" s="2" t="s">
        <v>891</v>
      </c>
      <c r="C112" s="4" t="s">
        <v>890</v>
      </c>
      <c r="D112">
        <f>_xlfn.IFNA(VLOOKUP(A112,'Prior Year Net to district'!$B$1:$F$317,3,FALSE),0)</f>
        <v>71242.286988052627</v>
      </c>
      <c r="E112">
        <f>VLOOKUP(A112,'Basic HH'!$B$1:$Y$321,23,FALSE)</f>
        <v>25034.448361683706</v>
      </c>
      <c r="F112">
        <f>VLOOKUP(A112,'Conc. HH'!$B$1:$Y$321,23,FALSE)</f>
        <v>6543.9185335973434</v>
      </c>
      <c r="G112">
        <f>VLOOKUP(A112,'Targeted HH'!$B$1:$Y$321,23,FALSE)</f>
        <v>19576.614506537368</v>
      </c>
      <c r="H112">
        <f>VLOOKUP(A112,'EFIG HH'!$B$1:$Y$321,23,FALSE)</f>
        <v>26999.870592870881</v>
      </c>
      <c r="I112">
        <f t="shared" si="35"/>
        <v>78154.851994689292</v>
      </c>
      <c r="J112">
        <f t="shared" si="36"/>
        <v>71242.286988052627</v>
      </c>
      <c r="K112" s="55">
        <f t="shared" si="37"/>
        <v>72696.33370354127</v>
      </c>
      <c r="L112">
        <f t="shared" si="24"/>
        <v>0</v>
      </c>
      <c r="M112">
        <f t="shared" si="38"/>
        <v>72696.33370354127</v>
      </c>
      <c r="N112">
        <f t="shared" si="39"/>
        <v>69601.904995393401</v>
      </c>
      <c r="O112">
        <f t="shared" si="25"/>
        <v>1640.3819926592259</v>
      </c>
      <c r="P112">
        <f t="shared" si="40"/>
        <v>0</v>
      </c>
      <c r="Q112">
        <f t="shared" si="26"/>
        <v>69601.904995393401</v>
      </c>
      <c r="R112">
        <f t="shared" si="27"/>
        <v>0</v>
      </c>
      <c r="S112">
        <f t="shared" si="41"/>
        <v>0</v>
      </c>
      <c r="T112">
        <f t="shared" si="28"/>
        <v>69601.904995393401</v>
      </c>
      <c r="U112">
        <f t="shared" si="29"/>
        <v>1640.3819926592259</v>
      </c>
      <c r="V112">
        <f t="shared" si="42"/>
        <v>0</v>
      </c>
      <c r="W112">
        <f t="shared" si="30"/>
        <v>69601.904995393401</v>
      </c>
      <c r="X112" s="55">
        <f t="shared" si="43"/>
        <v>8552.9469992958911</v>
      </c>
      <c r="Y112" s="38">
        <f t="shared" si="31"/>
        <v>534.0053221452489</v>
      </c>
      <c r="Z112" s="38">
        <f t="shared" si="32"/>
        <v>69067.899673248146</v>
      </c>
      <c r="AA112">
        <f t="shared" si="44"/>
        <v>0</v>
      </c>
      <c r="AB112" s="38">
        <f t="shared" si="45"/>
        <v>69067.899673248146</v>
      </c>
      <c r="AD112" s="38">
        <f t="shared" si="33"/>
        <v>0</v>
      </c>
      <c r="AE112" s="38">
        <f t="shared" si="46"/>
        <v>69067.899673248146</v>
      </c>
      <c r="AG112" t="str">
        <f t="shared" si="34"/>
        <v>5303870</v>
      </c>
    </row>
    <row r="113" spans="1:33" x14ac:dyDescent="0.25">
      <c r="A113" s="7" t="s">
        <v>450</v>
      </c>
      <c r="B113" s="2" t="s">
        <v>893</v>
      </c>
      <c r="C113" s="8" t="s">
        <v>892</v>
      </c>
      <c r="D113">
        <f>_xlfn.IFNA(VLOOKUP(A113,'Prior Year Net to district'!$B$1:$F$317,3,FALSE),0)</f>
        <v>1465110.4520203939</v>
      </c>
      <c r="E113">
        <f>VLOOKUP(A113,'Basic HH'!$B$1:$Y$321,23,FALSE)</f>
        <v>720346.06253618933</v>
      </c>
      <c r="F113">
        <f>VLOOKUP(A113,'Conc. HH'!$B$1:$Y$321,23,FALSE)</f>
        <v>188295.97845060739</v>
      </c>
      <c r="G113">
        <f>VLOOKUP(A113,'Targeted HH'!$B$1:$Y$321,23,FALSE)</f>
        <v>389667.38325872831</v>
      </c>
      <c r="H113">
        <f>VLOOKUP(A113,'EFIG HH'!$B$1:$Y$321,23,FALSE)</f>
        <v>537425.35098369222</v>
      </c>
      <c r="I113">
        <f t="shared" si="35"/>
        <v>1835734.7752292175</v>
      </c>
      <c r="J113">
        <f t="shared" si="36"/>
        <v>1465110.4520203939</v>
      </c>
      <c r="K113" s="55">
        <f t="shared" si="37"/>
        <v>1707522.7500952426</v>
      </c>
      <c r="L113">
        <f t="shared" si="24"/>
        <v>0</v>
      </c>
      <c r="M113">
        <f t="shared" si="38"/>
        <v>1707522.7500952426</v>
      </c>
      <c r="N113">
        <f t="shared" si="39"/>
        <v>1634839.4777962859</v>
      </c>
      <c r="O113">
        <f t="shared" si="25"/>
        <v>0</v>
      </c>
      <c r="P113">
        <f t="shared" si="40"/>
        <v>1634839.4777962859</v>
      </c>
      <c r="Q113">
        <f t="shared" si="26"/>
        <v>1634839.4777962859</v>
      </c>
      <c r="R113">
        <f t="shared" si="27"/>
        <v>0</v>
      </c>
      <c r="S113">
        <f t="shared" si="41"/>
        <v>1634839.4777962859</v>
      </c>
      <c r="T113">
        <f t="shared" si="28"/>
        <v>1634839.4777962859</v>
      </c>
      <c r="U113">
        <f t="shared" si="29"/>
        <v>0</v>
      </c>
      <c r="V113">
        <f t="shared" si="42"/>
        <v>1634839.4777962859</v>
      </c>
      <c r="W113">
        <f t="shared" si="30"/>
        <v>1634839.4777962859</v>
      </c>
      <c r="X113" s="55">
        <f t="shared" si="43"/>
        <v>200895.29743293161</v>
      </c>
      <c r="Y113" s="38">
        <f t="shared" si="31"/>
        <v>12542.946662942008</v>
      </c>
      <c r="Z113" s="38">
        <f t="shared" si="32"/>
        <v>1622296.5311333439</v>
      </c>
      <c r="AA113">
        <f t="shared" si="44"/>
        <v>0</v>
      </c>
      <c r="AB113" s="38">
        <f t="shared" si="45"/>
        <v>1622296.5311333439</v>
      </c>
      <c r="AD113" s="38">
        <f t="shared" si="33"/>
        <v>0</v>
      </c>
      <c r="AE113" s="38">
        <f t="shared" si="46"/>
        <v>1622296.5311333439</v>
      </c>
      <c r="AG113" t="str">
        <f t="shared" si="34"/>
        <v>5300003</v>
      </c>
    </row>
    <row r="114" spans="1:33" x14ac:dyDescent="0.25">
      <c r="A114" s="7" t="s">
        <v>452</v>
      </c>
      <c r="B114" s="2" t="s">
        <v>895</v>
      </c>
      <c r="C114" s="4" t="s">
        <v>894</v>
      </c>
      <c r="D114">
        <f>_xlfn.IFNA(VLOOKUP(A114,'Prior Year Net to district'!$B$1:$F$317,3,FALSE),0)</f>
        <v>6784770.6283171875</v>
      </c>
      <c r="E114">
        <f>VLOOKUP(A114,'Basic HH'!$B$1:$Y$321,23,FALSE)</f>
        <v>2151582.8586041536</v>
      </c>
      <c r="F114">
        <f>VLOOKUP(A114,'Conc. HH'!$B$1:$Y$321,23,FALSE)</f>
        <v>546459.23643364746</v>
      </c>
      <c r="G114">
        <f>VLOOKUP(A114,'Targeted HH'!$B$1:$Y$321,23,FALSE)</f>
        <v>1483876.9521676204</v>
      </c>
      <c r="H114">
        <f>VLOOKUP(A114,'EFIG HH'!$B$1:$Y$321,23,FALSE)</f>
        <v>2046548.2257358844</v>
      </c>
      <c r="I114">
        <f t="shared" si="35"/>
        <v>6228467.2729413062</v>
      </c>
      <c r="J114">
        <f t="shared" si="36"/>
        <v>6784770.6283171875</v>
      </c>
      <c r="K114" s="55">
        <f t="shared" si="37"/>
        <v>5793456.5005138032</v>
      </c>
      <c r="L114">
        <f t="shared" si="24"/>
        <v>435010.77242750302</v>
      </c>
      <c r="M114">
        <f t="shared" si="38"/>
        <v>0</v>
      </c>
      <c r="N114">
        <f t="shared" si="39"/>
        <v>6228467.2729413062</v>
      </c>
      <c r="O114">
        <f t="shared" si="25"/>
        <v>0</v>
      </c>
      <c r="P114">
        <f t="shared" si="40"/>
        <v>0</v>
      </c>
      <c r="Q114">
        <f t="shared" si="26"/>
        <v>6228467.2729413062</v>
      </c>
      <c r="R114">
        <f t="shared" si="27"/>
        <v>0</v>
      </c>
      <c r="S114">
        <f t="shared" si="41"/>
        <v>0</v>
      </c>
      <c r="T114">
        <f t="shared" si="28"/>
        <v>6228467.2729413062</v>
      </c>
      <c r="U114">
        <f t="shared" si="29"/>
        <v>0</v>
      </c>
      <c r="V114">
        <f t="shared" si="42"/>
        <v>0</v>
      </c>
      <c r="W114">
        <f t="shared" si="30"/>
        <v>6228467.2729413062</v>
      </c>
      <c r="X114" s="55">
        <f t="shared" si="43"/>
        <v>0</v>
      </c>
      <c r="Y114" s="38">
        <f t="shared" si="31"/>
        <v>47786.546543205914</v>
      </c>
      <c r="Z114" s="38">
        <f t="shared" si="32"/>
        <v>6180680.7263981001</v>
      </c>
      <c r="AA114">
        <f t="shared" si="44"/>
        <v>0</v>
      </c>
      <c r="AB114" s="38">
        <f t="shared" si="45"/>
        <v>6180680.7263981001</v>
      </c>
      <c r="AD114" s="38">
        <f t="shared" si="33"/>
        <v>0</v>
      </c>
      <c r="AE114" s="38">
        <f t="shared" si="46"/>
        <v>6180680.7263981001</v>
      </c>
      <c r="AG114" t="str">
        <f t="shared" si="34"/>
        <v>5303930</v>
      </c>
    </row>
    <row r="115" spans="1:33" x14ac:dyDescent="0.25">
      <c r="A115" s="7" t="s">
        <v>454</v>
      </c>
      <c r="B115" s="2" t="s">
        <v>897</v>
      </c>
      <c r="C115" s="4" t="s">
        <v>896</v>
      </c>
      <c r="D115">
        <f>_xlfn.IFNA(VLOOKUP(A115,'Prior Year Net to district'!$B$1:$F$317,3,FALSE),0)</f>
        <v>8368707.3947315179</v>
      </c>
      <c r="E115">
        <f>VLOOKUP(A115,'Basic HH'!$B$1:$Y$321,23,FALSE)</f>
        <v>3663912.6521599684</v>
      </c>
      <c r="F115">
        <f>VLOOKUP(A115,'Conc. HH'!$B$1:$Y$321,23,FALSE)</f>
        <v>471830.15676450706</v>
      </c>
      <c r="G115">
        <f>VLOOKUP(A115,'Targeted HH'!$B$1:$Y$321,23,FALSE)</f>
        <v>2982869.4652979234</v>
      </c>
      <c r="H115">
        <f>VLOOKUP(A115,'EFIG HH'!$B$1:$Y$321,23,FALSE)</f>
        <v>4113943.6817114376</v>
      </c>
      <c r="I115">
        <f t="shared" si="35"/>
        <v>11232555.955933837</v>
      </c>
      <c r="J115">
        <f t="shared" si="36"/>
        <v>8368707.3947315179</v>
      </c>
      <c r="K115" s="55">
        <f t="shared" si="37"/>
        <v>10448047.885392359</v>
      </c>
      <c r="L115">
        <f t="shared" si="24"/>
        <v>0</v>
      </c>
      <c r="M115">
        <f t="shared" si="38"/>
        <v>10448047.885392359</v>
      </c>
      <c r="N115">
        <f t="shared" si="39"/>
        <v>10003311.023523809</v>
      </c>
      <c r="O115">
        <f t="shared" si="25"/>
        <v>0</v>
      </c>
      <c r="P115">
        <f t="shared" si="40"/>
        <v>10003311.023523809</v>
      </c>
      <c r="Q115">
        <f t="shared" si="26"/>
        <v>10003311.023523809</v>
      </c>
      <c r="R115">
        <f t="shared" si="27"/>
        <v>0</v>
      </c>
      <c r="S115">
        <f t="shared" si="41"/>
        <v>10003311.023523809</v>
      </c>
      <c r="T115">
        <f t="shared" si="28"/>
        <v>10003311.023523809</v>
      </c>
      <c r="U115">
        <f t="shared" si="29"/>
        <v>0</v>
      </c>
      <c r="V115">
        <f t="shared" si="42"/>
        <v>10003311.023523809</v>
      </c>
      <c r="W115">
        <f t="shared" si="30"/>
        <v>10003311.023523809</v>
      </c>
      <c r="X115" s="55">
        <f t="shared" si="43"/>
        <v>1229244.9324100278</v>
      </c>
      <c r="Y115" s="38">
        <f t="shared" si="31"/>
        <v>76748.205756573763</v>
      </c>
      <c r="Z115" s="38">
        <f t="shared" si="32"/>
        <v>9926562.8177672364</v>
      </c>
      <c r="AA115">
        <f t="shared" si="44"/>
        <v>0</v>
      </c>
      <c r="AB115" s="38">
        <f t="shared" si="45"/>
        <v>9926562.8177672364</v>
      </c>
      <c r="AD115" s="38">
        <f t="shared" si="33"/>
        <v>0</v>
      </c>
      <c r="AE115" s="38">
        <f t="shared" si="46"/>
        <v>9926562.8177672364</v>
      </c>
      <c r="AG115" t="str">
        <f t="shared" si="34"/>
        <v>5303960</v>
      </c>
    </row>
    <row r="116" spans="1:33" x14ac:dyDescent="0.25">
      <c r="A116" s="7" t="s">
        <v>456</v>
      </c>
      <c r="B116" s="2" t="s">
        <v>899</v>
      </c>
      <c r="C116" s="4" t="s">
        <v>898</v>
      </c>
      <c r="D116">
        <f>_xlfn.IFNA(VLOOKUP(A116,'Prior Year Net to district'!$B$1:$F$317,3,FALSE),0)</f>
        <v>325530.30162320827</v>
      </c>
      <c r="E116">
        <f>VLOOKUP(A116,'Basic HH'!$B$1:$Y$321,23,FALSE)</f>
        <v>136478.12171369509</v>
      </c>
      <c r="F116">
        <f>VLOOKUP(A116,'Conc. HH'!$B$1:$Y$321,23,FALSE)</f>
        <v>35674.910715417776</v>
      </c>
      <c r="G116">
        <f>VLOOKUP(A116,'Targeted HH'!$B$1:$Y$321,23,FALSE)</f>
        <v>72990.884522935434</v>
      </c>
      <c r="H116">
        <f>VLOOKUP(A116,'EFIG HH'!$B$1:$Y$321,23,FALSE)</f>
        <v>100668.29665161634</v>
      </c>
      <c r="I116">
        <f t="shared" si="35"/>
        <v>345812.21360366466</v>
      </c>
      <c r="J116">
        <f t="shared" si="36"/>
        <v>325530.30162320827</v>
      </c>
      <c r="K116" s="55">
        <f t="shared" si="37"/>
        <v>321659.87699139316</v>
      </c>
      <c r="L116">
        <f t="shared" si="24"/>
        <v>3870.4246318151127</v>
      </c>
      <c r="M116">
        <f t="shared" si="38"/>
        <v>0</v>
      </c>
      <c r="N116">
        <f t="shared" si="39"/>
        <v>325530.30162320827</v>
      </c>
      <c r="O116">
        <f t="shared" si="25"/>
        <v>0</v>
      </c>
      <c r="P116">
        <f t="shared" si="40"/>
        <v>0</v>
      </c>
      <c r="Q116">
        <f t="shared" si="26"/>
        <v>325530.30162320827</v>
      </c>
      <c r="R116">
        <f t="shared" si="27"/>
        <v>0</v>
      </c>
      <c r="S116">
        <f t="shared" si="41"/>
        <v>0</v>
      </c>
      <c r="T116">
        <f t="shared" si="28"/>
        <v>325530.30162320827</v>
      </c>
      <c r="U116">
        <f t="shared" si="29"/>
        <v>0</v>
      </c>
      <c r="V116">
        <f t="shared" si="42"/>
        <v>0</v>
      </c>
      <c r="W116">
        <f t="shared" si="30"/>
        <v>325530.30162320827</v>
      </c>
      <c r="X116" s="55">
        <f t="shared" si="43"/>
        <v>20281.911980456382</v>
      </c>
      <c r="Y116" s="38">
        <f t="shared" si="31"/>
        <v>2497.5597090028882</v>
      </c>
      <c r="Z116" s="38">
        <f t="shared" si="32"/>
        <v>323032.74191420537</v>
      </c>
      <c r="AA116">
        <f t="shared" si="44"/>
        <v>0</v>
      </c>
      <c r="AB116" s="38">
        <f t="shared" si="45"/>
        <v>323032.74191420537</v>
      </c>
      <c r="AD116" s="38">
        <f t="shared" si="33"/>
        <v>0</v>
      </c>
      <c r="AE116" s="38">
        <f t="shared" si="46"/>
        <v>323032.74191420537</v>
      </c>
      <c r="AG116" t="str">
        <f t="shared" si="34"/>
        <v>5303990</v>
      </c>
    </row>
    <row r="117" spans="1:33" x14ac:dyDescent="0.25">
      <c r="A117" s="7" t="s">
        <v>458</v>
      </c>
      <c r="B117" s="2" t="s">
        <v>901</v>
      </c>
      <c r="C117" s="8" t="s">
        <v>900</v>
      </c>
      <c r="D117">
        <f>_xlfn.IFNA(VLOOKUP(A117,'Prior Year Net to district'!$B$1:$F$317,3,FALSE),0)</f>
        <v>402157.50545936124</v>
      </c>
      <c r="E117">
        <f>VLOOKUP(A117,'Basic HH'!$B$1:$Y$321,23,FALSE)</f>
        <v>221272.22100326885</v>
      </c>
      <c r="F117">
        <f>VLOOKUP(A117,'Conc. HH'!$B$1:$Y$321,23,FALSE)</f>
        <v>57839.796071150726</v>
      </c>
      <c r="G117">
        <f>VLOOKUP(A117,'Targeted HH'!$B$1:$Y$321,23,FALSE)</f>
        <v>108753.10429412124</v>
      </c>
      <c r="H117">
        <f>VLOOKUP(A117,'EFIG HH'!$B$1:$Y$321,23,FALSE)</f>
        <v>149991.19186485061</v>
      </c>
      <c r="I117">
        <f t="shared" si="35"/>
        <v>537856.31323339138</v>
      </c>
      <c r="J117">
        <f t="shared" si="36"/>
        <v>402157.50545936124</v>
      </c>
      <c r="K117" s="55">
        <f t="shared" si="37"/>
        <v>500291.16597940633</v>
      </c>
      <c r="L117">
        <f t="shared" si="24"/>
        <v>0</v>
      </c>
      <c r="M117">
        <f t="shared" si="38"/>
        <v>500291.16597940633</v>
      </c>
      <c r="N117">
        <f t="shared" si="39"/>
        <v>478995.52055177407</v>
      </c>
      <c r="O117">
        <f t="shared" si="25"/>
        <v>0</v>
      </c>
      <c r="P117">
        <f t="shared" si="40"/>
        <v>478995.52055177407</v>
      </c>
      <c r="Q117">
        <f t="shared" si="26"/>
        <v>478995.52055177407</v>
      </c>
      <c r="R117">
        <f t="shared" si="27"/>
        <v>0</v>
      </c>
      <c r="S117">
        <f t="shared" si="41"/>
        <v>478995.52055177407</v>
      </c>
      <c r="T117">
        <f t="shared" si="28"/>
        <v>478995.52055177407</v>
      </c>
      <c r="U117">
        <f t="shared" si="29"/>
        <v>0</v>
      </c>
      <c r="V117">
        <f t="shared" si="42"/>
        <v>478995.52055177407</v>
      </c>
      <c r="W117">
        <f t="shared" si="30"/>
        <v>478995.52055177407</v>
      </c>
      <c r="X117" s="55">
        <f t="shared" si="43"/>
        <v>58860.792681617313</v>
      </c>
      <c r="Y117" s="38">
        <f t="shared" si="31"/>
        <v>3674.9878796465491</v>
      </c>
      <c r="Z117" s="38">
        <f t="shared" si="32"/>
        <v>475320.53267212753</v>
      </c>
      <c r="AA117">
        <f t="shared" si="44"/>
        <v>0</v>
      </c>
      <c r="AB117" s="38">
        <f t="shared" si="45"/>
        <v>475320.53267212753</v>
      </c>
      <c r="AD117" s="38">
        <f t="shared" si="33"/>
        <v>0</v>
      </c>
      <c r="AE117" s="38">
        <f t="shared" si="46"/>
        <v>475320.53267212753</v>
      </c>
      <c r="AG117" t="str">
        <f t="shared" si="34"/>
        <v>5304020</v>
      </c>
    </row>
    <row r="118" spans="1:33" x14ac:dyDescent="0.25">
      <c r="A118" s="7" t="s">
        <v>292</v>
      </c>
      <c r="B118" s="2" t="s">
        <v>903</v>
      </c>
      <c r="C118" s="4" t="s">
        <v>902</v>
      </c>
      <c r="D118">
        <f>_xlfn.IFNA(VLOOKUP(A118,'Prior Year Net to district'!$B$1:$F$317,3,FALSE),0)</f>
        <v>99690.104413058609</v>
      </c>
      <c r="E118">
        <f>VLOOKUP(A118,'Basic HH'!$B$1:$Y$321,23,FALSE)</f>
        <v>46838.645321859862</v>
      </c>
      <c r="F118">
        <f>VLOOKUP(A118,'Conc. HH'!$B$1:$Y$321,23,FALSE)</f>
        <v>0</v>
      </c>
      <c r="G118">
        <f>VLOOKUP(A118,'Targeted HH'!$B$1:$Y$321,23,FALSE)</f>
        <v>22771.494437285884</v>
      </c>
      <c r="H118">
        <f>VLOOKUP(A118,'EFIG HH'!$B$1:$Y$321,23,FALSE)</f>
        <v>31406.216984437418</v>
      </c>
      <c r="I118">
        <f t="shared" si="35"/>
        <v>101016.35674358316</v>
      </c>
      <c r="J118">
        <f t="shared" si="36"/>
        <v>99690.104413058609</v>
      </c>
      <c r="K118" s="55">
        <f t="shared" si="37"/>
        <v>93961.137305288386</v>
      </c>
      <c r="L118">
        <f t="shared" si="24"/>
        <v>5728.9671077702224</v>
      </c>
      <c r="M118">
        <f t="shared" si="38"/>
        <v>0</v>
      </c>
      <c r="N118">
        <f t="shared" si="39"/>
        <v>99690.104413058609</v>
      </c>
      <c r="O118">
        <f t="shared" si="25"/>
        <v>0</v>
      </c>
      <c r="P118">
        <f t="shared" si="40"/>
        <v>0</v>
      </c>
      <c r="Q118">
        <f t="shared" si="26"/>
        <v>99690.104413058609</v>
      </c>
      <c r="R118">
        <f t="shared" si="27"/>
        <v>0</v>
      </c>
      <c r="S118">
        <f t="shared" si="41"/>
        <v>0</v>
      </c>
      <c r="T118">
        <f t="shared" si="28"/>
        <v>99690.104413058609</v>
      </c>
      <c r="U118">
        <f t="shared" si="29"/>
        <v>0</v>
      </c>
      <c r="V118">
        <f t="shared" si="42"/>
        <v>0</v>
      </c>
      <c r="W118">
        <f t="shared" si="30"/>
        <v>99690.104413058609</v>
      </c>
      <c r="X118" s="55">
        <f t="shared" si="43"/>
        <v>1326.2523305245559</v>
      </c>
      <c r="Y118" s="38">
        <f t="shared" si="31"/>
        <v>764.85042076523962</v>
      </c>
      <c r="Z118" s="38">
        <f t="shared" si="32"/>
        <v>98925.253992293365</v>
      </c>
      <c r="AA118">
        <f t="shared" si="44"/>
        <v>0</v>
      </c>
      <c r="AB118" s="38">
        <f t="shared" si="45"/>
        <v>98925.253992293365</v>
      </c>
      <c r="AD118" s="38">
        <f t="shared" si="33"/>
        <v>0</v>
      </c>
      <c r="AE118" s="38">
        <f t="shared" si="46"/>
        <v>98925.253992293365</v>
      </c>
      <c r="AG118" t="str">
        <f t="shared" si="34"/>
        <v>5304050</v>
      </c>
    </row>
    <row r="119" spans="1:33" x14ac:dyDescent="0.25">
      <c r="A119" s="7" t="s">
        <v>460</v>
      </c>
      <c r="B119" s="2" t="s">
        <v>905</v>
      </c>
      <c r="C119" s="4" t="s">
        <v>904</v>
      </c>
      <c r="D119">
        <f>_xlfn.IFNA(VLOOKUP(A119,'Prior Year Net to district'!$B$1:$F$317,3,FALSE),0)</f>
        <v>32667.383672844022</v>
      </c>
      <c r="E119">
        <f>VLOOKUP(A119,'Basic HH'!$B$1:$Y$321,23,FALSE)</f>
        <v>12921.005606030294</v>
      </c>
      <c r="F119">
        <f>VLOOKUP(A119,'Conc. HH'!$B$1:$Y$321,23,FALSE)</f>
        <v>3377.5063399212099</v>
      </c>
      <c r="G119">
        <f>VLOOKUP(A119,'Targeted HH'!$B$1:$Y$321,23,FALSE)</f>
        <v>7231.2451033493526</v>
      </c>
      <c r="H119">
        <f>VLOOKUP(A119,'EFIG HH'!$B$1:$Y$321,23,FALSE)</f>
        <v>9973.2607980080011</v>
      </c>
      <c r="I119">
        <f t="shared" si="35"/>
        <v>33503.01784730886</v>
      </c>
      <c r="J119">
        <f t="shared" si="36"/>
        <v>32667.383672844022</v>
      </c>
      <c r="K119" s="55">
        <f t="shared" si="37"/>
        <v>31163.088449955245</v>
      </c>
      <c r="L119">
        <f t="shared" si="24"/>
        <v>1504.2952228887771</v>
      </c>
      <c r="M119">
        <f t="shared" si="38"/>
        <v>0</v>
      </c>
      <c r="N119">
        <f t="shared" si="39"/>
        <v>32667.383672844022</v>
      </c>
      <c r="O119">
        <f t="shared" si="25"/>
        <v>0</v>
      </c>
      <c r="P119">
        <f t="shared" si="40"/>
        <v>0</v>
      </c>
      <c r="Q119">
        <f t="shared" si="26"/>
        <v>32667.383672844022</v>
      </c>
      <c r="R119">
        <f t="shared" si="27"/>
        <v>0</v>
      </c>
      <c r="S119">
        <f t="shared" si="41"/>
        <v>0</v>
      </c>
      <c r="T119">
        <f t="shared" si="28"/>
        <v>32667.383672844022</v>
      </c>
      <c r="U119">
        <f t="shared" si="29"/>
        <v>0</v>
      </c>
      <c r="V119">
        <f t="shared" si="42"/>
        <v>0</v>
      </c>
      <c r="W119">
        <f t="shared" si="30"/>
        <v>32667.383672844022</v>
      </c>
      <c r="X119" s="55">
        <f t="shared" si="43"/>
        <v>835.634174464838</v>
      </c>
      <c r="Y119" s="38">
        <f t="shared" si="31"/>
        <v>250.63332308237952</v>
      </c>
      <c r="Z119" s="38">
        <f t="shared" si="32"/>
        <v>32416.750349761642</v>
      </c>
      <c r="AA119">
        <f t="shared" si="44"/>
        <v>0</v>
      </c>
      <c r="AB119" s="38">
        <f t="shared" si="45"/>
        <v>32416.750349761642</v>
      </c>
      <c r="AD119" s="38">
        <f t="shared" si="33"/>
        <v>0</v>
      </c>
      <c r="AE119" s="38">
        <f t="shared" si="46"/>
        <v>32416.750349761642</v>
      </c>
      <c r="AG119" t="str">
        <f t="shared" si="34"/>
        <v>5304080</v>
      </c>
    </row>
    <row r="120" spans="1:33" x14ac:dyDescent="0.25">
      <c r="A120" s="7" t="s">
        <v>162</v>
      </c>
      <c r="B120" s="2" t="s">
        <v>907</v>
      </c>
      <c r="C120" s="4" t="s">
        <v>906</v>
      </c>
      <c r="D120">
        <f>_xlfn.IFNA(VLOOKUP(A120,'Prior Year Net to district'!$B$1:$F$317,3,FALSE),0)</f>
        <v>162827.17054132911</v>
      </c>
      <c r="E120">
        <f>VLOOKUP(A120,'Basic HH'!$B$1:$Y$321,23,FALSE)</f>
        <v>125979.80465879546</v>
      </c>
      <c r="F120">
        <f>VLOOKUP(A120,'Conc. HH'!$B$1:$Y$321,23,FALSE)</f>
        <v>0</v>
      </c>
      <c r="G120">
        <f>VLOOKUP(A120,'Targeted HH'!$B$1:$Y$321,23,FALSE)</f>
        <v>61247.467796837889</v>
      </c>
      <c r="H120">
        <f>VLOOKUP(A120,'EFIG HH'!$B$1:$Y$321,23,FALSE)</f>
        <v>84471.893958142056</v>
      </c>
      <c r="I120">
        <f t="shared" si="35"/>
        <v>271699.16641377541</v>
      </c>
      <c r="J120">
        <f t="shared" si="36"/>
        <v>162827.17054132911</v>
      </c>
      <c r="K120" s="55">
        <f t="shared" si="37"/>
        <v>252723.05895905153</v>
      </c>
      <c r="L120">
        <f t="shared" si="24"/>
        <v>0</v>
      </c>
      <c r="M120">
        <f t="shared" si="38"/>
        <v>252723.05895905153</v>
      </c>
      <c r="N120">
        <f t="shared" si="39"/>
        <v>241965.52210660171</v>
      </c>
      <c r="O120">
        <f t="shared" si="25"/>
        <v>0</v>
      </c>
      <c r="P120">
        <f t="shared" si="40"/>
        <v>241965.52210660171</v>
      </c>
      <c r="Q120">
        <f t="shared" si="26"/>
        <v>241965.52210660171</v>
      </c>
      <c r="R120">
        <f t="shared" si="27"/>
        <v>0</v>
      </c>
      <c r="S120">
        <f t="shared" si="41"/>
        <v>241965.52210660171</v>
      </c>
      <c r="T120">
        <f t="shared" si="28"/>
        <v>241965.52210660171</v>
      </c>
      <c r="U120">
        <f t="shared" si="29"/>
        <v>0</v>
      </c>
      <c r="V120">
        <f t="shared" si="42"/>
        <v>241965.52210660171</v>
      </c>
      <c r="W120">
        <f t="shared" si="30"/>
        <v>241965.52210660171</v>
      </c>
      <c r="X120" s="55">
        <f t="shared" si="43"/>
        <v>29733.644307173701</v>
      </c>
      <c r="Y120" s="38">
        <f t="shared" si="31"/>
        <v>1856.4273002173004</v>
      </c>
      <c r="Z120" s="38">
        <f t="shared" si="32"/>
        <v>240109.09480638441</v>
      </c>
      <c r="AA120">
        <f t="shared" si="44"/>
        <v>0</v>
      </c>
      <c r="AB120" s="38">
        <f t="shared" si="45"/>
        <v>240109.09480638441</v>
      </c>
      <c r="AD120" s="38">
        <f t="shared" si="33"/>
        <v>0</v>
      </c>
      <c r="AE120" s="38">
        <f t="shared" si="46"/>
        <v>240109.09480638441</v>
      </c>
      <c r="AG120" t="str">
        <f t="shared" si="34"/>
        <v>5304170</v>
      </c>
    </row>
    <row r="121" spans="1:33" x14ac:dyDescent="0.25">
      <c r="A121" s="7" t="s">
        <v>294</v>
      </c>
      <c r="B121" s="2" t="s">
        <v>909</v>
      </c>
      <c r="C121" s="4" t="s">
        <v>908</v>
      </c>
      <c r="D121">
        <f>_xlfn.IFNA(VLOOKUP(A121,'Prior Year Net to district'!$B$1:$F$317,3,FALSE),0)</f>
        <v>129665.23528714571</v>
      </c>
      <c r="E121">
        <f>VLOOKUP(A121,'Basic HH'!$B$1:$Y$321,23,FALSE)</f>
        <v>110636.11050163442</v>
      </c>
      <c r="F121">
        <f>VLOOKUP(A121,'Conc. HH'!$B$1:$Y$321,23,FALSE)</f>
        <v>28919.898035575363</v>
      </c>
      <c r="G121">
        <f>VLOOKUP(A121,'Targeted HH'!$B$1:$Y$321,23,FALSE)</f>
        <v>67658.683902662437</v>
      </c>
      <c r="H121">
        <f>VLOOKUP(A121,'EFIG HH'!$B$1:$Y$321,23,FALSE)</f>
        <v>93314.178978485463</v>
      </c>
      <c r="I121">
        <f t="shared" si="35"/>
        <v>300528.87141835771</v>
      </c>
      <c r="J121">
        <f t="shared" si="36"/>
        <v>129665.23528714571</v>
      </c>
      <c r="K121" s="55">
        <f t="shared" si="37"/>
        <v>279539.22970338591</v>
      </c>
      <c r="L121">
        <f t="shared" si="24"/>
        <v>0</v>
      </c>
      <c r="M121">
        <f t="shared" si="38"/>
        <v>279539.22970338591</v>
      </c>
      <c r="N121">
        <f t="shared" si="39"/>
        <v>267640.2222379577</v>
      </c>
      <c r="O121">
        <f t="shared" si="25"/>
        <v>0</v>
      </c>
      <c r="P121">
        <f t="shared" si="40"/>
        <v>267640.2222379577</v>
      </c>
      <c r="Q121">
        <f t="shared" si="26"/>
        <v>267640.2222379577</v>
      </c>
      <c r="R121">
        <f t="shared" si="27"/>
        <v>0</v>
      </c>
      <c r="S121">
        <f t="shared" si="41"/>
        <v>267640.2222379577</v>
      </c>
      <c r="T121">
        <f t="shared" si="28"/>
        <v>267640.2222379577</v>
      </c>
      <c r="U121">
        <f t="shared" si="29"/>
        <v>0</v>
      </c>
      <c r="V121">
        <f t="shared" si="42"/>
        <v>267640.2222379577</v>
      </c>
      <c r="W121">
        <f t="shared" si="30"/>
        <v>267640.2222379577</v>
      </c>
      <c r="X121" s="55">
        <f t="shared" si="43"/>
        <v>32888.649180400011</v>
      </c>
      <c r="Y121" s="38">
        <f t="shared" si="31"/>
        <v>2053.4107953606426</v>
      </c>
      <c r="Z121" s="38">
        <f t="shared" si="32"/>
        <v>265586.81144259707</v>
      </c>
      <c r="AA121">
        <f t="shared" si="44"/>
        <v>0</v>
      </c>
      <c r="AB121" s="38">
        <f t="shared" si="45"/>
        <v>265586.81144259707</v>
      </c>
      <c r="AD121" s="38">
        <f t="shared" si="33"/>
        <v>0</v>
      </c>
      <c r="AE121" s="38">
        <f t="shared" si="46"/>
        <v>265586.81144259707</v>
      </c>
      <c r="AG121" t="str">
        <f t="shared" si="34"/>
        <v>5304110</v>
      </c>
    </row>
    <row r="122" spans="1:33" x14ac:dyDescent="0.25">
      <c r="A122" s="7" t="s">
        <v>462</v>
      </c>
      <c r="B122" s="2" t="s">
        <v>911</v>
      </c>
      <c r="C122" s="4" t="s">
        <v>910</v>
      </c>
      <c r="D122">
        <f>_xlfn.IFNA(VLOOKUP(A122,'Prior Year Net to district'!$B$1:$F$317,3,FALSE),0)</f>
        <v>52432.831715813401</v>
      </c>
      <c r="E122">
        <f>VLOOKUP(A122,'Basic HH'!$B$1:$Y$321,23,FALSE)</f>
        <v>0</v>
      </c>
      <c r="F122">
        <f>VLOOKUP(A122,'Conc. HH'!$B$1:$Y$321,23,FALSE)</f>
        <v>4607.7671010265385</v>
      </c>
      <c r="G122">
        <f>VLOOKUP(A122,'Targeted HH'!$B$1:$Y$321,23,FALSE)</f>
        <v>0</v>
      </c>
      <c r="H122">
        <f>VLOOKUP(A122,'EFIG HH'!$B$1:$Y$321,23,FALSE)</f>
        <v>0</v>
      </c>
      <c r="I122">
        <f t="shared" si="35"/>
        <v>4607.7671010265385</v>
      </c>
      <c r="J122">
        <f t="shared" si="36"/>
        <v>52432.831715813401</v>
      </c>
      <c r="K122" s="55">
        <f t="shared" si="37"/>
        <v>4285.9498323557136</v>
      </c>
      <c r="L122">
        <f t="shared" si="24"/>
        <v>321.81726867082489</v>
      </c>
      <c r="M122">
        <f t="shared" si="38"/>
        <v>0</v>
      </c>
      <c r="N122">
        <f t="shared" si="39"/>
        <v>4607.7671010265385</v>
      </c>
      <c r="O122">
        <f t="shared" si="25"/>
        <v>0</v>
      </c>
      <c r="P122">
        <f t="shared" si="40"/>
        <v>0</v>
      </c>
      <c r="Q122">
        <f t="shared" si="26"/>
        <v>4607.7671010265385</v>
      </c>
      <c r="R122">
        <f t="shared" si="27"/>
        <v>0</v>
      </c>
      <c r="S122">
        <f t="shared" si="41"/>
        <v>0</v>
      </c>
      <c r="T122">
        <f t="shared" si="28"/>
        <v>4607.7671010265385</v>
      </c>
      <c r="U122">
        <f t="shared" si="29"/>
        <v>0</v>
      </c>
      <c r="V122">
        <f t="shared" si="42"/>
        <v>0</v>
      </c>
      <c r="W122">
        <f t="shared" si="30"/>
        <v>4607.7671010265385</v>
      </c>
      <c r="X122" s="55">
        <f t="shared" si="43"/>
        <v>0</v>
      </c>
      <c r="Y122" s="38">
        <f t="shared" si="31"/>
        <v>35.352080597748149</v>
      </c>
      <c r="Z122" s="38">
        <f t="shared" si="32"/>
        <v>4572.4150204287907</v>
      </c>
      <c r="AA122">
        <f t="shared" si="44"/>
        <v>0</v>
      </c>
      <c r="AB122" s="38">
        <f t="shared" si="45"/>
        <v>4572.4150204287907</v>
      </c>
      <c r="AD122" s="38">
        <f t="shared" si="33"/>
        <v>0</v>
      </c>
      <c r="AE122" s="38">
        <f t="shared" si="46"/>
        <v>4572.4150204287907</v>
      </c>
      <c r="AG122" t="str">
        <f t="shared" si="34"/>
        <v>5304150</v>
      </c>
    </row>
    <row r="123" spans="1:33" x14ac:dyDescent="0.25">
      <c r="A123" s="7" t="s">
        <v>296</v>
      </c>
      <c r="B123" s="2" t="s">
        <v>913</v>
      </c>
      <c r="C123" s="8" t="s">
        <v>912</v>
      </c>
      <c r="D123">
        <f>_xlfn.IFNA(VLOOKUP(A123,'Prior Year Net to district'!$B$1:$F$317,3,FALSE),0)</f>
        <v>227625.7384098171</v>
      </c>
      <c r="E123">
        <f>VLOOKUP(A123,'Basic HH'!$B$1:$Y$321,23,FALSE)</f>
        <v>138093.24741444888</v>
      </c>
      <c r="F123">
        <f>VLOOKUP(A123,'Conc. HH'!$B$1:$Y$321,23,FALSE)</f>
        <v>0</v>
      </c>
      <c r="G123">
        <f>VLOOKUP(A123,'Targeted HH'!$B$1:$Y$321,23,FALSE)</f>
        <v>67136.647392687722</v>
      </c>
      <c r="H123">
        <f>VLOOKUP(A123,'EFIG HH'!$B$1:$Y$321,23,FALSE)</f>
        <v>92594.191454117259</v>
      </c>
      <c r="I123">
        <f t="shared" si="35"/>
        <v>297824.08626125386</v>
      </c>
      <c r="J123">
        <f t="shared" si="36"/>
        <v>227625.7384098171</v>
      </c>
      <c r="K123" s="55">
        <f t="shared" si="37"/>
        <v>277023.35308972962</v>
      </c>
      <c r="L123">
        <f t="shared" si="24"/>
        <v>0</v>
      </c>
      <c r="M123">
        <f t="shared" si="38"/>
        <v>277023.35308972962</v>
      </c>
      <c r="N123">
        <f t="shared" si="39"/>
        <v>265231.43769377499</v>
      </c>
      <c r="O123">
        <f t="shared" si="25"/>
        <v>0</v>
      </c>
      <c r="P123">
        <f t="shared" si="40"/>
        <v>265231.43769377499</v>
      </c>
      <c r="Q123">
        <f t="shared" si="26"/>
        <v>265231.43769377499</v>
      </c>
      <c r="R123">
        <f t="shared" si="27"/>
        <v>0</v>
      </c>
      <c r="S123">
        <f t="shared" si="41"/>
        <v>265231.43769377499</v>
      </c>
      <c r="T123">
        <f t="shared" si="28"/>
        <v>265231.43769377499</v>
      </c>
      <c r="U123">
        <f t="shared" si="29"/>
        <v>0</v>
      </c>
      <c r="V123">
        <f t="shared" si="42"/>
        <v>265231.43769377499</v>
      </c>
      <c r="W123">
        <f t="shared" si="30"/>
        <v>265231.43769377499</v>
      </c>
      <c r="X123" s="55">
        <f t="shared" si="43"/>
        <v>32592.648567478871</v>
      </c>
      <c r="Y123" s="38">
        <f t="shared" si="31"/>
        <v>2034.929925238195</v>
      </c>
      <c r="Z123" s="38">
        <f t="shared" si="32"/>
        <v>263196.5077685368</v>
      </c>
      <c r="AA123">
        <f t="shared" si="44"/>
        <v>0</v>
      </c>
      <c r="AB123" s="38">
        <f t="shared" si="45"/>
        <v>263196.5077685368</v>
      </c>
      <c r="AD123" s="38">
        <f t="shared" si="33"/>
        <v>0</v>
      </c>
      <c r="AE123" s="38">
        <f t="shared" si="46"/>
        <v>263196.5077685368</v>
      </c>
      <c r="AG123" t="str">
        <f t="shared" si="34"/>
        <v>5301200</v>
      </c>
    </row>
    <row r="124" spans="1:33" x14ac:dyDescent="0.25">
      <c r="A124" s="7" t="s">
        <v>164</v>
      </c>
      <c r="B124" s="2" t="s">
        <v>915</v>
      </c>
      <c r="C124" s="4" t="s">
        <v>914</v>
      </c>
      <c r="D124">
        <f>_xlfn.IFNA(VLOOKUP(A124,'Prior Year Net to district'!$B$1:$F$317,3,FALSE),0)</f>
        <v>402264.73787528172</v>
      </c>
      <c r="E124">
        <f>VLOOKUP(A124,'Basic HH'!$B$1:$Y$321,23,FALSE)</f>
        <v>432853.68780201487</v>
      </c>
      <c r="F124">
        <f>VLOOKUP(A124,'Conc. HH'!$B$1:$Y$321,23,FALSE)</f>
        <v>0</v>
      </c>
      <c r="G124">
        <f>VLOOKUP(A124,'Targeted HH'!$B$1:$Y$321,23,FALSE)</f>
        <v>210440.01755836615</v>
      </c>
      <c r="H124">
        <f>VLOOKUP(A124,'EFIG HH'!$B$1:$Y$321,23,FALSE)</f>
        <v>290236.76385618036</v>
      </c>
      <c r="I124">
        <f t="shared" si="35"/>
        <v>933530.46921656141</v>
      </c>
      <c r="J124">
        <f t="shared" si="36"/>
        <v>402264.73787528172</v>
      </c>
      <c r="K124" s="55">
        <f t="shared" si="37"/>
        <v>868330.51026956143</v>
      </c>
      <c r="L124">
        <f t="shared" si="24"/>
        <v>0</v>
      </c>
      <c r="M124">
        <f t="shared" si="38"/>
        <v>868330.51026956143</v>
      </c>
      <c r="N124">
        <f t="shared" si="39"/>
        <v>831368.71698165685</v>
      </c>
      <c r="O124">
        <f t="shared" si="25"/>
        <v>0</v>
      </c>
      <c r="P124">
        <f t="shared" si="40"/>
        <v>831368.71698165685</v>
      </c>
      <c r="Q124">
        <f t="shared" si="26"/>
        <v>831368.71698165685</v>
      </c>
      <c r="R124">
        <f t="shared" si="27"/>
        <v>0</v>
      </c>
      <c r="S124">
        <f t="shared" si="41"/>
        <v>831368.71698165685</v>
      </c>
      <c r="T124">
        <f t="shared" si="28"/>
        <v>831368.71698165685</v>
      </c>
      <c r="U124">
        <f t="shared" si="29"/>
        <v>0</v>
      </c>
      <c r="V124">
        <f t="shared" si="42"/>
        <v>831368.71698165685</v>
      </c>
      <c r="W124">
        <f t="shared" si="30"/>
        <v>831368.71698165685</v>
      </c>
      <c r="X124" s="55">
        <f t="shared" si="43"/>
        <v>102161.75223490456</v>
      </c>
      <c r="Y124" s="38">
        <f t="shared" si="31"/>
        <v>6378.4938007466199</v>
      </c>
      <c r="Z124" s="38">
        <f t="shared" si="32"/>
        <v>824990.22318091022</v>
      </c>
      <c r="AA124">
        <f t="shared" si="44"/>
        <v>0</v>
      </c>
      <c r="AB124" s="38">
        <f t="shared" si="45"/>
        <v>824990.22318091022</v>
      </c>
      <c r="AD124" s="38">
        <f t="shared" si="33"/>
        <v>0</v>
      </c>
      <c r="AE124" s="38">
        <f t="shared" si="46"/>
        <v>824990.22318091022</v>
      </c>
      <c r="AG124" t="str">
        <f t="shared" si="34"/>
        <v>5304200</v>
      </c>
    </row>
    <row r="125" spans="1:33" x14ac:dyDescent="0.25">
      <c r="A125" s="7" t="s">
        <v>166</v>
      </c>
      <c r="B125" s="2" t="s">
        <v>917</v>
      </c>
      <c r="C125" s="4" t="s">
        <v>916</v>
      </c>
      <c r="D125">
        <f>_xlfn.IFNA(VLOOKUP(A125,'Prior Year Net to district'!$B$1:$F$317,3,FALSE),0)</f>
        <v>900035.45944257127</v>
      </c>
      <c r="E125">
        <f>VLOOKUP(A125,'Basic HH'!$B$1:$Y$321,23,FALSE)</f>
        <v>1252529.9809345626</v>
      </c>
      <c r="F125">
        <f>VLOOKUP(A125,'Conc. HH'!$B$1:$Y$321,23,FALSE)</f>
        <v>0</v>
      </c>
      <c r="G125">
        <f>VLOOKUP(A125,'Targeted HH'!$B$1:$Y$321,23,FALSE)</f>
        <v>0</v>
      </c>
      <c r="H125">
        <f>VLOOKUP(A125,'EFIG HH'!$B$1:$Y$321,23,FALSE)</f>
        <v>0</v>
      </c>
      <c r="I125">
        <f t="shared" si="35"/>
        <v>1252529.9809345626</v>
      </c>
      <c r="J125">
        <f t="shared" si="36"/>
        <v>900035.45944257127</v>
      </c>
      <c r="K125" s="55">
        <f t="shared" si="37"/>
        <v>1165050.3474038488</v>
      </c>
      <c r="L125">
        <f t="shared" si="24"/>
        <v>0</v>
      </c>
      <c r="M125">
        <f t="shared" si="38"/>
        <v>1165050.3474038488</v>
      </c>
      <c r="N125">
        <f t="shared" si="39"/>
        <v>1115458.2282724199</v>
      </c>
      <c r="O125">
        <f t="shared" si="25"/>
        <v>0</v>
      </c>
      <c r="P125">
        <f t="shared" si="40"/>
        <v>1115458.2282724199</v>
      </c>
      <c r="Q125">
        <f t="shared" si="26"/>
        <v>1115458.2282724199</v>
      </c>
      <c r="R125">
        <f t="shared" si="27"/>
        <v>0</v>
      </c>
      <c r="S125">
        <f t="shared" si="41"/>
        <v>1115458.2282724199</v>
      </c>
      <c r="T125">
        <f t="shared" si="28"/>
        <v>1115458.2282724199</v>
      </c>
      <c r="U125">
        <f t="shared" si="29"/>
        <v>0</v>
      </c>
      <c r="V125">
        <f t="shared" si="42"/>
        <v>1115458.2282724199</v>
      </c>
      <c r="W125">
        <f t="shared" si="30"/>
        <v>1115458.2282724199</v>
      </c>
      <c r="X125" s="55">
        <f t="shared" si="43"/>
        <v>137071.75266214274</v>
      </c>
      <c r="Y125" s="38">
        <f t="shared" si="31"/>
        <v>8558.1081518904684</v>
      </c>
      <c r="Z125" s="38">
        <f t="shared" si="32"/>
        <v>1106900.1201205293</v>
      </c>
      <c r="AA125">
        <f t="shared" si="44"/>
        <v>0</v>
      </c>
      <c r="AB125" s="38">
        <f t="shared" si="45"/>
        <v>1106900.1201205293</v>
      </c>
      <c r="AD125" s="38">
        <f t="shared" si="33"/>
        <v>0</v>
      </c>
      <c r="AE125" s="38">
        <f t="shared" si="46"/>
        <v>1106900.1201205293</v>
      </c>
      <c r="AG125" t="str">
        <f t="shared" si="34"/>
        <v>5304230</v>
      </c>
    </row>
    <row r="126" spans="1:33" x14ac:dyDescent="0.25">
      <c r="A126" s="7" t="s">
        <v>168</v>
      </c>
      <c r="B126" s="2" t="s">
        <v>919</v>
      </c>
      <c r="C126" s="4" t="s">
        <v>918</v>
      </c>
      <c r="D126">
        <f>_xlfn.IFNA(VLOOKUP(A126,'Prior Year Net to district'!$B$1:$F$317,3,FALSE),0)</f>
        <v>412052.43157397566</v>
      </c>
      <c r="E126">
        <f>VLOOKUP(A126,'Basic HH'!$B$1:$Y$321,23,FALSE)</f>
        <v>249536.92076646016</v>
      </c>
      <c r="F126">
        <f>VLOOKUP(A126,'Conc. HH'!$B$1:$Y$321,23,FALSE)</f>
        <v>0</v>
      </c>
      <c r="G126">
        <f>VLOOKUP(A126,'Targeted HH'!$B$1:$Y$321,23,FALSE)</f>
        <v>121317.09967450585</v>
      </c>
      <c r="H126">
        <f>VLOOKUP(A126,'EFIG HH'!$B$1:$Y$321,23,FALSE)</f>
        <v>167319.3284170891</v>
      </c>
      <c r="I126">
        <f t="shared" si="35"/>
        <v>538173.34885805508</v>
      </c>
      <c r="J126">
        <f t="shared" si="36"/>
        <v>412052.43157397566</v>
      </c>
      <c r="K126" s="55">
        <f t="shared" si="37"/>
        <v>500586.05909196741</v>
      </c>
      <c r="L126">
        <f t="shared" si="24"/>
        <v>0</v>
      </c>
      <c r="M126">
        <f t="shared" si="38"/>
        <v>500586.05909196741</v>
      </c>
      <c r="N126">
        <f t="shared" si="39"/>
        <v>479277.86109576869</v>
      </c>
      <c r="O126">
        <f t="shared" si="25"/>
        <v>0</v>
      </c>
      <c r="P126">
        <f t="shared" si="40"/>
        <v>479277.86109576869</v>
      </c>
      <c r="Q126">
        <f t="shared" si="26"/>
        <v>479277.86109576869</v>
      </c>
      <c r="R126">
        <f t="shared" si="27"/>
        <v>0</v>
      </c>
      <c r="S126">
        <f t="shared" si="41"/>
        <v>479277.86109576869</v>
      </c>
      <c r="T126">
        <f t="shared" si="28"/>
        <v>479277.86109576869</v>
      </c>
      <c r="U126">
        <f t="shared" si="29"/>
        <v>0</v>
      </c>
      <c r="V126">
        <f t="shared" si="42"/>
        <v>479277.86109576869</v>
      </c>
      <c r="W126">
        <f t="shared" si="30"/>
        <v>479277.86109576869</v>
      </c>
      <c r="X126" s="55">
        <f t="shared" si="43"/>
        <v>58895.487762286386</v>
      </c>
      <c r="Y126" s="38">
        <f t="shared" si="31"/>
        <v>3677.1540754304215</v>
      </c>
      <c r="Z126" s="38">
        <f t="shared" si="32"/>
        <v>475600.70702033828</v>
      </c>
      <c r="AA126">
        <f t="shared" si="44"/>
        <v>0</v>
      </c>
      <c r="AB126" s="38">
        <f t="shared" si="45"/>
        <v>475600.70702033828</v>
      </c>
      <c r="AD126" s="38">
        <f t="shared" si="33"/>
        <v>0</v>
      </c>
      <c r="AE126" s="38">
        <f t="shared" si="46"/>
        <v>475600.70702033828</v>
      </c>
      <c r="AG126" t="str">
        <f t="shared" si="34"/>
        <v>5304260</v>
      </c>
    </row>
    <row r="127" spans="1:33" x14ac:dyDescent="0.25">
      <c r="A127" s="7" t="s">
        <v>170</v>
      </c>
      <c r="B127" s="2" t="s">
        <v>921</v>
      </c>
      <c r="C127" s="4" t="s">
        <v>920</v>
      </c>
      <c r="D127">
        <f>_xlfn.IFNA(VLOOKUP(A127,'Prior Year Net to district'!$B$1:$F$317,3,FALSE),0)</f>
        <v>0</v>
      </c>
      <c r="E127">
        <f>VLOOKUP(A127,'Basic HH'!$B$1:$Y$321,23,FALSE)</f>
        <v>0</v>
      </c>
      <c r="F127">
        <f>VLOOKUP(A127,'Conc. HH'!$B$1:$Y$321,23,FALSE)</f>
        <v>0</v>
      </c>
      <c r="G127">
        <f>VLOOKUP(A127,'Targeted HH'!$B$1:$Y$321,23,FALSE)</f>
        <v>0</v>
      </c>
      <c r="H127">
        <f>VLOOKUP(A127,'EFIG HH'!$B$1:$Y$321,23,FALSE)</f>
        <v>0</v>
      </c>
      <c r="I127">
        <f t="shared" si="35"/>
        <v>0</v>
      </c>
      <c r="J127">
        <f t="shared" si="36"/>
        <v>0</v>
      </c>
      <c r="K127" s="55">
        <f t="shared" si="37"/>
        <v>0</v>
      </c>
      <c r="L127">
        <f t="shared" si="24"/>
        <v>0</v>
      </c>
      <c r="M127">
        <f t="shared" si="38"/>
        <v>0</v>
      </c>
      <c r="N127">
        <f t="shared" si="39"/>
        <v>0</v>
      </c>
      <c r="O127">
        <f t="shared" si="25"/>
        <v>0</v>
      </c>
      <c r="P127">
        <f t="shared" si="40"/>
        <v>0</v>
      </c>
      <c r="Q127">
        <f t="shared" si="26"/>
        <v>0</v>
      </c>
      <c r="R127">
        <f t="shared" si="27"/>
        <v>0</v>
      </c>
      <c r="S127">
        <f t="shared" si="41"/>
        <v>0</v>
      </c>
      <c r="T127">
        <f t="shared" si="28"/>
        <v>0</v>
      </c>
      <c r="U127">
        <f t="shared" si="29"/>
        <v>0</v>
      </c>
      <c r="V127">
        <f t="shared" si="42"/>
        <v>0</v>
      </c>
      <c r="W127">
        <f t="shared" si="30"/>
        <v>0</v>
      </c>
      <c r="X127" s="55">
        <f t="shared" si="43"/>
        <v>0</v>
      </c>
      <c r="Y127" s="38">
        <f t="shared" si="31"/>
        <v>0</v>
      </c>
      <c r="Z127" s="38">
        <f t="shared" si="32"/>
        <v>0</v>
      </c>
      <c r="AA127">
        <f t="shared" si="44"/>
        <v>0</v>
      </c>
      <c r="AB127" s="38">
        <f t="shared" si="45"/>
        <v>0</v>
      </c>
      <c r="AD127" s="38">
        <f t="shared" si="33"/>
        <v>0</v>
      </c>
      <c r="AE127" s="38">
        <f t="shared" si="46"/>
        <v>0</v>
      </c>
      <c r="AG127" t="str">
        <f t="shared" si="34"/>
        <v>5304290</v>
      </c>
    </row>
    <row r="128" spans="1:33" x14ac:dyDescent="0.25">
      <c r="A128" s="7" t="s">
        <v>172</v>
      </c>
      <c r="B128" s="2" t="s">
        <v>923</v>
      </c>
      <c r="C128" s="4" t="s">
        <v>922</v>
      </c>
      <c r="D128">
        <f>_xlfn.IFNA(VLOOKUP(A128,'Prior Year Net to district'!$B$1:$F$317,3,FALSE),0)</f>
        <v>109659.11485436448</v>
      </c>
      <c r="E128">
        <f>VLOOKUP(A128,'Basic HH'!$B$1:$Y$321,23,FALSE)</f>
        <v>54914.273825628778</v>
      </c>
      <c r="F128">
        <f>VLOOKUP(A128,'Conc. HH'!$B$1:$Y$321,23,FALSE)</f>
        <v>0</v>
      </c>
      <c r="G128">
        <f>VLOOKUP(A128,'Targeted HH'!$B$1:$Y$321,23,FALSE)</f>
        <v>26697.614167852415</v>
      </c>
      <c r="H128">
        <f>VLOOKUP(A128,'EFIG HH'!$B$1:$Y$321,23,FALSE)</f>
        <v>36821.081981754221</v>
      </c>
      <c r="I128">
        <f t="shared" si="35"/>
        <v>118432.96997523541</v>
      </c>
      <c r="J128">
        <f t="shared" si="36"/>
        <v>109659.11485436448</v>
      </c>
      <c r="K128" s="55">
        <f t="shared" si="37"/>
        <v>110161.33339240705</v>
      </c>
      <c r="L128">
        <f t="shared" si="24"/>
        <v>0</v>
      </c>
      <c r="M128">
        <f t="shared" si="38"/>
        <v>110161.33339240705</v>
      </c>
      <c r="N128">
        <f t="shared" si="39"/>
        <v>105472.15066185199</v>
      </c>
      <c r="O128">
        <f t="shared" si="25"/>
        <v>4186.9641925124888</v>
      </c>
      <c r="P128">
        <f t="shared" si="40"/>
        <v>0</v>
      </c>
      <c r="Q128">
        <f t="shared" si="26"/>
        <v>105472.15066185199</v>
      </c>
      <c r="R128">
        <f t="shared" si="27"/>
        <v>0</v>
      </c>
      <c r="S128">
        <f t="shared" si="41"/>
        <v>0</v>
      </c>
      <c r="T128">
        <f t="shared" si="28"/>
        <v>105472.15066185199</v>
      </c>
      <c r="U128">
        <f t="shared" si="29"/>
        <v>4186.9641925124888</v>
      </c>
      <c r="V128">
        <f t="shared" si="42"/>
        <v>0</v>
      </c>
      <c r="W128">
        <f t="shared" si="30"/>
        <v>105472.15066185199</v>
      </c>
      <c r="X128" s="55">
        <f t="shared" si="43"/>
        <v>12960.819313383414</v>
      </c>
      <c r="Y128" s="38">
        <f t="shared" si="31"/>
        <v>809.21190009472036</v>
      </c>
      <c r="Z128" s="38">
        <f t="shared" si="32"/>
        <v>104662.93876175728</v>
      </c>
      <c r="AA128">
        <f t="shared" si="44"/>
        <v>0</v>
      </c>
      <c r="AB128" s="38">
        <f t="shared" si="45"/>
        <v>104662.93876175728</v>
      </c>
      <c r="AD128" s="38">
        <f t="shared" si="33"/>
        <v>0</v>
      </c>
      <c r="AE128" s="38">
        <f t="shared" si="46"/>
        <v>104662.93876175728</v>
      </c>
      <c r="AG128" t="str">
        <f t="shared" si="34"/>
        <v>5304380</v>
      </c>
    </row>
    <row r="129" spans="1:33" x14ac:dyDescent="0.25">
      <c r="A129" s="7" t="s">
        <v>466</v>
      </c>
      <c r="B129" s="2" t="s">
        <v>925</v>
      </c>
      <c r="C129" s="4" t="s">
        <v>924</v>
      </c>
      <c r="D129">
        <f>_xlfn.IFNA(VLOOKUP(A129,'Prior Year Net to district'!$B$1:$F$317,3,FALSE),0)</f>
        <v>65169.269775310466</v>
      </c>
      <c r="E129">
        <f>VLOOKUP(A129,'Basic HH'!$B$1:$Y$321,23,FALSE)</f>
        <v>54106.710975251859</v>
      </c>
      <c r="F129">
        <f>VLOOKUP(A129,'Conc. HH'!$B$1:$Y$321,23,FALSE)</f>
        <v>14143.307798420063</v>
      </c>
      <c r="G129">
        <f>VLOOKUP(A129,'Targeted HH'!$B$1:$Y$321,23,FALSE)</f>
        <v>31811.974034874904</v>
      </c>
      <c r="H129">
        <f>VLOOKUP(A129,'EFIG HH'!$B$1:$Y$321,23,FALSE)</f>
        <v>43874.755870508954</v>
      </c>
      <c r="I129">
        <f t="shared" si="35"/>
        <v>143936.74867905577</v>
      </c>
      <c r="J129">
        <f t="shared" si="36"/>
        <v>65169.269775310466</v>
      </c>
      <c r="K129" s="55">
        <f t="shared" si="37"/>
        <v>133883.86833470568</v>
      </c>
      <c r="L129">
        <f t="shared" si="24"/>
        <v>0</v>
      </c>
      <c r="M129">
        <f t="shared" si="38"/>
        <v>133883.86833470568</v>
      </c>
      <c r="N129">
        <f t="shared" si="39"/>
        <v>128184.90024888293</v>
      </c>
      <c r="O129">
        <f t="shared" si="25"/>
        <v>0</v>
      </c>
      <c r="P129">
        <f t="shared" si="40"/>
        <v>128184.90024888293</v>
      </c>
      <c r="Q129">
        <f t="shared" si="26"/>
        <v>128184.90024888293</v>
      </c>
      <c r="R129">
        <f t="shared" si="27"/>
        <v>0</v>
      </c>
      <c r="S129">
        <f t="shared" si="41"/>
        <v>128184.90024888293</v>
      </c>
      <c r="T129">
        <f t="shared" si="28"/>
        <v>128184.90024888293</v>
      </c>
      <c r="U129">
        <f t="shared" si="29"/>
        <v>0</v>
      </c>
      <c r="V129">
        <f t="shared" si="42"/>
        <v>128184.90024888293</v>
      </c>
      <c r="W129">
        <f t="shared" si="30"/>
        <v>128184.90024888293</v>
      </c>
      <c r="X129" s="55">
        <f t="shared" si="43"/>
        <v>15751.848430172846</v>
      </c>
      <c r="Y129" s="38">
        <f t="shared" si="31"/>
        <v>983.47048052911475</v>
      </c>
      <c r="Z129" s="38">
        <f t="shared" si="32"/>
        <v>127201.42976835382</v>
      </c>
      <c r="AA129">
        <f t="shared" si="44"/>
        <v>0</v>
      </c>
      <c r="AB129" s="38">
        <f t="shared" si="45"/>
        <v>127201.42976835382</v>
      </c>
      <c r="AD129" s="38">
        <f t="shared" si="33"/>
        <v>0</v>
      </c>
      <c r="AE129" s="38">
        <f t="shared" si="46"/>
        <v>127201.42976835382</v>
      </c>
      <c r="AG129" t="str">
        <f t="shared" si="34"/>
        <v>5304410</v>
      </c>
    </row>
    <row r="130" spans="1:33" x14ac:dyDescent="0.25">
      <c r="A130" s="7" t="s">
        <v>468</v>
      </c>
      <c r="B130" s="2" t="s">
        <v>927</v>
      </c>
      <c r="C130" s="4" t="s">
        <v>926</v>
      </c>
      <c r="D130">
        <f>_xlfn.IFNA(VLOOKUP(A130,'Prior Year Net to district'!$B$1:$F$317,3,FALSE),0)</f>
        <v>2564021.3621483869</v>
      </c>
      <c r="E130">
        <f>VLOOKUP(A130,'Basic HH'!$B$1:$Y$321,23,FALSE)</f>
        <v>1011530.8399718293</v>
      </c>
      <c r="F130">
        <f>VLOOKUP(A130,'Conc. HH'!$B$1:$Y$321,23,FALSE)</f>
        <v>263006.1281161193</v>
      </c>
      <c r="G130">
        <f>VLOOKUP(A130,'Targeted HH'!$B$1:$Y$321,23,FALSE)</f>
        <v>579298.96624509152</v>
      </c>
      <c r="H130">
        <f>VLOOKUP(A130,'EFIG HH'!$B$1:$Y$321,23,FALSE)</f>
        <v>798963.33035409392</v>
      </c>
      <c r="I130">
        <f t="shared" si="35"/>
        <v>2652799.264687134</v>
      </c>
      <c r="J130">
        <f t="shared" si="36"/>
        <v>2564021.3621483869</v>
      </c>
      <c r="K130" s="55">
        <f t="shared" si="37"/>
        <v>2467521.5379757751</v>
      </c>
      <c r="L130">
        <f t="shared" si="24"/>
        <v>96499.824172611814</v>
      </c>
      <c r="M130">
        <f t="shared" si="38"/>
        <v>0</v>
      </c>
      <c r="N130">
        <f t="shared" si="39"/>
        <v>2564021.3621483869</v>
      </c>
      <c r="O130">
        <f t="shared" si="25"/>
        <v>0</v>
      </c>
      <c r="P130">
        <f t="shared" si="40"/>
        <v>0</v>
      </c>
      <c r="Q130">
        <f t="shared" si="26"/>
        <v>2564021.3621483869</v>
      </c>
      <c r="R130">
        <f t="shared" si="27"/>
        <v>0</v>
      </c>
      <c r="S130">
        <f t="shared" si="41"/>
        <v>0</v>
      </c>
      <c r="T130">
        <f t="shared" si="28"/>
        <v>2564021.3621483869</v>
      </c>
      <c r="U130">
        <f t="shared" si="29"/>
        <v>0</v>
      </c>
      <c r="V130">
        <f t="shared" si="42"/>
        <v>0</v>
      </c>
      <c r="W130">
        <f t="shared" si="30"/>
        <v>2564021.3621483869</v>
      </c>
      <c r="X130" s="55">
        <f t="shared" si="43"/>
        <v>88777.902538747061</v>
      </c>
      <c r="Y130" s="38">
        <f t="shared" si="31"/>
        <v>19671.890497422017</v>
      </c>
      <c r="Z130" s="38">
        <f t="shared" si="32"/>
        <v>2544349.471650965</v>
      </c>
      <c r="AA130">
        <f t="shared" si="44"/>
        <v>0</v>
      </c>
      <c r="AB130" s="38">
        <f t="shared" si="45"/>
        <v>2544349.471650965</v>
      </c>
      <c r="AD130" s="38">
        <f t="shared" si="33"/>
        <v>0</v>
      </c>
      <c r="AE130" s="38">
        <f t="shared" si="46"/>
        <v>2544349.471650965</v>
      </c>
      <c r="AG130" t="str">
        <f t="shared" si="34"/>
        <v>5304470</v>
      </c>
    </row>
    <row r="131" spans="1:33" x14ac:dyDescent="0.25">
      <c r="A131" s="7" t="s">
        <v>470</v>
      </c>
      <c r="B131" s="2" t="s">
        <v>929</v>
      </c>
      <c r="C131" s="4" t="s">
        <v>928</v>
      </c>
      <c r="D131">
        <f>_xlfn.IFNA(VLOOKUP(A131,'Prior Year Net to district'!$B$1:$F$317,3,FALSE),0)</f>
        <v>130028.46498344498</v>
      </c>
      <c r="E131">
        <f>VLOOKUP(A131,'Basic HH'!$B$1:$Y$321,23,FALSE)</f>
        <v>48787.661091888862</v>
      </c>
      <c r="F131">
        <f>VLOOKUP(A131,'Conc. HH'!$B$1:$Y$321,23,FALSE)</f>
        <v>12685.183028108648</v>
      </c>
      <c r="G131">
        <f>VLOOKUP(A131,'Targeted HH'!$B$1:$Y$321,23,FALSE)</f>
        <v>29841.77679056253</v>
      </c>
      <c r="H131">
        <f>VLOOKUP(A131,'EFIG HH'!$B$1:$Y$321,23,FALSE)</f>
        <v>40416.116497032373</v>
      </c>
      <c r="I131">
        <f t="shared" si="35"/>
        <v>131730.73740759242</v>
      </c>
      <c r="J131">
        <f t="shared" si="36"/>
        <v>130028.46498344498</v>
      </c>
      <c r="K131" s="55">
        <f t="shared" si="37"/>
        <v>122530.3535377001</v>
      </c>
      <c r="L131">
        <f t="shared" si="24"/>
        <v>7498.1114457448857</v>
      </c>
      <c r="M131">
        <f t="shared" si="38"/>
        <v>0</v>
      </c>
      <c r="N131">
        <f t="shared" si="39"/>
        <v>130028.46498344498</v>
      </c>
      <c r="O131">
        <f t="shared" si="25"/>
        <v>0</v>
      </c>
      <c r="P131">
        <f t="shared" si="40"/>
        <v>0</v>
      </c>
      <c r="Q131">
        <f t="shared" si="26"/>
        <v>130028.46498344498</v>
      </c>
      <c r="R131">
        <f t="shared" si="27"/>
        <v>0</v>
      </c>
      <c r="S131">
        <f t="shared" si="41"/>
        <v>0</v>
      </c>
      <c r="T131">
        <f t="shared" si="28"/>
        <v>130028.46498344498</v>
      </c>
      <c r="U131">
        <f t="shared" si="29"/>
        <v>0</v>
      </c>
      <c r="V131">
        <f t="shared" si="42"/>
        <v>0</v>
      </c>
      <c r="W131">
        <f t="shared" si="30"/>
        <v>130028.46498344498</v>
      </c>
      <c r="X131" s="55">
        <f t="shared" si="43"/>
        <v>1702.2724241474352</v>
      </c>
      <c r="Y131" s="38">
        <f t="shared" si="31"/>
        <v>997.61482586047578</v>
      </c>
      <c r="Z131" s="38">
        <f t="shared" si="32"/>
        <v>129030.8501575845</v>
      </c>
      <c r="AA131">
        <f t="shared" si="44"/>
        <v>0</v>
      </c>
      <c r="AB131" s="38">
        <f t="shared" si="45"/>
        <v>129030.8501575845</v>
      </c>
      <c r="AD131" s="38">
        <f t="shared" si="33"/>
        <v>0</v>
      </c>
      <c r="AE131" s="38">
        <f t="shared" si="46"/>
        <v>129030.8501575845</v>
      </c>
      <c r="AG131" t="str">
        <f t="shared" si="34"/>
        <v>5304500</v>
      </c>
    </row>
    <row r="132" spans="1:33" x14ac:dyDescent="0.25">
      <c r="A132" s="7" t="s">
        <v>472</v>
      </c>
      <c r="B132" s="2" t="s">
        <v>931</v>
      </c>
      <c r="C132" s="4" t="s">
        <v>930</v>
      </c>
      <c r="D132">
        <f>_xlfn.IFNA(VLOOKUP(A132,'Prior Year Net to district'!$B$1:$F$317,3,FALSE),0)</f>
        <v>82390.9080757583</v>
      </c>
      <c r="E132">
        <f>VLOOKUP(A132,'Basic HH'!$B$1:$Y$321,23,FALSE)</f>
        <v>46031.082471482965</v>
      </c>
      <c r="F132">
        <f>VLOOKUP(A132,'Conc. HH'!$B$1:$Y$321,23,FALSE)</f>
        <v>12032.366335969304</v>
      </c>
      <c r="G132">
        <f>VLOOKUP(A132,'Targeted HH'!$B$1:$Y$321,23,FALSE)</f>
        <v>25904.675396468545</v>
      </c>
      <c r="H132">
        <f>VLOOKUP(A132,'EFIG HH'!$B$1:$Y$321,23,FALSE)</f>
        <v>35727.468772571156</v>
      </c>
      <c r="I132">
        <f t="shared" si="35"/>
        <v>119695.59297649197</v>
      </c>
      <c r="J132">
        <f t="shared" si="36"/>
        <v>82390.9080757583</v>
      </c>
      <c r="K132" s="55">
        <f t="shared" si="37"/>
        <v>111335.7718399055</v>
      </c>
      <c r="L132">
        <f t="shared" ref="L132:L195" si="47">IF(K132&lt;J132,MIN(J132,I132)-K132,0)</f>
        <v>0</v>
      </c>
      <c r="M132">
        <f t="shared" si="38"/>
        <v>111335.7718399055</v>
      </c>
      <c r="N132">
        <f t="shared" si="39"/>
        <v>106596.59737162798</v>
      </c>
      <c r="O132">
        <f t="shared" ref="O132:O195" si="48">IF(L132=0,IF(N132&lt;J132,MIN(I132,J132)-N132,0),0)</f>
        <v>0</v>
      </c>
      <c r="P132">
        <f t="shared" si="40"/>
        <v>106596.59737162798</v>
      </c>
      <c r="Q132">
        <f t="shared" ref="Q132:Q195" si="49">IF(J132&gt;0,N132,IF(O132&gt;0,O132+N132,P132-(P132/$P$3*$O$3)))</f>
        <v>106596.59737162798</v>
      </c>
      <c r="R132">
        <f t="shared" ref="R132:R195" si="50">IF(O132=0, IF(Q132&lt;J132,MIN(I132,J132)-Q132,0),0)</f>
        <v>0</v>
      </c>
      <c r="S132">
        <f t="shared" si="41"/>
        <v>106596.59737162798</v>
      </c>
      <c r="T132">
        <f t="shared" ref="T132:T195" si="51">IF(J132&gt;0,Q132,IF(R132&gt;0,Q132+N132,S132-(S132/$S$3*$R$3)))</f>
        <v>106596.59737162798</v>
      </c>
      <c r="U132">
        <f t="shared" ref="U132:U195" si="52">IF(R132=0,IF(T132&lt;J132,MIN(I132,J132)-T132,0),0)</f>
        <v>0</v>
      </c>
      <c r="V132">
        <f t="shared" si="42"/>
        <v>106596.59737162798</v>
      </c>
      <c r="W132">
        <f t="shared" ref="W132:W195" si="53">IF(J132&gt;0,T132,IF(T132&gt;0,U132+T132,U132-(U132/$U$3*$T$3)))</f>
        <v>106596.59737162798</v>
      </c>
      <c r="X132" s="55">
        <f t="shared" si="43"/>
        <v>13098.995604863987</v>
      </c>
      <c r="Y132" s="38">
        <f t="shared" ref="Y132:Y195" si="54">W132/$W$3*$Y$1</f>
        <v>817.83897039586861</v>
      </c>
      <c r="Z132" s="38">
        <f t="shared" ref="Z132:Z195" si="55">W132-Y132</f>
        <v>105778.75840123212</v>
      </c>
      <c r="AA132">
        <f t="shared" si="44"/>
        <v>0</v>
      </c>
      <c r="AB132" s="38">
        <f t="shared" si="45"/>
        <v>105778.75840123212</v>
      </c>
      <c r="AD132" s="38">
        <f t="shared" ref="AD132:AD195" si="56">IF(AC132&gt;0,AC132*AB132,0)</f>
        <v>0</v>
      </c>
      <c r="AE132" s="38">
        <f t="shared" si="46"/>
        <v>105778.75840123212</v>
      </c>
      <c r="AG132" t="str">
        <f t="shared" ref="AG132:AG195" si="57">A132</f>
        <v>5304530</v>
      </c>
    </row>
    <row r="133" spans="1:33" x14ac:dyDescent="0.25">
      <c r="A133" s="7" t="s">
        <v>89</v>
      </c>
      <c r="B133" s="2" t="s">
        <v>932</v>
      </c>
      <c r="C133" s="4" t="s">
        <v>36</v>
      </c>
      <c r="D133">
        <f>_xlfn.IFNA(VLOOKUP(A133,'Prior Year Net to district'!$B$1:$F$317,3,FALSE),0)</f>
        <v>28368.06849962171</v>
      </c>
      <c r="E133">
        <f>VLOOKUP(A133,'Basic HH'!$B$1:$Y$321,23,FALSE)</f>
        <v>0</v>
      </c>
      <c r="F133">
        <f>VLOOKUP(A133,'Conc. HH'!$B$1:$Y$321,23,FALSE)</f>
        <v>2381.7838916968253</v>
      </c>
      <c r="G133">
        <f>VLOOKUP(A133,'Targeted HH'!$B$1:$Y$321,23,FALSE)</f>
        <v>0</v>
      </c>
      <c r="H133">
        <f>VLOOKUP(A133,'EFIG HH'!$B$1:$Y$321,23,FALSE)</f>
        <v>0</v>
      </c>
      <c r="I133">
        <f t="shared" ref="I133:I196" si="58">SUM(E133:H133)</f>
        <v>2381.7838916968253</v>
      </c>
      <c r="J133">
        <f t="shared" ref="J133:J196" si="59">IF(D133=0,I133,D133)</f>
        <v>28368.06849962171</v>
      </c>
      <c r="K133" s="55">
        <f t="shared" ref="K133:K196" si="60">I133*(1-$K$1)</f>
        <v>2215.4345147026461</v>
      </c>
      <c r="L133">
        <f t="shared" si="47"/>
        <v>166.34937699417924</v>
      </c>
      <c r="M133">
        <f t="shared" ref="M133:M196" si="61">IF(L133=0,K133,0)</f>
        <v>0</v>
      </c>
      <c r="N133">
        <f t="shared" ref="N133:N196" si="62">M133-(M133/$M$3*$L$3)+IF(L133&gt;0,K133+L133)</f>
        <v>2381.7838916968253</v>
      </c>
      <c r="O133">
        <f t="shared" si="48"/>
        <v>0</v>
      </c>
      <c r="P133">
        <f t="shared" ref="P133:P196" si="63">IF(O133+L133=0,N133,0)</f>
        <v>0</v>
      </c>
      <c r="Q133">
        <f t="shared" si="49"/>
        <v>2381.7838916968253</v>
      </c>
      <c r="R133">
        <f t="shared" si="50"/>
        <v>0</v>
      </c>
      <c r="S133">
        <f t="shared" ref="S133:S196" si="64">IF(L133+O133+R133=0,N133,0)</f>
        <v>0</v>
      </c>
      <c r="T133">
        <f t="shared" si="51"/>
        <v>2381.7838916968253</v>
      </c>
      <c r="U133">
        <f t="shared" si="52"/>
        <v>0</v>
      </c>
      <c r="V133">
        <f t="shared" ref="V133:V196" si="65">IF(U133+R133+O133+L133=0,T133,0)</f>
        <v>0</v>
      </c>
      <c r="W133">
        <f t="shared" si="53"/>
        <v>2381.7838916968253</v>
      </c>
      <c r="X133" s="55">
        <f t="shared" ref="X133:X196" si="66">I133-W133</f>
        <v>0</v>
      </c>
      <c r="Y133" s="38">
        <f t="shared" si="54"/>
        <v>18.273713549221213</v>
      </c>
      <c r="Z133" s="38">
        <f t="shared" si="55"/>
        <v>2363.5101781476042</v>
      </c>
      <c r="AA133">
        <f t="shared" ref="AA133:AA196" si="67">Z133/$Z$3*$AA$1</f>
        <v>0</v>
      </c>
      <c r="AB133" s="38">
        <f t="shared" ref="AB133:AB196" si="68">Z133-AA133</f>
        <v>2363.5101781476042</v>
      </c>
      <c r="AD133" s="38">
        <f t="shared" si="56"/>
        <v>0</v>
      </c>
      <c r="AE133" s="38">
        <f t="shared" ref="AE133:AE196" si="69">AB133-AD133</f>
        <v>2363.5101781476042</v>
      </c>
      <c r="AG133" t="str">
        <f t="shared" si="57"/>
        <v>5304550</v>
      </c>
    </row>
    <row r="134" spans="1:33" x14ac:dyDescent="0.25">
      <c r="A134" s="7" t="s">
        <v>474</v>
      </c>
      <c r="B134" s="2" t="s">
        <v>934</v>
      </c>
      <c r="C134" s="4" t="s">
        <v>933</v>
      </c>
      <c r="D134">
        <f>_xlfn.IFNA(VLOOKUP(A134,'Prior Year Net to district'!$B$1:$F$317,3,FALSE),0)</f>
        <v>231033.90021185754</v>
      </c>
      <c r="E134">
        <f>VLOOKUP(A134,'Basic HH'!$B$1:$Y$321,23,FALSE)</f>
        <v>79581.911418073476</v>
      </c>
      <c r="F134">
        <f>VLOOKUP(A134,'Conc. HH'!$B$1:$Y$321,23,FALSE)</f>
        <v>20212.222073410525</v>
      </c>
      <c r="G134">
        <f>VLOOKUP(A134,'Targeted HH'!$B$1:$Y$321,23,FALSE)</f>
        <v>48202.012305030454</v>
      </c>
      <c r="H134">
        <f>VLOOKUP(A134,'EFIG HH'!$B$1:$Y$321,23,FALSE)</f>
        <v>63515.414640705843</v>
      </c>
      <c r="I134">
        <f t="shared" si="58"/>
        <v>211511.56043722032</v>
      </c>
      <c r="J134">
        <f t="shared" si="59"/>
        <v>231033.90021185754</v>
      </c>
      <c r="K134" s="55">
        <f t="shared" si="60"/>
        <v>196739.0966429791</v>
      </c>
      <c r="L134">
        <f t="shared" si="47"/>
        <v>14772.463794241223</v>
      </c>
      <c r="M134">
        <f t="shared" si="61"/>
        <v>0</v>
      </c>
      <c r="N134">
        <f t="shared" si="62"/>
        <v>211511.56043722032</v>
      </c>
      <c r="O134">
        <f t="shared" si="48"/>
        <v>0</v>
      </c>
      <c r="P134">
        <f t="shared" si="63"/>
        <v>0</v>
      </c>
      <c r="Q134">
        <f t="shared" si="49"/>
        <v>211511.56043722032</v>
      </c>
      <c r="R134">
        <f t="shared" si="50"/>
        <v>0</v>
      </c>
      <c r="S134">
        <f t="shared" si="64"/>
        <v>0</v>
      </c>
      <c r="T134">
        <f t="shared" si="51"/>
        <v>211511.56043722032</v>
      </c>
      <c r="U134">
        <f t="shared" si="52"/>
        <v>0</v>
      </c>
      <c r="V134">
        <f t="shared" si="65"/>
        <v>0</v>
      </c>
      <c r="W134">
        <f t="shared" si="53"/>
        <v>211511.56043722032</v>
      </c>
      <c r="X134" s="55">
        <f t="shared" si="66"/>
        <v>0</v>
      </c>
      <c r="Y134" s="38">
        <f t="shared" si="54"/>
        <v>1622.7759710915618</v>
      </c>
      <c r="Z134" s="38">
        <f t="shared" si="55"/>
        <v>209888.78446612877</v>
      </c>
      <c r="AA134">
        <f t="shared" si="67"/>
        <v>0</v>
      </c>
      <c r="AB134" s="38">
        <f t="shared" si="68"/>
        <v>209888.78446612877</v>
      </c>
      <c r="AD134" s="38">
        <f t="shared" si="56"/>
        <v>0</v>
      </c>
      <c r="AE134" s="38">
        <f t="shared" si="69"/>
        <v>209888.78446612877</v>
      </c>
      <c r="AG134" t="str">
        <f t="shared" si="57"/>
        <v>5304590</v>
      </c>
    </row>
    <row r="135" spans="1:33" x14ac:dyDescent="0.25">
      <c r="A135" s="7" t="s">
        <v>174</v>
      </c>
      <c r="B135" s="2" t="s">
        <v>936</v>
      </c>
      <c r="C135" s="4" t="s">
        <v>935</v>
      </c>
      <c r="D135">
        <f>_xlfn.IFNA(VLOOKUP(A135,'Prior Year Net to district'!$B$1:$F$317,3,FALSE),0)</f>
        <v>402083.42113266978</v>
      </c>
      <c r="E135">
        <f>VLOOKUP(A135,'Basic HH'!$B$1:$Y$321,23,FALSE)</f>
        <v>339176.3971582955</v>
      </c>
      <c r="F135">
        <f>VLOOKUP(A135,'Conc. HH'!$B$1:$Y$321,23,FALSE)</f>
        <v>0</v>
      </c>
      <c r="G135">
        <f>VLOOKUP(A135,'Targeted HH'!$B$1:$Y$321,23,FALSE)</f>
        <v>164897.02868379423</v>
      </c>
      <c r="H135">
        <f>VLOOKUP(A135,'EFIG HH'!$B$1:$Y$321,23,FALSE)</f>
        <v>227424.32988730556</v>
      </c>
      <c r="I135">
        <f t="shared" si="58"/>
        <v>731497.7557293952</v>
      </c>
      <c r="J135">
        <f t="shared" si="59"/>
        <v>402083.42113266978</v>
      </c>
      <c r="K135" s="55">
        <f t="shared" si="60"/>
        <v>680408.23565898475</v>
      </c>
      <c r="L135">
        <f t="shared" si="47"/>
        <v>0</v>
      </c>
      <c r="M135">
        <f t="shared" si="61"/>
        <v>680408.23565898475</v>
      </c>
      <c r="N135">
        <f t="shared" si="62"/>
        <v>651445.63644085056</v>
      </c>
      <c r="O135">
        <f t="shared" si="48"/>
        <v>0</v>
      </c>
      <c r="P135">
        <f t="shared" si="63"/>
        <v>651445.63644085056</v>
      </c>
      <c r="Q135">
        <f t="shared" si="49"/>
        <v>651445.63644085056</v>
      </c>
      <c r="R135">
        <f t="shared" si="50"/>
        <v>0</v>
      </c>
      <c r="S135">
        <f t="shared" si="64"/>
        <v>651445.63644085056</v>
      </c>
      <c r="T135">
        <f t="shared" si="51"/>
        <v>651445.63644085056</v>
      </c>
      <c r="U135">
        <f t="shared" si="52"/>
        <v>0</v>
      </c>
      <c r="V135">
        <f t="shared" si="65"/>
        <v>651445.63644085056</v>
      </c>
      <c r="W135">
        <f t="shared" si="53"/>
        <v>651445.63644085056</v>
      </c>
      <c r="X135" s="55">
        <f t="shared" si="66"/>
        <v>80052.119288544636</v>
      </c>
      <c r="Y135" s="38">
        <f t="shared" si="54"/>
        <v>4998.0735005850383</v>
      </c>
      <c r="Z135" s="38">
        <f t="shared" si="55"/>
        <v>646447.56294026552</v>
      </c>
      <c r="AA135">
        <f t="shared" si="67"/>
        <v>0</v>
      </c>
      <c r="AB135" s="38">
        <f t="shared" si="68"/>
        <v>646447.56294026552</v>
      </c>
      <c r="AD135" s="38">
        <f t="shared" si="56"/>
        <v>0</v>
      </c>
      <c r="AE135" s="38">
        <f t="shared" si="69"/>
        <v>646447.56294026552</v>
      </c>
      <c r="AG135" t="str">
        <f t="shared" si="57"/>
        <v>5304620</v>
      </c>
    </row>
    <row r="136" spans="1:33" x14ac:dyDescent="0.25">
      <c r="A136" s="7" t="s">
        <v>476</v>
      </c>
      <c r="B136" s="2" t="s">
        <v>938</v>
      </c>
      <c r="C136" s="4" t="s">
        <v>937</v>
      </c>
      <c r="D136">
        <f>_xlfn.IFNA(VLOOKUP(A136,'Prior Year Net to district'!$B$1:$F$317,3,FALSE),0)</f>
        <v>353145.14983136381</v>
      </c>
      <c r="E136">
        <f>VLOOKUP(A136,'Basic HH'!$B$1:$Y$321,23,FALSE)</f>
        <v>137210.19210012667</v>
      </c>
      <c r="F136">
        <f>VLOOKUP(A136,'Conc. HH'!$B$1:$Y$321,23,FALSE)</f>
        <v>34848.658747259527</v>
      </c>
      <c r="G136">
        <f>VLOOKUP(A136,'Targeted HH'!$B$1:$Y$321,23,FALSE)</f>
        <v>76758.173079801971</v>
      </c>
      <c r="H136">
        <f>VLOOKUP(A136,'EFIG HH'!$B$1:$Y$321,23,FALSE)</f>
        <v>105864.10328546668</v>
      </c>
      <c r="I136">
        <f t="shared" si="58"/>
        <v>354681.12721265486</v>
      </c>
      <c r="J136">
        <f t="shared" si="59"/>
        <v>353145.14983136381</v>
      </c>
      <c r="K136" s="55">
        <f t="shared" si="60"/>
        <v>329909.36485877272</v>
      </c>
      <c r="L136">
        <f t="shared" si="47"/>
        <v>23235.784972591093</v>
      </c>
      <c r="M136">
        <f t="shared" si="61"/>
        <v>0</v>
      </c>
      <c r="N136">
        <f t="shared" si="62"/>
        <v>353145.14983136381</v>
      </c>
      <c r="O136">
        <f t="shared" si="48"/>
        <v>0</v>
      </c>
      <c r="P136">
        <f t="shared" si="63"/>
        <v>0</v>
      </c>
      <c r="Q136">
        <f t="shared" si="49"/>
        <v>353145.14983136381</v>
      </c>
      <c r="R136">
        <f t="shared" si="50"/>
        <v>0</v>
      </c>
      <c r="S136">
        <f t="shared" si="64"/>
        <v>0</v>
      </c>
      <c r="T136">
        <f t="shared" si="51"/>
        <v>353145.14983136381</v>
      </c>
      <c r="U136">
        <f t="shared" si="52"/>
        <v>0</v>
      </c>
      <c r="V136">
        <f t="shared" si="65"/>
        <v>0</v>
      </c>
      <c r="W136">
        <f t="shared" si="53"/>
        <v>353145.14983136381</v>
      </c>
      <c r="X136" s="55">
        <f t="shared" si="66"/>
        <v>1535.9773812910425</v>
      </c>
      <c r="Y136" s="38">
        <f t="shared" si="54"/>
        <v>2709.4285639482268</v>
      </c>
      <c r="Z136" s="38">
        <f t="shared" si="55"/>
        <v>350435.72126741556</v>
      </c>
      <c r="AA136">
        <f t="shared" si="67"/>
        <v>0</v>
      </c>
      <c r="AB136" s="38">
        <f t="shared" si="68"/>
        <v>350435.72126741556</v>
      </c>
      <c r="AD136" s="38">
        <f t="shared" si="56"/>
        <v>0</v>
      </c>
      <c r="AE136" s="38">
        <f t="shared" si="69"/>
        <v>350435.72126741556</v>
      </c>
      <c r="AG136" t="str">
        <f t="shared" si="57"/>
        <v>5304650</v>
      </c>
    </row>
    <row r="137" spans="1:33" x14ac:dyDescent="0.25">
      <c r="A137" s="7" t="s">
        <v>478</v>
      </c>
      <c r="B137" s="2" t="s">
        <v>940</v>
      </c>
      <c r="C137" s="4" t="s">
        <v>939</v>
      </c>
      <c r="D137">
        <f>_xlfn.IFNA(VLOOKUP(A137,'Prior Year Net to district'!$B$1:$F$317,3,FALSE),0)</f>
        <v>46141.526593912953</v>
      </c>
      <c r="E137">
        <f>VLOOKUP(A137,'Basic HH'!$B$1:$Y$321,23,FALSE)</f>
        <v>21804.196960176138</v>
      </c>
      <c r="F137">
        <f>VLOOKUP(A137,'Conc. HH'!$B$1:$Y$321,23,FALSE)</f>
        <v>5699.5419486170404</v>
      </c>
      <c r="G137">
        <f>VLOOKUP(A137,'Targeted HH'!$B$1:$Y$321,23,FALSE)</f>
        <v>16870.143870271328</v>
      </c>
      <c r="H137">
        <f>VLOOKUP(A137,'EFIG HH'!$B$1:$Y$321,23,FALSE)</f>
        <v>23267.133406970555</v>
      </c>
      <c r="I137">
        <f t="shared" si="58"/>
        <v>67641.016186035064</v>
      </c>
      <c r="J137">
        <f t="shared" si="59"/>
        <v>46141.526593912953</v>
      </c>
      <c r="K137" s="55">
        <f t="shared" si="60"/>
        <v>62916.808863521022</v>
      </c>
      <c r="L137">
        <f t="shared" si="47"/>
        <v>0</v>
      </c>
      <c r="M137">
        <f t="shared" si="61"/>
        <v>62916.808863521022</v>
      </c>
      <c r="N137">
        <f t="shared" si="62"/>
        <v>60238.660329011807</v>
      </c>
      <c r="O137">
        <f t="shared" si="48"/>
        <v>0</v>
      </c>
      <c r="P137">
        <f t="shared" si="63"/>
        <v>60238.660329011807</v>
      </c>
      <c r="Q137">
        <f t="shared" si="49"/>
        <v>60238.660329011807</v>
      </c>
      <c r="R137">
        <f t="shared" si="50"/>
        <v>0</v>
      </c>
      <c r="S137">
        <f t="shared" si="64"/>
        <v>60238.660329011807</v>
      </c>
      <c r="T137">
        <f t="shared" si="51"/>
        <v>60238.660329011807</v>
      </c>
      <c r="U137">
        <f t="shared" si="52"/>
        <v>0</v>
      </c>
      <c r="V137">
        <f t="shared" si="65"/>
        <v>60238.660329011807</v>
      </c>
      <c r="W137">
        <f t="shared" si="53"/>
        <v>60238.660329011807</v>
      </c>
      <c r="X137" s="55">
        <f t="shared" si="66"/>
        <v>7402.3558570232562</v>
      </c>
      <c r="Y137" s="38">
        <f t="shared" si="54"/>
        <v>462.16788486926049</v>
      </c>
      <c r="Z137" s="38">
        <f t="shared" si="55"/>
        <v>59776.492444142546</v>
      </c>
      <c r="AA137">
        <f t="shared" si="67"/>
        <v>0</v>
      </c>
      <c r="AB137" s="38">
        <f t="shared" si="68"/>
        <v>59776.492444142546</v>
      </c>
      <c r="AD137" s="38">
        <f t="shared" si="56"/>
        <v>0</v>
      </c>
      <c r="AE137" s="38">
        <f t="shared" si="69"/>
        <v>59776.492444142546</v>
      </c>
      <c r="AG137" t="str">
        <f t="shared" si="57"/>
        <v>5304710</v>
      </c>
    </row>
    <row r="138" spans="1:33" x14ac:dyDescent="0.25">
      <c r="A138" s="7" t="s">
        <v>298</v>
      </c>
      <c r="B138" s="2" t="s">
        <v>942</v>
      </c>
      <c r="C138" s="4" t="s">
        <v>941</v>
      </c>
      <c r="D138">
        <f>_xlfn.IFNA(VLOOKUP(A138,'Prior Year Net to district'!$B$1:$F$317,3,FALSE),0)</f>
        <v>161165.66880111146</v>
      </c>
      <c r="E138">
        <f>VLOOKUP(A138,'Basic HH'!$B$1:$Y$321,23,FALSE)</f>
        <v>87216.78784070455</v>
      </c>
      <c r="F138">
        <f>VLOOKUP(A138,'Conc. HH'!$B$1:$Y$321,23,FALSE)</f>
        <v>22798.167794468161</v>
      </c>
      <c r="G138">
        <f>VLOOKUP(A138,'Targeted HH'!$B$1:$Y$321,23,FALSE)</f>
        <v>45622.473168517077</v>
      </c>
      <c r="H138">
        <f>VLOOKUP(A138,'EFIG HH'!$B$1:$Y$321,23,FALSE)</f>
        <v>62922.057910745534</v>
      </c>
      <c r="I138">
        <f t="shared" si="58"/>
        <v>218559.4867144353</v>
      </c>
      <c r="J138">
        <f t="shared" si="59"/>
        <v>161165.66880111146</v>
      </c>
      <c r="K138" s="55">
        <f t="shared" si="60"/>
        <v>203294.77920765459</v>
      </c>
      <c r="L138">
        <f t="shared" si="47"/>
        <v>0</v>
      </c>
      <c r="M138">
        <f t="shared" si="61"/>
        <v>203294.77920765459</v>
      </c>
      <c r="N138">
        <f t="shared" si="62"/>
        <v>194641.23137452494</v>
      </c>
      <c r="O138">
        <f t="shared" si="48"/>
        <v>0</v>
      </c>
      <c r="P138">
        <f t="shared" si="63"/>
        <v>194641.23137452494</v>
      </c>
      <c r="Q138">
        <f t="shared" si="49"/>
        <v>194641.23137452494</v>
      </c>
      <c r="R138">
        <f t="shared" si="50"/>
        <v>0</v>
      </c>
      <c r="S138">
        <f t="shared" si="64"/>
        <v>194641.23137452494</v>
      </c>
      <c r="T138">
        <f t="shared" si="51"/>
        <v>194641.23137452494</v>
      </c>
      <c r="U138">
        <f t="shared" si="52"/>
        <v>0</v>
      </c>
      <c r="V138">
        <f t="shared" si="65"/>
        <v>194641.23137452494</v>
      </c>
      <c r="W138">
        <f t="shared" si="53"/>
        <v>194641.23137452494</v>
      </c>
      <c r="X138" s="55">
        <f t="shared" si="66"/>
        <v>23918.255339910364</v>
      </c>
      <c r="Y138" s="38">
        <f t="shared" si="54"/>
        <v>1493.3420783494414</v>
      </c>
      <c r="Z138" s="38">
        <f t="shared" si="55"/>
        <v>193147.8892961755</v>
      </c>
      <c r="AA138">
        <f t="shared" si="67"/>
        <v>0</v>
      </c>
      <c r="AB138" s="38">
        <f t="shared" si="68"/>
        <v>193147.8892961755</v>
      </c>
      <c r="AD138" s="38">
        <f t="shared" si="56"/>
        <v>0</v>
      </c>
      <c r="AE138" s="38">
        <f t="shared" si="69"/>
        <v>193147.8892961755</v>
      </c>
      <c r="AG138" t="str">
        <f t="shared" si="57"/>
        <v>5304740</v>
      </c>
    </row>
    <row r="139" spans="1:33" x14ac:dyDescent="0.25">
      <c r="A139" s="7" t="s">
        <v>480</v>
      </c>
      <c r="B139" s="2" t="s">
        <v>944</v>
      </c>
      <c r="C139" s="4" t="s">
        <v>943</v>
      </c>
      <c r="D139">
        <f>_xlfn.IFNA(VLOOKUP(A139,'Prior Year Net to district'!$B$1:$F$317,3,FALSE),0)</f>
        <v>126317.98253581191</v>
      </c>
      <c r="E139">
        <f>VLOOKUP(A139,'Basic HH'!$B$1:$Y$321,23,FALSE)</f>
        <v>45965.41435354243</v>
      </c>
      <c r="F139">
        <f>VLOOKUP(A139,'Conc. HH'!$B$1:$Y$321,23,FALSE)</f>
        <v>11674.300680331942</v>
      </c>
      <c r="G139">
        <f>VLOOKUP(A139,'Targeted HH'!$B$1:$Y$321,23,FALSE)</f>
        <v>25028.138560760191</v>
      </c>
      <c r="H139">
        <f>VLOOKUP(A139,'EFIG HH'!$B$1:$Y$321,23,FALSE)</f>
        <v>32979.382443869901</v>
      </c>
      <c r="I139">
        <f t="shared" si="58"/>
        <v>115647.23603850446</v>
      </c>
      <c r="J139">
        <f t="shared" si="59"/>
        <v>126317.98253581191</v>
      </c>
      <c r="K139" s="55">
        <f t="shared" si="60"/>
        <v>107570.16165187796</v>
      </c>
      <c r="L139">
        <f t="shared" si="47"/>
        <v>8077.0743866264966</v>
      </c>
      <c r="M139">
        <f t="shared" si="61"/>
        <v>0</v>
      </c>
      <c r="N139">
        <f t="shared" si="62"/>
        <v>115647.23603850446</v>
      </c>
      <c r="O139">
        <f t="shared" si="48"/>
        <v>0</v>
      </c>
      <c r="P139">
        <f t="shared" si="63"/>
        <v>0</v>
      </c>
      <c r="Q139">
        <f t="shared" si="49"/>
        <v>115647.23603850446</v>
      </c>
      <c r="R139">
        <f t="shared" si="50"/>
        <v>0</v>
      </c>
      <c r="S139">
        <f t="shared" si="64"/>
        <v>0</v>
      </c>
      <c r="T139">
        <f t="shared" si="51"/>
        <v>115647.23603850446</v>
      </c>
      <c r="U139">
        <f t="shared" si="52"/>
        <v>0</v>
      </c>
      <c r="V139">
        <f t="shared" si="65"/>
        <v>0</v>
      </c>
      <c r="W139">
        <f t="shared" si="53"/>
        <v>115647.23603850446</v>
      </c>
      <c r="X139" s="55">
        <f t="shared" si="66"/>
        <v>0</v>
      </c>
      <c r="Y139" s="38">
        <f t="shared" si="54"/>
        <v>887.27800683094165</v>
      </c>
      <c r="Z139" s="38">
        <f t="shared" si="55"/>
        <v>114759.95803167352</v>
      </c>
      <c r="AA139">
        <f t="shared" si="67"/>
        <v>0</v>
      </c>
      <c r="AB139" s="38">
        <f t="shared" si="68"/>
        <v>114759.95803167352</v>
      </c>
      <c r="AD139" s="38">
        <f t="shared" si="56"/>
        <v>0</v>
      </c>
      <c r="AE139" s="38">
        <f t="shared" si="69"/>
        <v>114759.95803167352</v>
      </c>
      <c r="AG139" t="str">
        <f t="shared" si="57"/>
        <v>5304800</v>
      </c>
    </row>
    <row r="140" spans="1:33" x14ac:dyDescent="0.25">
      <c r="A140" s="7" t="s">
        <v>482</v>
      </c>
      <c r="B140" s="2" t="s">
        <v>946</v>
      </c>
      <c r="C140" s="4" t="s">
        <v>945</v>
      </c>
      <c r="D140">
        <f>_xlfn.IFNA(VLOOKUP(A140,'Prior Year Net to district'!$B$1:$F$317,3,FALSE),0)</f>
        <v>330532.71088553272</v>
      </c>
      <c r="E140">
        <f>VLOOKUP(A140,'Basic HH'!$B$1:$Y$321,23,FALSE)</f>
        <v>127594.93035954922</v>
      </c>
      <c r="F140">
        <f>VLOOKUP(A140,'Conc. HH'!$B$1:$Y$321,23,FALSE)</f>
        <v>33352.875106721942</v>
      </c>
      <c r="G140">
        <f>VLOOKUP(A140,'Targeted HH'!$B$1:$Y$321,23,FALSE)</f>
        <v>83387.622550849992</v>
      </c>
      <c r="H140">
        <f>VLOOKUP(A140,'EFIG HH'!$B$1:$Y$321,23,FALSE)</f>
        <v>115007.37357668593</v>
      </c>
      <c r="I140">
        <f t="shared" si="58"/>
        <v>359342.80159380706</v>
      </c>
      <c r="J140">
        <f t="shared" si="59"/>
        <v>330532.71088553272</v>
      </c>
      <c r="K140" s="55">
        <f t="shared" si="60"/>
        <v>334245.45696029079</v>
      </c>
      <c r="L140">
        <f t="shared" si="47"/>
        <v>0</v>
      </c>
      <c r="M140">
        <f t="shared" si="61"/>
        <v>334245.45696029079</v>
      </c>
      <c r="N140">
        <f t="shared" si="62"/>
        <v>320017.79670710879</v>
      </c>
      <c r="O140">
        <f t="shared" si="48"/>
        <v>10514.914178423933</v>
      </c>
      <c r="P140">
        <f t="shared" si="63"/>
        <v>0</v>
      </c>
      <c r="Q140">
        <f t="shared" si="49"/>
        <v>320017.79670710879</v>
      </c>
      <c r="R140">
        <f t="shared" si="50"/>
        <v>0</v>
      </c>
      <c r="S140">
        <f t="shared" si="64"/>
        <v>0</v>
      </c>
      <c r="T140">
        <f t="shared" si="51"/>
        <v>320017.79670710879</v>
      </c>
      <c r="U140">
        <f t="shared" si="52"/>
        <v>10514.914178423933</v>
      </c>
      <c r="V140">
        <f t="shared" si="65"/>
        <v>0</v>
      </c>
      <c r="W140">
        <f t="shared" si="53"/>
        <v>320017.79670710879</v>
      </c>
      <c r="X140" s="55">
        <f t="shared" si="66"/>
        <v>39325.004886698269</v>
      </c>
      <c r="Y140" s="38">
        <f t="shared" si="54"/>
        <v>2455.2662263210018</v>
      </c>
      <c r="Z140" s="38">
        <f t="shared" si="55"/>
        <v>317562.5304807878</v>
      </c>
      <c r="AA140">
        <f t="shared" si="67"/>
        <v>0</v>
      </c>
      <c r="AB140" s="38">
        <f t="shared" si="68"/>
        <v>317562.5304807878</v>
      </c>
      <c r="AD140" s="38">
        <f t="shared" si="56"/>
        <v>0</v>
      </c>
      <c r="AE140" s="38">
        <f t="shared" si="69"/>
        <v>317562.5304807878</v>
      </c>
      <c r="AG140" t="str">
        <f t="shared" si="57"/>
        <v>5304830</v>
      </c>
    </row>
    <row r="141" spans="1:33" x14ac:dyDescent="0.25">
      <c r="A141" s="7" t="s">
        <v>176</v>
      </c>
      <c r="B141" s="2" t="s">
        <v>948</v>
      </c>
      <c r="C141" s="4" t="s">
        <v>947</v>
      </c>
      <c r="D141">
        <f>_xlfn.IFNA(VLOOKUP(A141,'Prior Year Net to district'!$B$1:$F$317,3,FALSE),0)</f>
        <v>2084801.2339733301</v>
      </c>
      <c r="E141">
        <f>VLOOKUP(A141,'Basic HH'!$B$1:$Y$321,23,FALSE)</f>
        <v>1011068.6886718707</v>
      </c>
      <c r="F141">
        <f>VLOOKUP(A141,'Conc. HH'!$B$1:$Y$321,23,FALSE)</f>
        <v>0</v>
      </c>
      <c r="G141">
        <f>VLOOKUP(A141,'Targeted HH'!$B$1:$Y$321,23,FALSE)</f>
        <v>601677.84870932065</v>
      </c>
      <c r="H141">
        <f>VLOOKUP(A141,'EFIG HH'!$B$1:$Y$321,23,FALSE)</f>
        <v>829828.06083879946</v>
      </c>
      <c r="I141">
        <f t="shared" si="58"/>
        <v>2442574.5982199907</v>
      </c>
      <c r="J141">
        <f t="shared" si="59"/>
        <v>2084801.2339733301</v>
      </c>
      <c r="K141" s="55">
        <f t="shared" si="60"/>
        <v>2271979.455607689</v>
      </c>
      <c r="L141">
        <f t="shared" si="47"/>
        <v>0</v>
      </c>
      <c r="M141">
        <f t="shared" si="61"/>
        <v>2271979.455607689</v>
      </c>
      <c r="N141">
        <f t="shared" si="62"/>
        <v>2175269.2352487752</v>
      </c>
      <c r="O141">
        <f t="shared" si="48"/>
        <v>0</v>
      </c>
      <c r="P141">
        <f t="shared" si="63"/>
        <v>2175269.2352487752</v>
      </c>
      <c r="Q141">
        <f t="shared" si="49"/>
        <v>2175269.2352487752</v>
      </c>
      <c r="R141">
        <f t="shared" si="50"/>
        <v>0</v>
      </c>
      <c r="S141">
        <f t="shared" si="64"/>
        <v>2175269.2352487752</v>
      </c>
      <c r="T141">
        <f t="shared" si="51"/>
        <v>2175269.2352487752</v>
      </c>
      <c r="U141">
        <f t="shared" si="52"/>
        <v>0</v>
      </c>
      <c r="V141">
        <f t="shared" si="65"/>
        <v>2175269.2352487752</v>
      </c>
      <c r="W141">
        <f t="shared" si="53"/>
        <v>2175269.2352487752</v>
      </c>
      <c r="X141" s="55">
        <f t="shared" si="66"/>
        <v>267305.36297121551</v>
      </c>
      <c r="Y141" s="38">
        <f t="shared" si="54"/>
        <v>16689.275225994927</v>
      </c>
      <c r="Z141" s="38">
        <f t="shared" si="55"/>
        <v>2158579.9600227801</v>
      </c>
      <c r="AA141">
        <f t="shared" si="67"/>
        <v>0</v>
      </c>
      <c r="AB141" s="38">
        <f t="shared" si="68"/>
        <v>2158579.9600227801</v>
      </c>
      <c r="AD141" s="38">
        <f t="shared" si="56"/>
        <v>0</v>
      </c>
      <c r="AE141" s="38">
        <f t="shared" si="69"/>
        <v>2158579.9600227801</v>
      </c>
      <c r="AG141" t="str">
        <f t="shared" si="57"/>
        <v>5304860</v>
      </c>
    </row>
    <row r="142" spans="1:33" x14ac:dyDescent="0.25">
      <c r="A142" s="7" t="s">
        <v>484</v>
      </c>
      <c r="B142" s="2" t="s">
        <v>950</v>
      </c>
      <c r="C142" s="4" t="s">
        <v>949</v>
      </c>
      <c r="D142">
        <f>_xlfn.IFNA(VLOOKUP(A142,'Prior Year Net to district'!$B$1:$F$317,3,FALSE),0)</f>
        <v>103751.69639913081</v>
      </c>
      <c r="E142">
        <f>VLOOKUP(A142,'Basic HH'!$B$1:$Y$321,23,FALSE)</f>
        <v>54106.710975251859</v>
      </c>
      <c r="F142">
        <f>VLOOKUP(A142,'Conc. HH'!$B$1:$Y$321,23,FALSE)</f>
        <v>9188.1499079743917</v>
      </c>
      <c r="G142">
        <f>VLOOKUP(A142,'Targeted HH'!$B$1:$Y$321,23,FALSE)</f>
        <v>26305.002194795768</v>
      </c>
      <c r="H142">
        <f>VLOOKUP(A142,'EFIG HH'!$B$1:$Y$321,23,FALSE)</f>
        <v>36279.595482022545</v>
      </c>
      <c r="I142">
        <f t="shared" si="58"/>
        <v>125879.45856004457</v>
      </c>
      <c r="J142">
        <f t="shared" si="59"/>
        <v>103751.69639913081</v>
      </c>
      <c r="K142" s="55">
        <f t="shared" si="60"/>
        <v>117087.74173769676</v>
      </c>
      <c r="L142">
        <f t="shared" si="47"/>
        <v>0</v>
      </c>
      <c r="M142">
        <f t="shared" si="61"/>
        <v>117087.74173769676</v>
      </c>
      <c r="N142">
        <f t="shared" si="62"/>
        <v>112103.72602539293</v>
      </c>
      <c r="O142">
        <f t="shared" si="48"/>
        <v>0</v>
      </c>
      <c r="P142">
        <f t="shared" si="63"/>
        <v>112103.72602539293</v>
      </c>
      <c r="Q142">
        <f t="shared" si="49"/>
        <v>112103.72602539293</v>
      </c>
      <c r="R142">
        <f t="shared" si="50"/>
        <v>0</v>
      </c>
      <c r="S142">
        <f t="shared" si="64"/>
        <v>112103.72602539293</v>
      </c>
      <c r="T142">
        <f t="shared" si="51"/>
        <v>112103.72602539293</v>
      </c>
      <c r="U142">
        <f t="shared" si="52"/>
        <v>0</v>
      </c>
      <c r="V142">
        <f t="shared" si="65"/>
        <v>112103.72602539293</v>
      </c>
      <c r="W142">
        <f t="shared" si="53"/>
        <v>112103.72602539293</v>
      </c>
      <c r="X142" s="55">
        <f t="shared" si="66"/>
        <v>13775.732534651645</v>
      </c>
      <c r="Y142" s="38">
        <f t="shared" si="54"/>
        <v>860.09120488634301</v>
      </c>
      <c r="Z142" s="38">
        <f t="shared" si="55"/>
        <v>111243.63482050659</v>
      </c>
      <c r="AA142">
        <f t="shared" si="67"/>
        <v>0</v>
      </c>
      <c r="AB142" s="38">
        <f t="shared" si="68"/>
        <v>111243.63482050659</v>
      </c>
      <c r="AD142" s="38">
        <f t="shared" si="56"/>
        <v>0</v>
      </c>
      <c r="AE142" s="38">
        <f t="shared" si="69"/>
        <v>111243.63482050659</v>
      </c>
      <c r="AG142" t="str">
        <f t="shared" si="57"/>
        <v>5304890</v>
      </c>
    </row>
    <row r="143" spans="1:33" x14ac:dyDescent="0.25">
      <c r="A143" s="7" t="s">
        <v>178</v>
      </c>
      <c r="B143" s="2" t="s">
        <v>952</v>
      </c>
      <c r="C143" s="4" t="s">
        <v>951</v>
      </c>
      <c r="D143">
        <f>_xlfn.IFNA(VLOOKUP(A143,'Prior Year Net to district'!$B$1:$F$317,3,FALSE),0)</f>
        <v>1787899.6681907913</v>
      </c>
      <c r="E143">
        <f>VLOOKUP(A143,'Basic HH'!$B$1:$Y$321,23,FALSE)</f>
        <v>820483.85598292365</v>
      </c>
      <c r="F143">
        <f>VLOOKUP(A143,'Conc. HH'!$B$1:$Y$321,23,FALSE)</f>
        <v>0</v>
      </c>
      <c r="G143">
        <f>VLOOKUP(A143,'Targeted HH'!$B$1:$Y$321,23,FALSE)</f>
        <v>462693.21024726558</v>
      </c>
      <c r="H143">
        <f>VLOOKUP(A143,'EFIG HH'!$B$1:$Y$321,23,FALSE)</f>
        <v>638141.83993378479</v>
      </c>
      <c r="I143">
        <f t="shared" si="58"/>
        <v>1921318.9061639742</v>
      </c>
      <c r="J143">
        <f t="shared" si="59"/>
        <v>1787899.6681907913</v>
      </c>
      <c r="K143" s="55">
        <f t="shared" si="60"/>
        <v>1787129.4844613113</v>
      </c>
      <c r="L143">
        <f t="shared" si="47"/>
        <v>770.1837294800207</v>
      </c>
      <c r="M143">
        <f t="shared" si="61"/>
        <v>0</v>
      </c>
      <c r="N143">
        <f t="shared" si="62"/>
        <v>1787899.6681907913</v>
      </c>
      <c r="O143">
        <f t="shared" si="48"/>
        <v>0</v>
      </c>
      <c r="P143">
        <f t="shared" si="63"/>
        <v>0</v>
      </c>
      <c r="Q143">
        <f t="shared" si="49"/>
        <v>1787899.6681907913</v>
      </c>
      <c r="R143">
        <f t="shared" si="50"/>
        <v>0</v>
      </c>
      <c r="S143">
        <f t="shared" si="64"/>
        <v>0</v>
      </c>
      <c r="T143">
        <f t="shared" si="51"/>
        <v>1787899.6681907913</v>
      </c>
      <c r="U143">
        <f t="shared" si="52"/>
        <v>0</v>
      </c>
      <c r="V143">
        <f t="shared" si="65"/>
        <v>0</v>
      </c>
      <c r="W143">
        <f t="shared" si="53"/>
        <v>1787899.6681907913</v>
      </c>
      <c r="X143" s="55">
        <f t="shared" si="66"/>
        <v>133419.23797318293</v>
      </c>
      <c r="Y143" s="38">
        <f t="shared" si="54"/>
        <v>13717.267341156787</v>
      </c>
      <c r="Z143" s="38">
        <f t="shared" si="55"/>
        <v>1774182.4008496345</v>
      </c>
      <c r="AA143">
        <f t="shared" si="67"/>
        <v>0</v>
      </c>
      <c r="AB143" s="38">
        <f t="shared" si="68"/>
        <v>1774182.4008496345</v>
      </c>
      <c r="AD143" s="38">
        <f t="shared" si="56"/>
        <v>0</v>
      </c>
      <c r="AE143" s="38">
        <f t="shared" si="69"/>
        <v>1774182.4008496345</v>
      </c>
      <c r="AG143" t="str">
        <f t="shared" si="57"/>
        <v>5304920</v>
      </c>
    </row>
    <row r="144" spans="1:33" x14ac:dyDescent="0.25">
      <c r="A144" s="7" t="s">
        <v>180</v>
      </c>
      <c r="B144" s="2" t="s">
        <v>954</v>
      </c>
      <c r="C144" s="4" t="s">
        <v>953</v>
      </c>
      <c r="D144">
        <f>_xlfn.IFNA(VLOOKUP(A144,'Prior Year Net to district'!$B$1:$F$317,3,FALSE),0)</f>
        <v>342269.35848483461</v>
      </c>
      <c r="E144">
        <f>VLOOKUP(A144,'Basic HH'!$B$1:$Y$321,23,FALSE)</f>
        <v>158198.50846647663</v>
      </c>
      <c r="F144">
        <f>VLOOKUP(A144,'Conc. HH'!$B$1:$Y$321,23,FALSE)</f>
        <v>0</v>
      </c>
      <c r="G144">
        <f>VLOOKUP(A144,'Targeted HH'!$B$1:$Y$321,23,FALSE)</f>
        <v>71904.271798312024</v>
      </c>
      <c r="H144">
        <f>VLOOKUP(A144,'EFIG HH'!$B$1:$Y$321,23,FALSE)</f>
        <v>97383.324258155742</v>
      </c>
      <c r="I144">
        <f t="shared" si="58"/>
        <v>327486.10452294443</v>
      </c>
      <c r="J144">
        <f t="shared" si="59"/>
        <v>342269.35848483461</v>
      </c>
      <c r="K144" s="55">
        <f t="shared" si="60"/>
        <v>304613.70637987362</v>
      </c>
      <c r="L144">
        <f t="shared" si="47"/>
        <v>22872.398143070808</v>
      </c>
      <c r="M144">
        <f t="shared" si="61"/>
        <v>0</v>
      </c>
      <c r="N144">
        <f t="shared" si="62"/>
        <v>327486.10452294443</v>
      </c>
      <c r="O144">
        <f t="shared" si="48"/>
        <v>0</v>
      </c>
      <c r="P144">
        <f t="shared" si="63"/>
        <v>0</v>
      </c>
      <c r="Q144">
        <f t="shared" si="49"/>
        <v>327486.10452294443</v>
      </c>
      <c r="R144">
        <f t="shared" si="50"/>
        <v>0</v>
      </c>
      <c r="S144">
        <f t="shared" si="64"/>
        <v>0</v>
      </c>
      <c r="T144">
        <f t="shared" si="51"/>
        <v>327486.10452294443</v>
      </c>
      <c r="U144">
        <f t="shared" si="52"/>
        <v>0</v>
      </c>
      <c r="V144">
        <f t="shared" si="65"/>
        <v>0</v>
      </c>
      <c r="W144">
        <f t="shared" si="53"/>
        <v>327486.10452294443</v>
      </c>
      <c r="X144" s="55">
        <f t="shared" si="66"/>
        <v>0</v>
      </c>
      <c r="Y144" s="38">
        <f t="shared" si="54"/>
        <v>2512.5651769939627</v>
      </c>
      <c r="Z144" s="38">
        <f t="shared" si="55"/>
        <v>324973.53934595047</v>
      </c>
      <c r="AA144">
        <f t="shared" si="67"/>
        <v>0</v>
      </c>
      <c r="AB144" s="38">
        <f t="shared" si="68"/>
        <v>324973.53934595047</v>
      </c>
      <c r="AD144" s="38">
        <f t="shared" si="56"/>
        <v>0</v>
      </c>
      <c r="AE144" s="38">
        <f t="shared" si="69"/>
        <v>324973.53934595047</v>
      </c>
      <c r="AG144" t="str">
        <f t="shared" si="57"/>
        <v>5304950</v>
      </c>
    </row>
    <row r="145" spans="1:33" x14ac:dyDescent="0.25">
      <c r="A145" s="7" t="s">
        <v>182</v>
      </c>
      <c r="B145" s="2" t="s">
        <v>956</v>
      </c>
      <c r="C145" s="4" t="s">
        <v>955</v>
      </c>
      <c r="D145">
        <f>_xlfn.IFNA(VLOOKUP(A145,'Prior Year Net to district'!$B$1:$F$317,3,FALSE),0)</f>
        <v>121221.74700643364</v>
      </c>
      <c r="E145">
        <f>VLOOKUP(A145,'Basic HH'!$B$1:$Y$321,23,FALSE)</f>
        <v>148591.56446934846</v>
      </c>
      <c r="F145">
        <f>VLOOKUP(A145,'Conc. HH'!$B$1:$Y$321,23,FALSE)</f>
        <v>0</v>
      </c>
      <c r="G145">
        <f>VLOOKUP(A145,'Targeted HH'!$B$1:$Y$321,23,FALSE)</f>
        <v>0</v>
      </c>
      <c r="H145">
        <f>VLOOKUP(A145,'EFIG HH'!$B$1:$Y$321,23,FALSE)</f>
        <v>0</v>
      </c>
      <c r="I145">
        <f t="shared" si="58"/>
        <v>148591.56446934846</v>
      </c>
      <c r="J145">
        <f t="shared" si="59"/>
        <v>121221.74700643364</v>
      </c>
      <c r="K145" s="55">
        <f t="shared" si="60"/>
        <v>138213.58086544689</v>
      </c>
      <c r="L145">
        <f t="shared" si="47"/>
        <v>0</v>
      </c>
      <c r="M145">
        <f t="shared" si="61"/>
        <v>138213.58086544689</v>
      </c>
      <c r="N145">
        <f t="shared" si="62"/>
        <v>132330.31205810781</v>
      </c>
      <c r="O145">
        <f t="shared" si="48"/>
        <v>0</v>
      </c>
      <c r="P145">
        <f t="shared" si="63"/>
        <v>132330.31205810781</v>
      </c>
      <c r="Q145">
        <f t="shared" si="49"/>
        <v>132330.31205810781</v>
      </c>
      <c r="R145">
        <f t="shared" si="50"/>
        <v>0</v>
      </c>
      <c r="S145">
        <f t="shared" si="64"/>
        <v>132330.31205810781</v>
      </c>
      <c r="T145">
        <f t="shared" si="51"/>
        <v>132330.31205810781</v>
      </c>
      <c r="U145">
        <f t="shared" si="52"/>
        <v>0</v>
      </c>
      <c r="V145">
        <f t="shared" si="65"/>
        <v>132330.31205810781</v>
      </c>
      <c r="W145">
        <f t="shared" si="53"/>
        <v>132330.31205810781</v>
      </c>
      <c r="X145" s="55">
        <f t="shared" si="66"/>
        <v>16261.252411240654</v>
      </c>
      <c r="Y145" s="38">
        <f t="shared" si="54"/>
        <v>1015.2752417458711</v>
      </c>
      <c r="Z145" s="38">
        <f t="shared" si="55"/>
        <v>131315.03681636194</v>
      </c>
      <c r="AA145">
        <f t="shared" si="67"/>
        <v>0</v>
      </c>
      <c r="AB145" s="38">
        <f t="shared" si="68"/>
        <v>131315.03681636194</v>
      </c>
      <c r="AD145" s="38">
        <f t="shared" si="56"/>
        <v>0</v>
      </c>
      <c r="AE145" s="38">
        <f t="shared" si="69"/>
        <v>131315.03681636194</v>
      </c>
      <c r="AG145" t="str">
        <f t="shared" si="57"/>
        <v>5304980</v>
      </c>
    </row>
    <row r="146" spans="1:33" x14ac:dyDescent="0.25">
      <c r="A146" s="7" t="s">
        <v>184</v>
      </c>
      <c r="B146" s="2" t="s">
        <v>958</v>
      </c>
      <c r="C146" s="4" t="s">
        <v>957</v>
      </c>
      <c r="D146">
        <f>_xlfn.IFNA(VLOOKUP(A146,'Prior Year Net to district'!$B$1:$F$317,3,FALSE),0)</f>
        <v>285778.29931743466</v>
      </c>
      <c r="E146">
        <f>VLOOKUP(A146,'Basic HH'!$B$1:$Y$321,23,FALSE)</f>
        <v>192199.95838970074</v>
      </c>
      <c r="F146">
        <f>VLOOKUP(A146,'Conc. HH'!$B$1:$Y$321,23,FALSE)</f>
        <v>0</v>
      </c>
      <c r="G146">
        <f>VLOOKUP(A146,'Targeted HH'!$B$1:$Y$321,23,FALSE)</f>
        <v>93441.649587483495</v>
      </c>
      <c r="H146">
        <f>VLOOKUP(A146,'EFIG HH'!$B$1:$Y$321,23,FALSE)</f>
        <v>128873.78693613979</v>
      </c>
      <c r="I146">
        <f t="shared" si="58"/>
        <v>414515.39491332404</v>
      </c>
      <c r="J146">
        <f t="shared" si="59"/>
        <v>285778.29931743466</v>
      </c>
      <c r="K146" s="55">
        <f t="shared" si="60"/>
        <v>385564.66687342478</v>
      </c>
      <c r="L146">
        <f t="shared" si="47"/>
        <v>0</v>
      </c>
      <c r="M146">
        <f t="shared" si="61"/>
        <v>385564.66687342478</v>
      </c>
      <c r="N146">
        <f t="shared" si="62"/>
        <v>369152.5273164821</v>
      </c>
      <c r="O146">
        <f t="shared" si="48"/>
        <v>0</v>
      </c>
      <c r="P146">
        <f t="shared" si="63"/>
        <v>369152.5273164821</v>
      </c>
      <c r="Q146">
        <f t="shared" si="49"/>
        <v>369152.5273164821</v>
      </c>
      <c r="R146">
        <f t="shared" si="50"/>
        <v>0</v>
      </c>
      <c r="S146">
        <f t="shared" si="64"/>
        <v>369152.5273164821</v>
      </c>
      <c r="T146">
        <f t="shared" si="51"/>
        <v>369152.5273164821</v>
      </c>
      <c r="U146">
        <f t="shared" si="52"/>
        <v>0</v>
      </c>
      <c r="V146">
        <f t="shared" si="65"/>
        <v>369152.5273164821</v>
      </c>
      <c r="W146">
        <f t="shared" si="53"/>
        <v>369152.5273164821</v>
      </c>
      <c r="X146" s="55">
        <f t="shared" si="66"/>
        <v>45362.867596841941</v>
      </c>
      <c r="Y146" s="38">
        <f t="shared" si="54"/>
        <v>2832.2416503315226</v>
      </c>
      <c r="Z146" s="38">
        <f t="shared" si="55"/>
        <v>366320.28566615056</v>
      </c>
      <c r="AA146">
        <f t="shared" si="67"/>
        <v>0</v>
      </c>
      <c r="AB146" s="38">
        <f t="shared" si="68"/>
        <v>366320.28566615056</v>
      </c>
      <c r="AD146" s="38">
        <f t="shared" si="56"/>
        <v>0</v>
      </c>
      <c r="AE146" s="38">
        <f t="shared" si="69"/>
        <v>366320.28566615056</v>
      </c>
      <c r="AG146" t="str">
        <f t="shared" si="57"/>
        <v>5305010</v>
      </c>
    </row>
    <row r="147" spans="1:33" x14ac:dyDescent="0.25">
      <c r="A147" s="7" t="s">
        <v>486</v>
      </c>
      <c r="B147" s="2" t="s">
        <v>960</v>
      </c>
      <c r="C147" s="4" t="s">
        <v>959</v>
      </c>
      <c r="D147">
        <f>_xlfn.IFNA(VLOOKUP(A147,'Prior Year Net to district'!$B$1:$F$317,3,FALSE),0)</f>
        <v>220386.08446566507</v>
      </c>
      <c r="E147">
        <f>VLOOKUP(A147,'Basic HH'!$B$1:$Y$321,23,FALSE)</f>
        <v>83706.977780805624</v>
      </c>
      <c r="F147">
        <f>VLOOKUP(A147,'Conc. HH'!$B$1:$Y$321,23,FALSE)</f>
        <v>21764.485325079004</v>
      </c>
      <c r="G147">
        <f>VLOOKUP(A147,'Targeted HH'!$B$1:$Y$321,23,FALSE)</f>
        <v>40151.624612067884</v>
      </c>
      <c r="H147">
        <f>VLOOKUP(A147,'EFIG HH'!$B$1:$Y$321,23,FALSE)</f>
        <v>54690.136472899663</v>
      </c>
      <c r="I147">
        <f t="shared" si="58"/>
        <v>200313.22419085217</v>
      </c>
      <c r="J147">
        <f t="shared" si="59"/>
        <v>220386.08446566507</v>
      </c>
      <c r="K147" s="55">
        <f t="shared" si="60"/>
        <v>186322.8784823234</v>
      </c>
      <c r="L147">
        <f t="shared" si="47"/>
        <v>13990.345708528766</v>
      </c>
      <c r="M147">
        <f t="shared" si="61"/>
        <v>0</v>
      </c>
      <c r="N147">
        <f t="shared" si="62"/>
        <v>200313.22419085217</v>
      </c>
      <c r="O147">
        <f t="shared" si="48"/>
        <v>0</v>
      </c>
      <c r="P147">
        <f t="shared" si="63"/>
        <v>0</v>
      </c>
      <c r="Q147">
        <f t="shared" si="49"/>
        <v>200313.22419085217</v>
      </c>
      <c r="R147">
        <f t="shared" si="50"/>
        <v>0</v>
      </c>
      <c r="S147">
        <f t="shared" si="64"/>
        <v>0</v>
      </c>
      <c r="T147">
        <f t="shared" si="51"/>
        <v>200313.22419085217</v>
      </c>
      <c r="U147">
        <f t="shared" si="52"/>
        <v>0</v>
      </c>
      <c r="V147">
        <f t="shared" si="65"/>
        <v>0</v>
      </c>
      <c r="W147">
        <f t="shared" si="53"/>
        <v>200313.22419085217</v>
      </c>
      <c r="X147" s="55">
        <f t="shared" si="66"/>
        <v>0</v>
      </c>
      <c r="Y147" s="38">
        <f t="shared" si="54"/>
        <v>1536.8591969008489</v>
      </c>
      <c r="Z147" s="38">
        <f t="shared" si="55"/>
        <v>198776.36499395131</v>
      </c>
      <c r="AA147">
        <f t="shared" si="67"/>
        <v>0</v>
      </c>
      <c r="AB147" s="38">
        <f t="shared" si="68"/>
        <v>198776.36499395131</v>
      </c>
      <c r="AD147" s="38">
        <f t="shared" si="56"/>
        <v>0</v>
      </c>
      <c r="AE147" s="38">
        <f t="shared" si="69"/>
        <v>198776.36499395131</v>
      </c>
      <c r="AG147" t="str">
        <f t="shared" si="57"/>
        <v>5305020</v>
      </c>
    </row>
    <row r="148" spans="1:33" x14ac:dyDescent="0.25">
      <c r="A148" s="7" t="s">
        <v>488</v>
      </c>
      <c r="B148" s="2" t="s">
        <v>962</v>
      </c>
      <c r="C148" s="4" t="s">
        <v>961</v>
      </c>
      <c r="D148">
        <f>_xlfn.IFNA(VLOOKUP(A148,'Prior Year Net to district'!$B$1:$F$317,3,FALSE),0)</f>
        <v>19323.067909683119</v>
      </c>
      <c r="E148">
        <f>VLOOKUP(A148,'Basic HH'!$B$1:$Y$321,23,FALSE)</f>
        <v>9690.7542045227237</v>
      </c>
      <c r="F148">
        <f>VLOOKUP(A148,'Conc. HH'!$B$1:$Y$321,23,FALSE)</f>
        <v>2533.1297549409069</v>
      </c>
      <c r="G148">
        <f>VLOOKUP(A148,'Targeted HH'!$B$1:$Y$321,23,FALSE)</f>
        <v>4849.9749643661435</v>
      </c>
      <c r="H148">
        <f>VLOOKUP(A148,'EFIG HH'!$B$1:$Y$321,23,FALSE)</f>
        <v>6689.0368798354157</v>
      </c>
      <c r="I148">
        <f t="shared" si="58"/>
        <v>23762.895803665189</v>
      </c>
      <c r="J148">
        <f t="shared" si="59"/>
        <v>19323.067909683119</v>
      </c>
      <c r="K148" s="55">
        <f t="shared" si="60"/>
        <v>22103.239389706847</v>
      </c>
      <c r="L148">
        <f t="shared" si="47"/>
        <v>0</v>
      </c>
      <c r="M148">
        <f t="shared" si="61"/>
        <v>22103.239389706847</v>
      </c>
      <c r="N148">
        <f t="shared" si="62"/>
        <v>21162.381783469107</v>
      </c>
      <c r="O148">
        <f t="shared" si="48"/>
        <v>0</v>
      </c>
      <c r="P148">
        <f t="shared" si="63"/>
        <v>21162.381783469107</v>
      </c>
      <c r="Q148">
        <f t="shared" si="49"/>
        <v>21162.381783469107</v>
      </c>
      <c r="R148">
        <f t="shared" si="50"/>
        <v>0</v>
      </c>
      <c r="S148">
        <f t="shared" si="64"/>
        <v>21162.381783469107</v>
      </c>
      <c r="T148">
        <f t="shared" si="51"/>
        <v>21162.381783469107</v>
      </c>
      <c r="U148">
        <f t="shared" si="52"/>
        <v>0</v>
      </c>
      <c r="V148">
        <f t="shared" si="65"/>
        <v>21162.381783469107</v>
      </c>
      <c r="W148">
        <f t="shared" si="53"/>
        <v>21162.381783469107</v>
      </c>
      <c r="X148" s="55">
        <f t="shared" si="66"/>
        <v>2600.5140201960821</v>
      </c>
      <c r="Y148" s="38">
        <f t="shared" si="54"/>
        <v>162.36372413068455</v>
      </c>
      <c r="Z148" s="38">
        <f t="shared" si="55"/>
        <v>21000.018059338421</v>
      </c>
      <c r="AA148">
        <f t="shared" si="67"/>
        <v>0</v>
      </c>
      <c r="AB148" s="38">
        <f t="shared" si="68"/>
        <v>21000.018059338421</v>
      </c>
      <c r="AD148" s="38">
        <f t="shared" si="56"/>
        <v>0</v>
      </c>
      <c r="AE148" s="38">
        <f t="shared" si="69"/>
        <v>21000.018059338421</v>
      </c>
      <c r="AG148" t="str">
        <f t="shared" si="57"/>
        <v>5305040</v>
      </c>
    </row>
    <row r="149" spans="1:33" x14ac:dyDescent="0.25">
      <c r="A149" s="7" t="s">
        <v>186</v>
      </c>
      <c r="B149" s="2" t="s">
        <v>964</v>
      </c>
      <c r="C149" s="4" t="s">
        <v>963</v>
      </c>
      <c r="D149">
        <f>_xlfn.IFNA(VLOOKUP(A149,'Prior Year Net to district'!$B$1:$F$317,3,FALSE),0)</f>
        <v>305506.18177165056</v>
      </c>
      <c r="E149">
        <f>VLOOKUP(A149,'Basic HH'!$B$1:$Y$321,23,FALSE)</f>
        <v>329485.64295377268</v>
      </c>
      <c r="F149">
        <f>VLOOKUP(A149,'Conc. HH'!$B$1:$Y$321,23,FALSE)</f>
        <v>0</v>
      </c>
      <c r="G149">
        <f>VLOOKUP(A149,'Targeted HH'!$B$1:$Y$321,23,FALSE)</f>
        <v>160185.68500711443</v>
      </c>
      <c r="H149">
        <f>VLOOKUP(A149,'EFIG HH'!$B$1:$Y$321,23,FALSE)</f>
        <v>220926.49189052542</v>
      </c>
      <c r="I149">
        <f t="shared" si="58"/>
        <v>710597.81985141255</v>
      </c>
      <c r="J149">
        <f t="shared" si="59"/>
        <v>305506.18177165056</v>
      </c>
      <c r="K149" s="55">
        <f t="shared" si="60"/>
        <v>660968.0003544424</v>
      </c>
      <c r="L149">
        <f t="shared" si="47"/>
        <v>0</v>
      </c>
      <c r="M149">
        <f t="shared" si="61"/>
        <v>660968.0003544424</v>
      </c>
      <c r="N149">
        <f t="shared" si="62"/>
        <v>632832.9039711121</v>
      </c>
      <c r="O149">
        <f t="shared" si="48"/>
        <v>0</v>
      </c>
      <c r="P149">
        <f t="shared" si="63"/>
        <v>632832.9039711121</v>
      </c>
      <c r="Q149">
        <f t="shared" si="49"/>
        <v>632832.9039711121</v>
      </c>
      <c r="R149">
        <f t="shared" si="50"/>
        <v>0</v>
      </c>
      <c r="S149">
        <f t="shared" si="64"/>
        <v>632832.9039711121</v>
      </c>
      <c r="T149">
        <f t="shared" si="51"/>
        <v>632832.9039711121</v>
      </c>
      <c r="U149">
        <f t="shared" si="52"/>
        <v>0</v>
      </c>
      <c r="V149">
        <f t="shared" si="65"/>
        <v>632832.9039711121</v>
      </c>
      <c r="W149">
        <f t="shared" si="53"/>
        <v>632832.9039711121</v>
      </c>
      <c r="X149" s="55">
        <f t="shared" si="66"/>
        <v>77764.915880300454</v>
      </c>
      <c r="Y149" s="38">
        <f t="shared" si="54"/>
        <v>4855.2714005683238</v>
      </c>
      <c r="Z149" s="38">
        <f t="shared" si="55"/>
        <v>627977.63257054379</v>
      </c>
      <c r="AA149">
        <f t="shared" si="67"/>
        <v>0</v>
      </c>
      <c r="AB149" s="38">
        <f t="shared" si="68"/>
        <v>627977.63257054379</v>
      </c>
      <c r="AD149" s="38">
        <f t="shared" si="56"/>
        <v>0</v>
      </c>
      <c r="AE149" s="38">
        <f t="shared" si="69"/>
        <v>627977.63257054379</v>
      </c>
      <c r="AG149" t="str">
        <f t="shared" si="57"/>
        <v>5305130</v>
      </c>
    </row>
    <row r="150" spans="1:33" x14ac:dyDescent="0.25">
      <c r="A150" s="7" t="s">
        <v>490</v>
      </c>
      <c r="B150" s="2" t="s">
        <v>966</v>
      </c>
      <c r="C150" s="4" t="s">
        <v>965</v>
      </c>
      <c r="D150">
        <f>_xlfn.IFNA(VLOOKUP(A150,'Prior Year Net to district'!$B$1:$F$317,3,FALSE),0)</f>
        <v>319959.87268668017</v>
      </c>
      <c r="E150">
        <f>VLOOKUP(A150,'Basic HH'!$B$1:$Y$321,23,FALSE)</f>
        <v>134055.43316256441</v>
      </c>
      <c r="F150">
        <f>VLOOKUP(A150,'Conc. HH'!$B$1:$Y$321,23,FALSE)</f>
        <v>30928.722426136457</v>
      </c>
      <c r="G150">
        <f>VLOOKUP(A150,'Targeted HH'!$B$1:$Y$321,23,FALSE)</f>
        <v>65173.587527404408</v>
      </c>
      <c r="H150">
        <f>VLOOKUP(A150,'EFIG HH'!$B$1:$Y$321,23,FALSE)</f>
        <v>89886.758955458878</v>
      </c>
      <c r="I150">
        <f t="shared" si="58"/>
        <v>320044.50207156414</v>
      </c>
      <c r="J150">
        <f t="shared" si="59"/>
        <v>319959.87268668017</v>
      </c>
      <c r="K150" s="55">
        <f t="shared" si="60"/>
        <v>297691.84290898644</v>
      </c>
      <c r="L150">
        <f t="shared" si="47"/>
        <v>22268.029777693737</v>
      </c>
      <c r="M150">
        <f t="shared" si="61"/>
        <v>0</v>
      </c>
      <c r="N150">
        <f t="shared" si="62"/>
        <v>319959.87268668017</v>
      </c>
      <c r="O150">
        <f t="shared" si="48"/>
        <v>0</v>
      </c>
      <c r="P150">
        <f t="shared" si="63"/>
        <v>0</v>
      </c>
      <c r="Q150">
        <f t="shared" si="49"/>
        <v>319959.87268668017</v>
      </c>
      <c r="R150">
        <f t="shared" si="50"/>
        <v>0</v>
      </c>
      <c r="S150">
        <f t="shared" si="64"/>
        <v>0</v>
      </c>
      <c r="T150">
        <f t="shared" si="51"/>
        <v>319959.87268668017</v>
      </c>
      <c r="U150">
        <f t="shared" si="52"/>
        <v>0</v>
      </c>
      <c r="V150">
        <f t="shared" si="65"/>
        <v>0</v>
      </c>
      <c r="W150">
        <f t="shared" si="53"/>
        <v>319959.87268668017</v>
      </c>
      <c r="X150" s="55">
        <f t="shared" si="66"/>
        <v>84.629384883970488</v>
      </c>
      <c r="Y150" s="38">
        <f t="shared" si="54"/>
        <v>2454.8218170021623</v>
      </c>
      <c r="Z150" s="38">
        <f t="shared" si="55"/>
        <v>317505.05086967803</v>
      </c>
      <c r="AA150">
        <f t="shared" si="67"/>
        <v>0</v>
      </c>
      <c r="AB150" s="38">
        <f t="shared" si="68"/>
        <v>317505.05086967803</v>
      </c>
      <c r="AD150" s="38">
        <f t="shared" si="56"/>
        <v>0</v>
      </c>
      <c r="AE150" s="38">
        <f t="shared" si="69"/>
        <v>317505.05086967803</v>
      </c>
      <c r="AG150" t="str">
        <f t="shared" si="57"/>
        <v>5305160</v>
      </c>
    </row>
    <row r="151" spans="1:33" x14ac:dyDescent="0.25">
      <c r="A151" s="7" t="s">
        <v>492</v>
      </c>
      <c r="B151" s="2" t="s">
        <v>968</v>
      </c>
      <c r="C151" s="4" t="s">
        <v>967</v>
      </c>
      <c r="D151">
        <f>_xlfn.IFNA(VLOOKUP(A151,'Prior Year Net to district'!$B$1:$F$317,3,FALSE),0)</f>
        <v>114126.50880296333</v>
      </c>
      <c r="E151">
        <f>VLOOKUP(A151,'Basic HH'!$B$1:$Y$321,23,FALSE)</f>
        <v>53299.148124874991</v>
      </c>
      <c r="F151">
        <f>VLOOKUP(A151,'Conc. HH'!$B$1:$Y$321,23,FALSE)</f>
        <v>13932.213652174989</v>
      </c>
      <c r="G151">
        <f>VLOOKUP(A151,'Targeted HH'!$B$1:$Y$321,23,FALSE)</f>
        <v>30115.615482889014</v>
      </c>
      <c r="H151">
        <f>VLOOKUP(A151,'EFIG HH'!$B$1:$Y$321,23,FALSE)</f>
        <v>41535.155151118262</v>
      </c>
      <c r="I151">
        <f t="shared" si="58"/>
        <v>138882.13241105725</v>
      </c>
      <c r="J151">
        <f t="shared" si="59"/>
        <v>114126.50880296333</v>
      </c>
      <c r="K151" s="55">
        <f t="shared" si="60"/>
        <v>129182.27832994515</v>
      </c>
      <c r="L151">
        <f t="shared" si="47"/>
        <v>0</v>
      </c>
      <c r="M151">
        <f t="shared" si="61"/>
        <v>129182.27832994515</v>
      </c>
      <c r="N151">
        <f t="shared" si="62"/>
        <v>123683.44048925969</v>
      </c>
      <c r="O151">
        <f t="shared" si="48"/>
        <v>0</v>
      </c>
      <c r="P151">
        <f t="shared" si="63"/>
        <v>123683.44048925969</v>
      </c>
      <c r="Q151">
        <f t="shared" si="49"/>
        <v>123683.44048925969</v>
      </c>
      <c r="R151">
        <f t="shared" si="50"/>
        <v>0</v>
      </c>
      <c r="S151">
        <f t="shared" si="64"/>
        <v>123683.44048925969</v>
      </c>
      <c r="T151">
        <f t="shared" si="51"/>
        <v>123683.44048925969</v>
      </c>
      <c r="U151">
        <f t="shared" si="52"/>
        <v>0</v>
      </c>
      <c r="V151">
        <f t="shared" si="65"/>
        <v>123683.44048925969</v>
      </c>
      <c r="W151">
        <f t="shared" si="53"/>
        <v>123683.44048925969</v>
      </c>
      <c r="X151" s="55">
        <f t="shared" si="66"/>
        <v>15198.691921797552</v>
      </c>
      <c r="Y151" s="38">
        <f t="shared" si="54"/>
        <v>948.93401964890495</v>
      </c>
      <c r="Z151" s="38">
        <f t="shared" si="55"/>
        <v>122734.50646961079</v>
      </c>
      <c r="AA151">
        <f t="shared" si="67"/>
        <v>0</v>
      </c>
      <c r="AB151" s="38">
        <f t="shared" si="68"/>
        <v>122734.50646961079</v>
      </c>
      <c r="AD151" s="38">
        <f t="shared" si="56"/>
        <v>0</v>
      </c>
      <c r="AE151" s="38">
        <f t="shared" si="69"/>
        <v>122734.50646961079</v>
      </c>
      <c r="AG151" t="str">
        <f t="shared" si="57"/>
        <v>5305190</v>
      </c>
    </row>
    <row r="152" spans="1:33" x14ac:dyDescent="0.25">
      <c r="A152" s="7" t="s">
        <v>494</v>
      </c>
      <c r="B152" s="2" t="s">
        <v>970</v>
      </c>
      <c r="C152" s="4" t="s">
        <v>969</v>
      </c>
      <c r="D152">
        <f>_xlfn.IFNA(VLOOKUP(A152,'Prior Year Net to district'!$B$1:$F$317,3,FALSE),0)</f>
        <v>3240104.4292557854</v>
      </c>
      <c r="E152">
        <f>VLOOKUP(A152,'Basic HH'!$B$1:$Y$321,23,FALSE)</f>
        <v>1181113.1360264132</v>
      </c>
      <c r="F152">
        <f>VLOOKUP(A152,'Conc. HH'!$B$1:$Y$321,23,FALSE)</f>
        <v>307098.88467863784</v>
      </c>
      <c r="G152">
        <f>VLOOKUP(A152,'Targeted HH'!$B$1:$Y$321,23,FALSE)</f>
        <v>684661.30646790774</v>
      </c>
      <c r="H152">
        <f>VLOOKUP(A152,'EFIG HH'!$B$1:$Y$321,23,FALSE)</f>
        <v>927268.88607947784</v>
      </c>
      <c r="I152">
        <f t="shared" si="58"/>
        <v>3100142.2132524364</v>
      </c>
      <c r="J152">
        <f t="shared" si="59"/>
        <v>3240104.4292557854</v>
      </c>
      <c r="K152" s="55">
        <f t="shared" si="60"/>
        <v>2883621.0051085269</v>
      </c>
      <c r="L152">
        <f t="shared" si="47"/>
        <v>216521.20814390946</v>
      </c>
      <c r="M152">
        <f t="shared" si="61"/>
        <v>0</v>
      </c>
      <c r="N152">
        <f t="shared" si="62"/>
        <v>3100142.2132524364</v>
      </c>
      <c r="O152">
        <f t="shared" si="48"/>
        <v>0</v>
      </c>
      <c r="P152">
        <f t="shared" si="63"/>
        <v>0</v>
      </c>
      <c r="Q152">
        <f t="shared" si="49"/>
        <v>3100142.2132524364</v>
      </c>
      <c r="R152">
        <f t="shared" si="50"/>
        <v>0</v>
      </c>
      <c r="S152">
        <f t="shared" si="64"/>
        <v>0</v>
      </c>
      <c r="T152">
        <f t="shared" si="51"/>
        <v>3100142.2132524364</v>
      </c>
      <c r="U152">
        <f t="shared" si="52"/>
        <v>0</v>
      </c>
      <c r="V152">
        <f t="shared" si="65"/>
        <v>0</v>
      </c>
      <c r="W152">
        <f t="shared" si="53"/>
        <v>3100142.2132524364</v>
      </c>
      <c r="X152" s="55">
        <f t="shared" si="66"/>
        <v>0</v>
      </c>
      <c r="Y152" s="38">
        <f t="shared" si="54"/>
        <v>23785.159923331426</v>
      </c>
      <c r="Z152" s="38">
        <f t="shared" si="55"/>
        <v>3076357.053329105</v>
      </c>
      <c r="AA152">
        <f t="shared" si="67"/>
        <v>0</v>
      </c>
      <c r="AB152" s="38">
        <f t="shared" si="68"/>
        <v>3076357.053329105</v>
      </c>
      <c r="AD152" s="38">
        <f t="shared" si="56"/>
        <v>0</v>
      </c>
      <c r="AE152" s="38">
        <f t="shared" si="69"/>
        <v>3076357.053329105</v>
      </c>
      <c r="AG152" t="str">
        <f t="shared" si="57"/>
        <v>5305220</v>
      </c>
    </row>
    <row r="153" spans="1:33" x14ac:dyDescent="0.25">
      <c r="A153" s="7" t="s">
        <v>496</v>
      </c>
      <c r="B153" s="2" t="s">
        <v>972</v>
      </c>
      <c r="C153" s="4" t="s">
        <v>971</v>
      </c>
      <c r="D153">
        <f>_xlfn.IFNA(VLOOKUP(A153,'Prior Year Net to district'!$B$1:$F$317,3,FALSE),0)</f>
        <v>172759.04530456112</v>
      </c>
      <c r="E153">
        <f>VLOOKUP(A153,'Basic HH'!$B$1:$Y$321,23,FALSE)</f>
        <v>87216.78784070455</v>
      </c>
      <c r="F153">
        <f>VLOOKUP(A153,'Conc. HH'!$B$1:$Y$321,23,FALSE)</f>
        <v>22798.167794468161</v>
      </c>
      <c r="G153">
        <f>VLOOKUP(A153,'Targeted HH'!$B$1:$Y$321,23,FALSE)</f>
        <v>42402.093090118527</v>
      </c>
      <c r="H153">
        <f>VLOOKUP(A153,'EFIG HH'!$B$1:$Y$321,23,FALSE)</f>
        <v>58480.541971021412</v>
      </c>
      <c r="I153">
        <f t="shared" si="58"/>
        <v>210897.59069631266</v>
      </c>
      <c r="J153">
        <f t="shared" si="59"/>
        <v>172759.04530456112</v>
      </c>
      <c r="K153" s="55">
        <f t="shared" si="60"/>
        <v>196168.00798975085</v>
      </c>
      <c r="L153">
        <f t="shared" si="47"/>
        <v>0</v>
      </c>
      <c r="M153">
        <f t="shared" si="61"/>
        <v>196168.00798975085</v>
      </c>
      <c r="N153">
        <f t="shared" si="62"/>
        <v>187817.82188519224</v>
      </c>
      <c r="O153">
        <f t="shared" si="48"/>
        <v>0</v>
      </c>
      <c r="P153">
        <f t="shared" si="63"/>
        <v>187817.82188519224</v>
      </c>
      <c r="Q153">
        <f t="shared" si="49"/>
        <v>187817.82188519224</v>
      </c>
      <c r="R153">
        <f t="shared" si="50"/>
        <v>0</v>
      </c>
      <c r="S153">
        <f t="shared" si="64"/>
        <v>187817.82188519224</v>
      </c>
      <c r="T153">
        <f t="shared" si="51"/>
        <v>187817.82188519224</v>
      </c>
      <c r="U153">
        <f t="shared" si="52"/>
        <v>0</v>
      </c>
      <c r="V153">
        <f t="shared" si="65"/>
        <v>187817.82188519224</v>
      </c>
      <c r="W153">
        <f t="shared" si="53"/>
        <v>187817.82188519224</v>
      </c>
      <c r="X153" s="55">
        <f t="shared" si="66"/>
        <v>23079.768811120419</v>
      </c>
      <c r="Y153" s="38">
        <f t="shared" si="54"/>
        <v>1440.9909683802355</v>
      </c>
      <c r="Z153" s="38">
        <f t="shared" si="55"/>
        <v>186376.830916812</v>
      </c>
      <c r="AA153">
        <f t="shared" si="67"/>
        <v>0</v>
      </c>
      <c r="AB153" s="38">
        <f t="shared" si="68"/>
        <v>186376.830916812</v>
      </c>
      <c r="AD153" s="38">
        <f t="shared" si="56"/>
        <v>0</v>
      </c>
      <c r="AE153" s="38">
        <f t="shared" si="69"/>
        <v>186376.830916812</v>
      </c>
      <c r="AG153" t="str">
        <f t="shared" si="57"/>
        <v>5305250</v>
      </c>
    </row>
    <row r="154" spans="1:33" x14ac:dyDescent="0.25">
      <c r="A154" s="7" t="s">
        <v>498</v>
      </c>
      <c r="B154" s="2" t="s">
        <v>974</v>
      </c>
      <c r="C154" s="4" t="s">
        <v>973</v>
      </c>
      <c r="D154">
        <f>_xlfn.IFNA(VLOOKUP(A154,'Prior Year Net to district'!$B$1:$F$317,3,FALSE),0)</f>
        <v>407215.47440076352</v>
      </c>
      <c r="E154">
        <f>VLOOKUP(A154,'Basic HH'!$B$1:$Y$321,23,FALSE)</f>
        <v>210773.90394836926</v>
      </c>
      <c r="F154">
        <f>VLOOKUP(A154,'Conc. HH'!$B$1:$Y$321,23,FALSE)</f>
        <v>55095.57216996474</v>
      </c>
      <c r="G154">
        <f>VLOOKUP(A154,'Targeted HH'!$B$1:$Y$321,23,FALSE)</f>
        <v>143532.99909341987</v>
      </c>
      <c r="H154">
        <f>VLOOKUP(A154,'EFIG HH'!$B$1:$Y$321,23,FALSE)</f>
        <v>197959.27431859373</v>
      </c>
      <c r="I154">
        <f t="shared" si="58"/>
        <v>607361.74953034753</v>
      </c>
      <c r="J154">
        <f t="shared" si="59"/>
        <v>407215.47440076352</v>
      </c>
      <c r="K154" s="55">
        <f t="shared" si="60"/>
        <v>564942.1794775459</v>
      </c>
      <c r="L154">
        <f t="shared" si="47"/>
        <v>0</v>
      </c>
      <c r="M154">
        <f t="shared" si="61"/>
        <v>564942.1794775459</v>
      </c>
      <c r="N154">
        <f t="shared" si="62"/>
        <v>540894.5664885873</v>
      </c>
      <c r="O154">
        <f t="shared" si="48"/>
        <v>0</v>
      </c>
      <c r="P154">
        <f t="shared" si="63"/>
        <v>540894.5664885873</v>
      </c>
      <c r="Q154">
        <f t="shared" si="49"/>
        <v>540894.5664885873</v>
      </c>
      <c r="R154">
        <f t="shared" si="50"/>
        <v>0</v>
      </c>
      <c r="S154">
        <f t="shared" si="64"/>
        <v>540894.5664885873</v>
      </c>
      <c r="T154">
        <f t="shared" si="51"/>
        <v>540894.5664885873</v>
      </c>
      <c r="U154">
        <f t="shared" si="52"/>
        <v>0</v>
      </c>
      <c r="V154">
        <f t="shared" si="65"/>
        <v>540894.5664885873</v>
      </c>
      <c r="W154">
        <f t="shared" si="53"/>
        <v>540894.5664885873</v>
      </c>
      <c r="X154" s="55">
        <f t="shared" si="66"/>
        <v>66467.183041760232</v>
      </c>
      <c r="Y154" s="38">
        <f t="shared" si="54"/>
        <v>4149.8947082478526</v>
      </c>
      <c r="Z154" s="38">
        <f t="shared" si="55"/>
        <v>536744.67178033944</v>
      </c>
      <c r="AA154">
        <f t="shared" si="67"/>
        <v>0</v>
      </c>
      <c r="AB154" s="38">
        <f t="shared" si="68"/>
        <v>536744.67178033944</v>
      </c>
      <c r="AD154" s="38">
        <f t="shared" si="56"/>
        <v>0</v>
      </c>
      <c r="AE154" s="38">
        <f t="shared" si="69"/>
        <v>536744.67178033944</v>
      </c>
      <c r="AG154" t="str">
        <f t="shared" si="57"/>
        <v>5305280</v>
      </c>
    </row>
    <row r="155" spans="1:33" x14ac:dyDescent="0.25">
      <c r="A155" s="7" t="s">
        <v>500</v>
      </c>
      <c r="B155" s="2" t="s">
        <v>976</v>
      </c>
      <c r="C155" s="4" t="s">
        <v>975</v>
      </c>
      <c r="D155">
        <f>_xlfn.IFNA(VLOOKUP(A155,'Prior Year Net to district'!$B$1:$F$317,3,FALSE),0)</f>
        <v>676023.74264309974</v>
      </c>
      <c r="E155">
        <f>VLOOKUP(A155,'Basic HH'!$B$1:$Y$321,23,FALSE)</f>
        <v>342406.64855980297</v>
      </c>
      <c r="F155">
        <f>VLOOKUP(A155,'Conc. HH'!$B$1:$Y$321,23,FALSE)</f>
        <v>89503.918007912056</v>
      </c>
      <c r="G155">
        <f>VLOOKUP(A155,'Targeted HH'!$B$1:$Y$321,23,FALSE)</f>
        <v>177497.96885084358</v>
      </c>
      <c r="H155">
        <f>VLOOKUP(A155,'EFIG HH'!$B$1:$Y$321,23,FALSE)</f>
        <v>244803.42031916871</v>
      </c>
      <c r="I155">
        <f t="shared" si="58"/>
        <v>854211.95573772734</v>
      </c>
      <c r="J155">
        <f t="shared" si="59"/>
        <v>676023.74264309974</v>
      </c>
      <c r="K155" s="55">
        <f t="shared" si="60"/>
        <v>794551.78793101781</v>
      </c>
      <c r="L155">
        <f t="shared" si="47"/>
        <v>0</v>
      </c>
      <c r="M155">
        <f t="shared" si="61"/>
        <v>794551.78793101781</v>
      </c>
      <c r="N155">
        <f t="shared" si="62"/>
        <v>760730.49685036193</v>
      </c>
      <c r="O155">
        <f t="shared" si="48"/>
        <v>0</v>
      </c>
      <c r="P155">
        <f t="shared" si="63"/>
        <v>760730.49685036193</v>
      </c>
      <c r="Q155">
        <f t="shared" si="49"/>
        <v>760730.49685036193</v>
      </c>
      <c r="R155">
        <f t="shared" si="50"/>
        <v>0</v>
      </c>
      <c r="S155">
        <f t="shared" si="64"/>
        <v>760730.49685036193</v>
      </c>
      <c r="T155">
        <f t="shared" si="51"/>
        <v>760730.49685036193</v>
      </c>
      <c r="U155">
        <f t="shared" si="52"/>
        <v>0</v>
      </c>
      <c r="V155">
        <f t="shared" si="65"/>
        <v>760730.49685036193</v>
      </c>
      <c r="W155">
        <f t="shared" si="53"/>
        <v>760730.49685036193</v>
      </c>
      <c r="X155" s="55">
        <f t="shared" si="66"/>
        <v>93481.458887365414</v>
      </c>
      <c r="Y155" s="38">
        <f t="shared" si="54"/>
        <v>5836.5375784352373</v>
      </c>
      <c r="Z155" s="38">
        <f t="shared" si="55"/>
        <v>754893.95927192667</v>
      </c>
      <c r="AA155">
        <f t="shared" si="67"/>
        <v>0</v>
      </c>
      <c r="AB155" s="38">
        <f t="shared" si="68"/>
        <v>754893.95927192667</v>
      </c>
      <c r="AD155" s="38">
        <f t="shared" si="56"/>
        <v>0</v>
      </c>
      <c r="AE155" s="38">
        <f t="shared" si="69"/>
        <v>754893.95927192667</v>
      </c>
      <c r="AG155" t="str">
        <f t="shared" si="57"/>
        <v>5305310</v>
      </c>
    </row>
    <row r="156" spans="1:33" x14ac:dyDescent="0.25">
      <c r="A156" s="7" t="s">
        <v>188</v>
      </c>
      <c r="B156" s="2" t="s">
        <v>978</v>
      </c>
      <c r="C156" s="4" t="s">
        <v>977</v>
      </c>
      <c r="D156">
        <f>_xlfn.IFNA(VLOOKUP(A156,'Prior Year Net to district'!$B$1:$F$317,3,FALSE),0)</f>
        <v>0</v>
      </c>
      <c r="E156">
        <f>VLOOKUP(A156,'Basic HH'!$B$1:$Y$321,23,FALSE)</f>
        <v>0</v>
      </c>
      <c r="F156">
        <f>VLOOKUP(A156,'Conc. HH'!$B$1:$Y$321,23,FALSE)</f>
        <v>0</v>
      </c>
      <c r="G156">
        <f>VLOOKUP(A156,'Targeted HH'!$B$1:$Y$321,23,FALSE)</f>
        <v>0</v>
      </c>
      <c r="H156">
        <f>VLOOKUP(A156,'EFIG HH'!$B$1:$Y$321,23,FALSE)</f>
        <v>0</v>
      </c>
      <c r="I156">
        <f t="shared" si="58"/>
        <v>0</v>
      </c>
      <c r="J156">
        <f t="shared" si="59"/>
        <v>0</v>
      </c>
      <c r="K156" s="55">
        <f t="shared" si="60"/>
        <v>0</v>
      </c>
      <c r="L156">
        <f t="shared" si="47"/>
        <v>0</v>
      </c>
      <c r="M156">
        <f t="shared" si="61"/>
        <v>0</v>
      </c>
      <c r="N156">
        <f t="shared" si="62"/>
        <v>0</v>
      </c>
      <c r="O156">
        <f t="shared" si="48"/>
        <v>0</v>
      </c>
      <c r="P156">
        <f t="shared" si="63"/>
        <v>0</v>
      </c>
      <c r="Q156">
        <f t="shared" si="49"/>
        <v>0</v>
      </c>
      <c r="R156">
        <f t="shared" si="50"/>
        <v>0</v>
      </c>
      <c r="S156">
        <f t="shared" si="64"/>
        <v>0</v>
      </c>
      <c r="T156">
        <f t="shared" si="51"/>
        <v>0</v>
      </c>
      <c r="U156">
        <f t="shared" si="52"/>
        <v>0</v>
      </c>
      <c r="V156">
        <f t="shared" si="65"/>
        <v>0</v>
      </c>
      <c r="W156">
        <f t="shared" si="53"/>
        <v>0</v>
      </c>
      <c r="X156" s="55">
        <f t="shared" si="66"/>
        <v>0</v>
      </c>
      <c r="Y156" s="38">
        <f t="shared" si="54"/>
        <v>0</v>
      </c>
      <c r="Z156" s="38">
        <f t="shared" si="55"/>
        <v>0</v>
      </c>
      <c r="AA156">
        <f t="shared" si="67"/>
        <v>0</v>
      </c>
      <c r="AB156" s="38">
        <f t="shared" si="68"/>
        <v>0</v>
      </c>
      <c r="AD156" s="38">
        <f t="shared" si="56"/>
        <v>0</v>
      </c>
      <c r="AE156" s="38">
        <f t="shared" si="69"/>
        <v>0</v>
      </c>
      <c r="AG156" t="str">
        <f t="shared" si="57"/>
        <v>5305340</v>
      </c>
    </row>
    <row r="157" spans="1:33" x14ac:dyDescent="0.25">
      <c r="A157" s="7" t="s">
        <v>502</v>
      </c>
      <c r="B157" s="9" t="s">
        <v>980</v>
      </c>
      <c r="C157" s="4" t="s">
        <v>979</v>
      </c>
      <c r="D157">
        <f>_xlfn.IFNA(VLOOKUP(A157,'Prior Year Net to district'!$B$1:$F$317,3,FALSE),0)</f>
        <v>1981780.1440790317</v>
      </c>
      <c r="E157">
        <f>VLOOKUP(A157,'Basic HH'!$B$1:$Y$321,23,FALSE)</f>
        <v>771222.52210993378</v>
      </c>
      <c r="F157">
        <f>VLOOKUP(A157,'Conc. HH'!$B$1:$Y$321,23,FALSE)</f>
        <v>182966.97737669139</v>
      </c>
      <c r="G157">
        <f>VLOOKUP(A157,'Targeted HH'!$B$1:$Y$321,23,FALSE)</f>
        <v>426769.21471258195</v>
      </c>
      <c r="H157">
        <f>VLOOKUP(A157,'EFIG HH'!$B$1:$Y$321,23,FALSE)</f>
        <v>588595.82520833577</v>
      </c>
      <c r="I157">
        <f t="shared" si="58"/>
        <v>1969554.5394075429</v>
      </c>
      <c r="J157">
        <f t="shared" si="59"/>
        <v>1981780.1440790317</v>
      </c>
      <c r="K157" s="55">
        <f t="shared" si="60"/>
        <v>1831996.2278711046</v>
      </c>
      <c r="L157">
        <f t="shared" si="47"/>
        <v>137558.3115364383</v>
      </c>
      <c r="M157">
        <f t="shared" si="61"/>
        <v>0</v>
      </c>
      <c r="N157">
        <f t="shared" si="62"/>
        <v>1969554.5394075429</v>
      </c>
      <c r="O157">
        <f t="shared" si="48"/>
        <v>0</v>
      </c>
      <c r="P157">
        <f t="shared" si="63"/>
        <v>0</v>
      </c>
      <c r="Q157">
        <f t="shared" si="49"/>
        <v>1969554.5394075429</v>
      </c>
      <c r="R157">
        <f t="shared" si="50"/>
        <v>0</v>
      </c>
      <c r="S157">
        <f t="shared" si="64"/>
        <v>0</v>
      </c>
      <c r="T157">
        <f t="shared" si="51"/>
        <v>1969554.5394075429</v>
      </c>
      <c r="U157">
        <f t="shared" si="52"/>
        <v>0</v>
      </c>
      <c r="V157">
        <f t="shared" si="65"/>
        <v>0</v>
      </c>
      <c r="W157">
        <f t="shared" si="53"/>
        <v>1969554.5394075429</v>
      </c>
      <c r="X157" s="55">
        <f t="shared" si="66"/>
        <v>0</v>
      </c>
      <c r="Y157" s="38">
        <f t="shared" si="54"/>
        <v>15110.974424745596</v>
      </c>
      <c r="Z157" s="38">
        <f t="shared" si="55"/>
        <v>1954443.5649827973</v>
      </c>
      <c r="AA157">
        <f t="shared" si="67"/>
        <v>0</v>
      </c>
      <c r="AB157" s="38">
        <f t="shared" si="68"/>
        <v>1954443.5649827973</v>
      </c>
      <c r="AD157" s="38">
        <f t="shared" si="56"/>
        <v>0</v>
      </c>
      <c r="AE157" s="38">
        <f t="shared" si="69"/>
        <v>1954443.5649827973</v>
      </c>
      <c r="AG157" t="str">
        <f t="shared" si="57"/>
        <v>5305400</v>
      </c>
    </row>
    <row r="158" spans="1:33" x14ac:dyDescent="0.25">
      <c r="A158" s="7" t="s">
        <v>300</v>
      </c>
      <c r="B158" s="2" t="s">
        <v>982</v>
      </c>
      <c r="C158" s="4" t="s">
        <v>981</v>
      </c>
      <c r="D158">
        <f>_xlfn.IFNA(VLOOKUP(A158,'Prior Year Net to district'!$B$1:$F$317,3,FALSE),0)</f>
        <v>3305861.1946564452</v>
      </c>
      <c r="E158">
        <f>VLOOKUP(A158,'Basic HH'!$B$1:$Y$321,23,FALSE)</f>
        <v>1534369.4157160989</v>
      </c>
      <c r="F158">
        <f>VLOOKUP(A158,'Conc. HH'!$B$1:$Y$321,23,FALSE)</f>
        <v>0</v>
      </c>
      <c r="G158">
        <f>VLOOKUP(A158,'Targeted HH'!$B$1:$Y$321,23,FALSE)</f>
        <v>983296.686520388</v>
      </c>
      <c r="H158">
        <f>VLOOKUP(A158,'EFIG HH'!$B$1:$Y$321,23,FALSE)</f>
        <v>1356152.9385779921</v>
      </c>
      <c r="I158">
        <f t="shared" si="58"/>
        <v>3873819.0408144789</v>
      </c>
      <c r="J158">
        <f t="shared" si="59"/>
        <v>3305861.1946564452</v>
      </c>
      <c r="K158" s="55">
        <f t="shared" si="60"/>
        <v>3603262.4272299483</v>
      </c>
      <c r="L158">
        <f t="shared" si="47"/>
        <v>0</v>
      </c>
      <c r="M158">
        <f t="shared" si="61"/>
        <v>3603262.4272299483</v>
      </c>
      <c r="N158">
        <f t="shared" si="62"/>
        <v>3449884.1462387601</v>
      </c>
      <c r="O158">
        <f t="shared" si="48"/>
        <v>0</v>
      </c>
      <c r="P158">
        <f t="shared" si="63"/>
        <v>3449884.1462387601</v>
      </c>
      <c r="Q158">
        <f t="shared" si="49"/>
        <v>3449884.1462387601</v>
      </c>
      <c r="R158">
        <f t="shared" si="50"/>
        <v>0</v>
      </c>
      <c r="S158">
        <f t="shared" si="64"/>
        <v>3449884.1462387601</v>
      </c>
      <c r="T158">
        <f t="shared" si="51"/>
        <v>3449884.1462387601</v>
      </c>
      <c r="U158">
        <f t="shared" si="52"/>
        <v>0</v>
      </c>
      <c r="V158">
        <f t="shared" si="65"/>
        <v>3449884.1462387601</v>
      </c>
      <c r="W158">
        <f t="shared" si="53"/>
        <v>3449884.1462387601</v>
      </c>
      <c r="X158" s="55">
        <f t="shared" si="66"/>
        <v>423934.89457571879</v>
      </c>
      <c r="Y158" s="38">
        <f t="shared" si="54"/>
        <v>26468.478053839848</v>
      </c>
      <c r="Z158" s="38">
        <f t="shared" si="55"/>
        <v>3423415.6681849202</v>
      </c>
      <c r="AA158">
        <f t="shared" si="67"/>
        <v>0</v>
      </c>
      <c r="AB158" s="38">
        <f t="shared" si="68"/>
        <v>3423415.6681849202</v>
      </c>
      <c r="AD158" s="38">
        <f t="shared" si="56"/>
        <v>0</v>
      </c>
      <c r="AE158" s="38">
        <f t="shared" si="69"/>
        <v>3423415.6681849202</v>
      </c>
      <c r="AG158" t="str">
        <f t="shared" si="57"/>
        <v>5305430</v>
      </c>
    </row>
    <row r="159" spans="1:33" x14ac:dyDescent="0.25">
      <c r="A159" s="7" t="s">
        <v>504</v>
      </c>
      <c r="B159" s="2" t="s">
        <v>984</v>
      </c>
      <c r="C159" s="4" t="s">
        <v>983</v>
      </c>
      <c r="D159">
        <f>_xlfn.IFNA(VLOOKUP(A159,'Prior Year Net to district'!$B$1:$F$317,3,FALSE),0)</f>
        <v>318569.54720334965</v>
      </c>
      <c r="E159">
        <f>VLOOKUP(A159,'Basic HH'!$B$1:$Y$321,23,FALSE)</f>
        <v>167165.51002801707</v>
      </c>
      <c r="F159">
        <f>VLOOKUP(A159,'Conc. HH'!$B$1:$Y$321,23,FALSE)</f>
        <v>0</v>
      </c>
      <c r="G159">
        <f>VLOOKUP(A159,'Targeted HH'!$B$1:$Y$321,23,FALSE)</f>
        <v>81270.678422727186</v>
      </c>
      <c r="H159">
        <f>VLOOKUP(A159,'EFIG HH'!$B$1:$Y$321,23,FALSE)</f>
        <v>112087.70544445774</v>
      </c>
      <c r="I159">
        <f t="shared" si="58"/>
        <v>360523.89389520197</v>
      </c>
      <c r="J159">
        <f t="shared" si="59"/>
        <v>318569.54720334965</v>
      </c>
      <c r="K159" s="55">
        <f t="shared" si="60"/>
        <v>335344.05900335684</v>
      </c>
      <c r="L159">
        <f t="shared" si="47"/>
        <v>0</v>
      </c>
      <c r="M159">
        <f t="shared" si="61"/>
        <v>335344.05900335684</v>
      </c>
      <c r="N159">
        <f t="shared" si="62"/>
        <v>321069.63510299072</v>
      </c>
      <c r="O159">
        <f t="shared" si="48"/>
        <v>0</v>
      </c>
      <c r="P159">
        <f t="shared" si="63"/>
        <v>321069.63510299072</v>
      </c>
      <c r="Q159">
        <f t="shared" si="49"/>
        <v>321069.63510299072</v>
      </c>
      <c r="R159">
        <f t="shared" si="50"/>
        <v>0</v>
      </c>
      <c r="S159">
        <f t="shared" si="64"/>
        <v>321069.63510299072</v>
      </c>
      <c r="T159">
        <f t="shared" si="51"/>
        <v>321069.63510299072</v>
      </c>
      <c r="U159">
        <f t="shared" si="52"/>
        <v>0</v>
      </c>
      <c r="V159">
        <f t="shared" si="65"/>
        <v>321069.63510299072</v>
      </c>
      <c r="W159">
        <f t="shared" si="53"/>
        <v>321069.63510299072</v>
      </c>
      <c r="X159" s="55">
        <f t="shared" si="66"/>
        <v>39454.258792211243</v>
      </c>
      <c r="Y159" s="38">
        <f t="shared" si="54"/>
        <v>2463.3362252883408</v>
      </c>
      <c r="Z159" s="38">
        <f t="shared" si="55"/>
        <v>318606.29887770239</v>
      </c>
      <c r="AA159">
        <f t="shared" si="67"/>
        <v>0</v>
      </c>
      <c r="AB159" s="38">
        <f t="shared" si="68"/>
        <v>318606.29887770239</v>
      </c>
      <c r="AD159" s="38">
        <f t="shared" si="56"/>
        <v>0</v>
      </c>
      <c r="AE159" s="38">
        <f t="shared" si="69"/>
        <v>318606.29887770239</v>
      </c>
      <c r="AG159" t="str">
        <f t="shared" si="57"/>
        <v>5305460</v>
      </c>
    </row>
    <row r="160" spans="1:33" x14ac:dyDescent="0.25">
      <c r="A160" s="7" t="s">
        <v>506</v>
      </c>
      <c r="B160" s="2" t="s">
        <v>986</v>
      </c>
      <c r="C160" s="4" t="s">
        <v>985</v>
      </c>
      <c r="D160">
        <f>_xlfn.IFNA(VLOOKUP(A160,'Prior Year Net to district'!$B$1:$F$317,3,FALSE),0)</f>
        <v>207678.28258175106</v>
      </c>
      <c r="E160">
        <f>VLOOKUP(A160,'Basic HH'!$B$1:$Y$321,23,FALSE)</f>
        <v>77104.505171821205</v>
      </c>
      <c r="F160">
        <f>VLOOKUP(A160,'Conc. HH'!$B$1:$Y$321,23,FALSE)</f>
        <v>19583.010179362784</v>
      </c>
      <c r="G160">
        <f>VLOOKUP(A160,'Targeted HH'!$B$1:$Y$321,23,FALSE)</f>
        <v>34555.936446761589</v>
      </c>
      <c r="H160">
        <f>VLOOKUP(A160,'EFIG HH'!$B$1:$Y$321,23,FALSE)</f>
        <v>46800.723793968049</v>
      </c>
      <c r="I160">
        <f t="shared" si="58"/>
        <v>178044.17559191363</v>
      </c>
      <c r="J160">
        <f t="shared" si="59"/>
        <v>207678.28258175106</v>
      </c>
      <c r="K160" s="55">
        <f t="shared" si="60"/>
        <v>165609.15250253628</v>
      </c>
      <c r="L160">
        <f t="shared" si="47"/>
        <v>12435.023089377355</v>
      </c>
      <c r="M160">
        <f t="shared" si="61"/>
        <v>0</v>
      </c>
      <c r="N160">
        <f t="shared" si="62"/>
        <v>178044.17559191363</v>
      </c>
      <c r="O160">
        <f t="shared" si="48"/>
        <v>0</v>
      </c>
      <c r="P160">
        <f t="shared" si="63"/>
        <v>0</v>
      </c>
      <c r="Q160">
        <f t="shared" si="49"/>
        <v>178044.17559191363</v>
      </c>
      <c r="R160">
        <f t="shared" si="50"/>
        <v>0</v>
      </c>
      <c r="S160">
        <f t="shared" si="64"/>
        <v>0</v>
      </c>
      <c r="T160">
        <f t="shared" si="51"/>
        <v>178044.17559191363</v>
      </c>
      <c r="U160">
        <f t="shared" si="52"/>
        <v>0</v>
      </c>
      <c r="V160">
        <f t="shared" si="65"/>
        <v>0</v>
      </c>
      <c r="W160">
        <f t="shared" si="53"/>
        <v>178044.17559191363</v>
      </c>
      <c r="X160" s="55">
        <f t="shared" si="66"/>
        <v>0</v>
      </c>
      <c r="Y160" s="38">
        <f t="shared" si="54"/>
        <v>1366.0048148012293</v>
      </c>
      <c r="Z160" s="38">
        <f t="shared" si="55"/>
        <v>176678.17077711239</v>
      </c>
      <c r="AA160">
        <f t="shared" si="67"/>
        <v>0</v>
      </c>
      <c r="AB160" s="38">
        <f t="shared" si="68"/>
        <v>176678.17077711239</v>
      </c>
      <c r="AD160" s="38">
        <f t="shared" si="56"/>
        <v>0</v>
      </c>
      <c r="AE160" s="38">
        <f t="shared" si="69"/>
        <v>176678.17077711239</v>
      </c>
      <c r="AG160" t="str">
        <f t="shared" si="57"/>
        <v>5305490</v>
      </c>
    </row>
    <row r="161" spans="1:33" x14ac:dyDescent="0.25">
      <c r="A161" s="7" t="s">
        <v>508</v>
      </c>
      <c r="B161" s="2" t="s">
        <v>988</v>
      </c>
      <c r="C161" s="4" t="s">
        <v>987</v>
      </c>
      <c r="D161">
        <f>_xlfn.IFNA(VLOOKUP(A161,'Prior Year Net to district'!$B$1:$F$317,3,FALSE),0)</f>
        <v>91677.34115596069</v>
      </c>
      <c r="E161">
        <f>VLOOKUP(A161,'Basic HH'!$B$1:$Y$321,23,FALSE)</f>
        <v>39165.650154321884</v>
      </c>
      <c r="F161">
        <f>VLOOKUP(A161,'Conc. HH'!$B$1:$Y$321,23,FALSE)</f>
        <v>6639.1110930648738</v>
      </c>
      <c r="G161">
        <f>VLOOKUP(A161,'Targeted HH'!$B$1:$Y$321,23,FALSE)</f>
        <v>18845.374706719351</v>
      </c>
      <c r="H161">
        <f>VLOOKUP(A161,'EFIG HH'!$B$1:$Y$321,23,FALSE)</f>
        <v>25991.351987120637</v>
      </c>
      <c r="I161">
        <f t="shared" si="58"/>
        <v>90641.487941226747</v>
      </c>
      <c r="J161">
        <f t="shared" si="59"/>
        <v>91677.34115596069</v>
      </c>
      <c r="K161" s="55">
        <f t="shared" si="60"/>
        <v>84310.873689693399</v>
      </c>
      <c r="L161">
        <f t="shared" si="47"/>
        <v>6330.6142515333486</v>
      </c>
      <c r="M161">
        <f t="shared" si="61"/>
        <v>0</v>
      </c>
      <c r="N161">
        <f t="shared" si="62"/>
        <v>90641.487941226747</v>
      </c>
      <c r="O161">
        <f t="shared" si="48"/>
        <v>0</v>
      </c>
      <c r="P161">
        <f t="shared" si="63"/>
        <v>0</v>
      </c>
      <c r="Q161">
        <f t="shared" si="49"/>
        <v>90641.487941226747</v>
      </c>
      <c r="R161">
        <f t="shared" si="50"/>
        <v>0</v>
      </c>
      <c r="S161">
        <f t="shared" si="64"/>
        <v>0</v>
      </c>
      <c r="T161">
        <f t="shared" si="51"/>
        <v>90641.487941226747</v>
      </c>
      <c r="U161">
        <f t="shared" si="52"/>
        <v>0</v>
      </c>
      <c r="V161">
        <f t="shared" si="65"/>
        <v>0</v>
      </c>
      <c r="W161">
        <f t="shared" si="53"/>
        <v>90641.487941226747</v>
      </c>
      <c r="X161" s="55">
        <f t="shared" si="66"/>
        <v>0</v>
      </c>
      <c r="Y161" s="38">
        <f t="shared" si="54"/>
        <v>695.42689917730047</v>
      </c>
      <c r="Z161" s="38">
        <f t="shared" si="55"/>
        <v>89946.061042049449</v>
      </c>
      <c r="AA161">
        <f t="shared" si="67"/>
        <v>0</v>
      </c>
      <c r="AB161" s="38">
        <f t="shared" si="68"/>
        <v>89946.061042049449</v>
      </c>
      <c r="AD161" s="38">
        <f t="shared" si="56"/>
        <v>0</v>
      </c>
      <c r="AE161" s="38">
        <f t="shared" si="69"/>
        <v>89946.061042049449</v>
      </c>
      <c r="AG161" t="str">
        <f t="shared" si="57"/>
        <v>5305520</v>
      </c>
    </row>
    <row r="162" spans="1:33" x14ac:dyDescent="0.25">
      <c r="A162" s="7" t="s">
        <v>510</v>
      </c>
      <c r="B162" s="2" t="s">
        <v>990</v>
      </c>
      <c r="C162" s="4" t="s">
        <v>989</v>
      </c>
      <c r="D162">
        <f>_xlfn.IFNA(VLOOKUP(A162,'Prior Year Net to district'!$B$1:$F$317,3,FALSE),0)</f>
        <v>186646.32586514801</v>
      </c>
      <c r="E162">
        <f>VLOOKUP(A162,'Basic HH'!$B$1:$Y$321,23,FALSE)</f>
        <v>66676.470158914773</v>
      </c>
      <c r="F162">
        <f>VLOOKUP(A162,'Conc. HH'!$B$1:$Y$321,23,FALSE)</f>
        <v>17336.416805081826</v>
      </c>
      <c r="G162">
        <f>VLOOKUP(A162,'Targeted HH'!$B$1:$Y$321,23,FALSE)</f>
        <v>44631.800745773297</v>
      </c>
      <c r="H162">
        <f>VLOOKUP(A162,'EFIG HH'!$B$1:$Y$321,23,FALSE)</f>
        <v>60446.938902913309</v>
      </c>
      <c r="I162">
        <f t="shared" si="58"/>
        <v>189091.62661268321</v>
      </c>
      <c r="J162">
        <f t="shared" si="59"/>
        <v>186646.32586514801</v>
      </c>
      <c r="K162" s="55">
        <f t="shared" si="60"/>
        <v>175885.02361587374</v>
      </c>
      <c r="L162">
        <f t="shared" si="47"/>
        <v>10761.302249274275</v>
      </c>
      <c r="M162">
        <f t="shared" si="61"/>
        <v>0</v>
      </c>
      <c r="N162">
        <f t="shared" si="62"/>
        <v>186646.32586514801</v>
      </c>
      <c r="O162">
        <f t="shared" si="48"/>
        <v>0</v>
      </c>
      <c r="P162">
        <f t="shared" si="63"/>
        <v>0</v>
      </c>
      <c r="Q162">
        <f t="shared" si="49"/>
        <v>186646.32586514801</v>
      </c>
      <c r="R162">
        <f t="shared" si="50"/>
        <v>0</v>
      </c>
      <c r="S162">
        <f t="shared" si="64"/>
        <v>0</v>
      </c>
      <c r="T162">
        <f t="shared" si="51"/>
        <v>186646.32586514801</v>
      </c>
      <c r="U162">
        <f t="shared" si="52"/>
        <v>0</v>
      </c>
      <c r="V162">
        <f t="shared" si="65"/>
        <v>0</v>
      </c>
      <c r="W162">
        <f t="shared" si="53"/>
        <v>186646.32586514801</v>
      </c>
      <c r="X162" s="55">
        <f t="shared" si="66"/>
        <v>2445.3007475351915</v>
      </c>
      <c r="Y162" s="38">
        <f t="shared" si="54"/>
        <v>1432.0029225844055</v>
      </c>
      <c r="Z162" s="38">
        <f t="shared" si="55"/>
        <v>185214.32294256359</v>
      </c>
      <c r="AA162">
        <f t="shared" si="67"/>
        <v>0</v>
      </c>
      <c r="AB162" s="38">
        <f t="shared" si="68"/>
        <v>185214.32294256359</v>
      </c>
      <c r="AD162" s="38">
        <f t="shared" si="56"/>
        <v>0</v>
      </c>
      <c r="AE162" s="38">
        <f t="shared" si="69"/>
        <v>185214.32294256359</v>
      </c>
      <c r="AG162" t="str">
        <f t="shared" si="57"/>
        <v>5305550</v>
      </c>
    </row>
    <row r="163" spans="1:33" x14ac:dyDescent="0.25">
      <c r="A163" s="7" t="s">
        <v>512</v>
      </c>
      <c r="B163" s="2" t="s">
        <v>992</v>
      </c>
      <c r="C163" s="4" t="s">
        <v>991</v>
      </c>
      <c r="D163">
        <f>_xlfn.IFNA(VLOOKUP(A163,'Prior Year Net to district'!$B$1:$F$317,3,FALSE),0)</f>
        <v>575863.92074947606</v>
      </c>
      <c r="E163">
        <f>VLOOKUP(A163,'Basic HH'!$B$1:$Y$321,23,FALSE)</f>
        <v>253574.73501834471</v>
      </c>
      <c r="F163">
        <f>VLOOKUP(A163,'Conc. HH'!$B$1:$Y$321,23,FALSE)</f>
        <v>66283.56192095374</v>
      </c>
      <c r="G163">
        <f>VLOOKUP(A163,'Targeted HH'!$B$1:$Y$321,23,FALSE)</f>
        <v>159263.10576222726</v>
      </c>
      <c r="H163">
        <f>VLOOKUP(A163,'EFIG HH'!$B$1:$Y$321,23,FALSE)</f>
        <v>219654.07983913095</v>
      </c>
      <c r="I163">
        <f t="shared" si="58"/>
        <v>698775.4825406567</v>
      </c>
      <c r="J163">
        <f t="shared" si="59"/>
        <v>575863.92074947606</v>
      </c>
      <c r="K163" s="55">
        <f t="shared" si="60"/>
        <v>649971.36282825354</v>
      </c>
      <c r="L163">
        <f t="shared" si="47"/>
        <v>0</v>
      </c>
      <c r="M163">
        <f t="shared" si="61"/>
        <v>649971.36282825354</v>
      </c>
      <c r="N163">
        <f t="shared" si="62"/>
        <v>622304.3548493936</v>
      </c>
      <c r="O163">
        <f t="shared" si="48"/>
        <v>0</v>
      </c>
      <c r="P163">
        <f t="shared" si="63"/>
        <v>622304.3548493936</v>
      </c>
      <c r="Q163">
        <f t="shared" si="49"/>
        <v>622304.3548493936</v>
      </c>
      <c r="R163">
        <f t="shared" si="50"/>
        <v>0</v>
      </c>
      <c r="S163">
        <f t="shared" si="64"/>
        <v>622304.3548493936</v>
      </c>
      <c r="T163">
        <f t="shared" si="51"/>
        <v>622304.3548493936</v>
      </c>
      <c r="U163">
        <f t="shared" si="52"/>
        <v>0</v>
      </c>
      <c r="V163">
        <f t="shared" si="65"/>
        <v>622304.3548493936</v>
      </c>
      <c r="W163">
        <f t="shared" si="53"/>
        <v>622304.3548493936</v>
      </c>
      <c r="X163" s="55">
        <f t="shared" si="66"/>
        <v>76471.1276912631</v>
      </c>
      <c r="Y163" s="38">
        <f t="shared" si="54"/>
        <v>4774.4934209162229</v>
      </c>
      <c r="Z163" s="38">
        <f t="shared" si="55"/>
        <v>617529.86142847734</v>
      </c>
      <c r="AA163">
        <f t="shared" si="67"/>
        <v>0</v>
      </c>
      <c r="AB163" s="38">
        <f t="shared" si="68"/>
        <v>617529.86142847734</v>
      </c>
      <c r="AD163" s="38">
        <f t="shared" si="56"/>
        <v>0</v>
      </c>
      <c r="AE163" s="38">
        <f t="shared" si="69"/>
        <v>617529.86142847734</v>
      </c>
      <c r="AG163" t="str">
        <f t="shared" si="57"/>
        <v>5305610</v>
      </c>
    </row>
    <row r="164" spans="1:33" x14ac:dyDescent="0.25">
      <c r="A164" s="7" t="s">
        <v>514</v>
      </c>
      <c r="B164" s="2" t="s">
        <v>994</v>
      </c>
      <c r="C164" s="4" t="s">
        <v>993</v>
      </c>
      <c r="D164">
        <f>_xlfn.IFNA(VLOOKUP(A164,'Prior Year Net to district'!$B$1:$F$317,3,FALSE),0)</f>
        <v>531419.0272221365</v>
      </c>
      <c r="E164">
        <f>VLOOKUP(A164,'Basic HH'!$B$1:$Y$321,23,FALSE)</f>
        <v>215795.0528110677</v>
      </c>
      <c r="F164">
        <f>VLOOKUP(A164,'Conc. HH'!$B$1:$Y$321,23,FALSE)</f>
        <v>56108.443819699081</v>
      </c>
      <c r="G164">
        <f>VLOOKUP(A164,'Targeted HH'!$B$1:$Y$321,23,FALSE)</f>
        <v>100472.86868087744</v>
      </c>
      <c r="H164">
        <f>VLOOKUP(A164,'EFIG HH'!$B$1:$Y$321,23,FALSE)</f>
        <v>136075.1135529431</v>
      </c>
      <c r="I164">
        <f t="shared" si="58"/>
        <v>508451.47886458732</v>
      </c>
      <c r="J164">
        <f t="shared" si="59"/>
        <v>531419.0272221365</v>
      </c>
      <c r="K164" s="55">
        <f t="shared" si="60"/>
        <v>472940.03425546433</v>
      </c>
      <c r="L164">
        <f t="shared" si="47"/>
        <v>35511.444609122991</v>
      </c>
      <c r="M164">
        <f t="shared" si="61"/>
        <v>0</v>
      </c>
      <c r="N164">
        <f t="shared" si="62"/>
        <v>508451.47886458732</v>
      </c>
      <c r="O164">
        <f t="shared" si="48"/>
        <v>0</v>
      </c>
      <c r="P164">
        <f t="shared" si="63"/>
        <v>0</v>
      </c>
      <c r="Q164">
        <f t="shared" si="49"/>
        <v>508451.47886458732</v>
      </c>
      <c r="R164">
        <f t="shared" si="50"/>
        <v>0</v>
      </c>
      <c r="S164">
        <f t="shared" si="64"/>
        <v>0</v>
      </c>
      <c r="T164">
        <f t="shared" si="51"/>
        <v>508451.47886458732</v>
      </c>
      <c r="U164">
        <f t="shared" si="52"/>
        <v>0</v>
      </c>
      <c r="V164">
        <f t="shared" si="65"/>
        <v>0</v>
      </c>
      <c r="W164">
        <f t="shared" si="53"/>
        <v>508451.47886458732</v>
      </c>
      <c r="X164" s="55">
        <f t="shared" si="66"/>
        <v>0</v>
      </c>
      <c r="Y164" s="38">
        <f t="shared" si="54"/>
        <v>3900.9822473146746</v>
      </c>
      <c r="Z164" s="38">
        <f t="shared" si="55"/>
        <v>504550.49661727267</v>
      </c>
      <c r="AA164">
        <f t="shared" si="67"/>
        <v>0</v>
      </c>
      <c r="AB164" s="38">
        <f t="shared" si="68"/>
        <v>504550.49661727267</v>
      </c>
      <c r="AD164" s="38">
        <f t="shared" si="56"/>
        <v>0</v>
      </c>
      <c r="AE164" s="38">
        <f t="shared" si="69"/>
        <v>504550.49661727267</v>
      </c>
      <c r="AG164" t="str">
        <f t="shared" si="57"/>
        <v>5305640</v>
      </c>
    </row>
    <row r="165" spans="1:33" x14ac:dyDescent="0.25">
      <c r="A165" s="7" t="s">
        <v>190</v>
      </c>
      <c r="B165" s="2" t="s">
        <v>996</v>
      </c>
      <c r="C165" s="4" t="s">
        <v>995</v>
      </c>
      <c r="D165">
        <f>_xlfn.IFNA(VLOOKUP(A165,'Prior Year Net to district'!$B$1:$F$317,3,FALSE),0)</f>
        <v>348376.06265650917</v>
      </c>
      <c r="E165">
        <f>VLOOKUP(A165,'Basic HH'!$B$1:$Y$321,23,FALSE)</f>
        <v>243883.98081382198</v>
      </c>
      <c r="F165">
        <f>VLOOKUP(A165,'Conc. HH'!$B$1:$Y$321,23,FALSE)</f>
        <v>0</v>
      </c>
      <c r="G165">
        <f>VLOOKUP(A165,'Targeted HH'!$B$1:$Y$321,23,FALSE)</f>
        <v>118568.81586310925</v>
      </c>
      <c r="H165">
        <f>VLOOKUP(A165,'EFIG HH'!$B$1:$Y$321,23,FALSE)</f>
        <v>163528.92291896726</v>
      </c>
      <c r="I165">
        <f t="shared" si="58"/>
        <v>525981.71959589841</v>
      </c>
      <c r="J165">
        <f t="shared" si="59"/>
        <v>348376.06265650917</v>
      </c>
      <c r="K165" s="55">
        <f t="shared" si="60"/>
        <v>489245.92183098424</v>
      </c>
      <c r="L165">
        <f t="shared" si="47"/>
        <v>0</v>
      </c>
      <c r="M165">
        <f t="shared" si="61"/>
        <v>489245.92183098424</v>
      </c>
      <c r="N165">
        <f t="shared" si="62"/>
        <v>468420.43382175441</v>
      </c>
      <c r="O165">
        <f t="shared" si="48"/>
        <v>0</v>
      </c>
      <c r="P165">
        <f t="shared" si="63"/>
        <v>468420.43382175441</v>
      </c>
      <c r="Q165">
        <f t="shared" si="49"/>
        <v>468420.43382175441</v>
      </c>
      <c r="R165">
        <f t="shared" si="50"/>
        <v>0</v>
      </c>
      <c r="S165">
        <f t="shared" si="64"/>
        <v>468420.43382175441</v>
      </c>
      <c r="T165">
        <f t="shared" si="51"/>
        <v>468420.43382175441</v>
      </c>
      <c r="U165">
        <f t="shared" si="52"/>
        <v>0</v>
      </c>
      <c r="V165">
        <f t="shared" si="65"/>
        <v>468420.43382175441</v>
      </c>
      <c r="W165">
        <f t="shared" si="53"/>
        <v>468420.43382175441</v>
      </c>
      <c r="X165" s="55">
        <f t="shared" si="66"/>
        <v>57561.285774143995</v>
      </c>
      <c r="Y165" s="38">
        <f t="shared" si="54"/>
        <v>3593.8528504206702</v>
      </c>
      <c r="Z165" s="38">
        <f t="shared" si="55"/>
        <v>464826.58097133372</v>
      </c>
      <c r="AA165">
        <f t="shared" si="67"/>
        <v>0</v>
      </c>
      <c r="AB165" s="38">
        <f t="shared" si="68"/>
        <v>464826.58097133372</v>
      </c>
      <c r="AD165" s="38">
        <f t="shared" si="56"/>
        <v>0</v>
      </c>
      <c r="AE165" s="38">
        <f t="shared" si="69"/>
        <v>464826.58097133372</v>
      </c>
      <c r="AG165" t="str">
        <f t="shared" si="57"/>
        <v>5305670</v>
      </c>
    </row>
    <row r="166" spans="1:33" x14ac:dyDescent="0.25">
      <c r="A166" s="7" t="s">
        <v>516</v>
      </c>
      <c r="B166" s="2" t="s">
        <v>998</v>
      </c>
      <c r="C166" s="4" t="s">
        <v>997</v>
      </c>
      <c r="D166">
        <f>_xlfn.IFNA(VLOOKUP(A166,'Prior Year Net to district'!$B$1:$F$317,3,FALSE),0)</f>
        <v>262065.49813905111</v>
      </c>
      <c r="E166">
        <f>VLOOKUP(A166,'Basic HH'!$B$1:$Y$321,23,FALSE)</f>
        <v>137285.684564072</v>
      </c>
      <c r="F166">
        <f>VLOOKUP(A166,'Conc. HH'!$B$1:$Y$321,23,FALSE)</f>
        <v>35886.004861662856</v>
      </c>
      <c r="G166">
        <f>VLOOKUP(A166,'Targeted HH'!$B$1:$Y$321,23,FALSE)</f>
        <v>87730.215247135668</v>
      </c>
      <c r="H166">
        <f>VLOOKUP(A166,'EFIG HH'!$B$1:$Y$321,23,FALSE)</f>
        <v>120996.63391575561</v>
      </c>
      <c r="I166">
        <f t="shared" si="58"/>
        <v>381898.53858862614</v>
      </c>
      <c r="J166">
        <f t="shared" si="59"/>
        <v>262065.49813905111</v>
      </c>
      <c r="K166" s="55">
        <f t="shared" si="60"/>
        <v>355225.84834553837</v>
      </c>
      <c r="L166">
        <f t="shared" si="47"/>
        <v>0</v>
      </c>
      <c r="M166">
        <f t="shared" si="61"/>
        <v>355225.84834553837</v>
      </c>
      <c r="N166">
        <f t="shared" si="62"/>
        <v>340105.12619909167</v>
      </c>
      <c r="O166">
        <f t="shared" si="48"/>
        <v>0</v>
      </c>
      <c r="P166">
        <f t="shared" si="63"/>
        <v>340105.12619909167</v>
      </c>
      <c r="Q166">
        <f t="shared" si="49"/>
        <v>340105.12619909167</v>
      </c>
      <c r="R166">
        <f t="shared" si="50"/>
        <v>0</v>
      </c>
      <c r="S166">
        <f t="shared" si="64"/>
        <v>340105.12619909167</v>
      </c>
      <c r="T166">
        <f t="shared" si="51"/>
        <v>340105.12619909167</v>
      </c>
      <c r="U166">
        <f t="shared" si="52"/>
        <v>0</v>
      </c>
      <c r="V166">
        <f t="shared" si="65"/>
        <v>340105.12619909167</v>
      </c>
      <c r="W166">
        <f t="shared" si="53"/>
        <v>340105.12619909167</v>
      </c>
      <c r="X166" s="55">
        <f t="shared" si="66"/>
        <v>41793.412389534467</v>
      </c>
      <c r="Y166" s="38">
        <f t="shared" si="54"/>
        <v>2609.381847971214</v>
      </c>
      <c r="Z166" s="38">
        <f t="shared" si="55"/>
        <v>337495.74435112043</v>
      </c>
      <c r="AA166">
        <f t="shared" si="67"/>
        <v>0</v>
      </c>
      <c r="AB166" s="38">
        <f t="shared" si="68"/>
        <v>337495.74435112043</v>
      </c>
      <c r="AD166" s="38">
        <f t="shared" si="56"/>
        <v>0</v>
      </c>
      <c r="AE166" s="38">
        <f t="shared" si="69"/>
        <v>337495.74435112043</v>
      </c>
      <c r="AG166" t="str">
        <f t="shared" si="57"/>
        <v>5305700</v>
      </c>
    </row>
    <row r="167" spans="1:33" x14ac:dyDescent="0.25">
      <c r="A167" s="7" t="s">
        <v>518</v>
      </c>
      <c r="B167" s="2" t="s">
        <v>1000</v>
      </c>
      <c r="C167" s="4" t="s">
        <v>999</v>
      </c>
      <c r="D167">
        <f>_xlfn.IFNA(VLOOKUP(A167,'Prior Year Net to district'!$B$1:$F$317,3,FALSE),0)</f>
        <v>810345.69305605686</v>
      </c>
      <c r="E167">
        <f>VLOOKUP(A167,'Basic HH'!$B$1:$Y$321,23,FALSE)</f>
        <v>299850.85344597133</v>
      </c>
      <c r="F167">
        <f>VLOOKUP(A167,'Conc. HH'!$B$1:$Y$321,23,FALSE)</f>
        <v>76156.150697521938</v>
      </c>
      <c r="G167">
        <f>VLOOKUP(A167,'Targeted HH'!$B$1:$Y$321,23,FALSE)</f>
        <v>137299.1975059282</v>
      </c>
      <c r="H167">
        <f>VLOOKUP(A167,'EFIG HH'!$B$1:$Y$321,23,FALSE)</f>
        <v>180918.07877728579</v>
      </c>
      <c r="I167">
        <f t="shared" si="58"/>
        <v>694224.28042670724</v>
      </c>
      <c r="J167">
        <f t="shared" si="59"/>
        <v>810345.69305605686</v>
      </c>
      <c r="K167" s="55">
        <f t="shared" si="60"/>
        <v>645738.02735152061</v>
      </c>
      <c r="L167">
        <f t="shared" si="47"/>
        <v>48486.253075186629</v>
      </c>
      <c r="M167">
        <f t="shared" si="61"/>
        <v>0</v>
      </c>
      <c r="N167">
        <f t="shared" si="62"/>
        <v>694224.28042670724</v>
      </c>
      <c r="O167">
        <f t="shared" si="48"/>
        <v>0</v>
      </c>
      <c r="P167">
        <f t="shared" si="63"/>
        <v>0</v>
      </c>
      <c r="Q167">
        <f t="shared" si="49"/>
        <v>694224.28042670724</v>
      </c>
      <c r="R167">
        <f t="shared" si="50"/>
        <v>0</v>
      </c>
      <c r="S167">
        <f t="shared" si="64"/>
        <v>0</v>
      </c>
      <c r="T167">
        <f t="shared" si="51"/>
        <v>694224.28042670724</v>
      </c>
      <c r="U167">
        <f t="shared" si="52"/>
        <v>0</v>
      </c>
      <c r="V167">
        <f t="shared" si="65"/>
        <v>0</v>
      </c>
      <c r="W167">
        <f t="shared" si="53"/>
        <v>694224.28042670724</v>
      </c>
      <c r="X167" s="55">
        <f t="shared" si="66"/>
        <v>0</v>
      </c>
      <c r="Y167" s="38">
        <f t="shared" si="54"/>
        <v>5326.283246627424</v>
      </c>
      <c r="Z167" s="38">
        <f t="shared" si="55"/>
        <v>688897.99718007981</v>
      </c>
      <c r="AA167">
        <f t="shared" si="67"/>
        <v>0</v>
      </c>
      <c r="AB167" s="38">
        <f t="shared" si="68"/>
        <v>688897.99718007981</v>
      </c>
      <c r="AD167" s="38">
        <f t="shared" si="56"/>
        <v>0</v>
      </c>
      <c r="AE167" s="38">
        <f t="shared" si="69"/>
        <v>688897.99718007981</v>
      </c>
      <c r="AG167" t="str">
        <f t="shared" si="57"/>
        <v>5305730</v>
      </c>
    </row>
    <row r="168" spans="1:33" x14ac:dyDescent="0.25">
      <c r="A168" s="7" t="s">
        <v>192</v>
      </c>
      <c r="B168" s="2" t="s">
        <v>1002</v>
      </c>
      <c r="C168" s="4" t="s">
        <v>1001</v>
      </c>
      <c r="D168">
        <f>_xlfn.IFNA(VLOOKUP(A168,'Prior Year Net to district'!$B$1:$F$317,3,FALSE),0)</f>
        <v>985270.5319490626</v>
      </c>
      <c r="E168">
        <f>VLOOKUP(A168,'Basic HH'!$B$1:$Y$321,23,FALSE)</f>
        <v>508764.59573744296</v>
      </c>
      <c r="F168">
        <f>VLOOKUP(A168,'Conc. HH'!$B$1:$Y$321,23,FALSE)</f>
        <v>0</v>
      </c>
      <c r="G168">
        <f>VLOOKUP(A168,'Targeted HH'!$B$1:$Y$321,23,FALSE)</f>
        <v>247345.54302569153</v>
      </c>
      <c r="H168">
        <f>VLOOKUP(A168,'EFIG HH'!$B$1:$Y$321,23,FALSE)</f>
        <v>341136.49483095849</v>
      </c>
      <c r="I168">
        <f t="shared" si="58"/>
        <v>1097246.6335940929</v>
      </c>
      <c r="J168">
        <f t="shared" si="59"/>
        <v>985270.5319490626</v>
      </c>
      <c r="K168" s="55">
        <f t="shared" si="60"/>
        <v>1020612.3534884773</v>
      </c>
      <c r="L168">
        <f t="shared" si="47"/>
        <v>0</v>
      </c>
      <c r="M168">
        <f t="shared" si="61"/>
        <v>1020612.3534884773</v>
      </c>
      <c r="N168">
        <f t="shared" si="62"/>
        <v>977168.45466127608</v>
      </c>
      <c r="O168">
        <f t="shared" si="48"/>
        <v>8102.0772877865238</v>
      </c>
      <c r="P168">
        <f t="shared" si="63"/>
        <v>0</v>
      </c>
      <c r="Q168">
        <f t="shared" si="49"/>
        <v>977168.45466127608</v>
      </c>
      <c r="R168">
        <f t="shared" si="50"/>
        <v>0</v>
      </c>
      <c r="S168">
        <f t="shared" si="64"/>
        <v>0</v>
      </c>
      <c r="T168">
        <f t="shared" si="51"/>
        <v>977168.45466127608</v>
      </c>
      <c r="U168">
        <f t="shared" si="52"/>
        <v>8102.0772877865238</v>
      </c>
      <c r="V168">
        <f t="shared" si="65"/>
        <v>0</v>
      </c>
      <c r="W168">
        <f t="shared" si="53"/>
        <v>977168.45466127608</v>
      </c>
      <c r="X168" s="55">
        <f t="shared" si="66"/>
        <v>120078.17893281684</v>
      </c>
      <c r="Y168" s="38">
        <f t="shared" si="54"/>
        <v>7497.1102508775602</v>
      </c>
      <c r="Z168" s="38">
        <f t="shared" si="55"/>
        <v>969671.34441039851</v>
      </c>
      <c r="AA168">
        <f t="shared" si="67"/>
        <v>0</v>
      </c>
      <c r="AB168" s="38">
        <f t="shared" si="68"/>
        <v>969671.34441039851</v>
      </c>
      <c r="AD168" s="38">
        <f t="shared" si="56"/>
        <v>0</v>
      </c>
      <c r="AE168" s="38">
        <f t="shared" si="69"/>
        <v>969671.34441039851</v>
      </c>
      <c r="AG168" t="str">
        <f t="shared" si="57"/>
        <v>5305760</v>
      </c>
    </row>
    <row r="169" spans="1:33" x14ac:dyDescent="0.25">
      <c r="A169" s="7" t="s">
        <v>520</v>
      </c>
      <c r="B169" s="2" t="s">
        <v>1004</v>
      </c>
      <c r="C169" s="4" t="s">
        <v>1003</v>
      </c>
      <c r="D169">
        <f>_xlfn.IFNA(VLOOKUP(A169,'Prior Year Net to district'!$B$1:$F$317,3,FALSE),0)</f>
        <v>591014.68261649774</v>
      </c>
      <c r="E169">
        <f>VLOOKUP(A169,'Basic HH'!$B$1:$Y$321,23,FALSE)</f>
        <v>324640.26585151133</v>
      </c>
      <c r="F169">
        <f>VLOOKUP(A169,'Conc. HH'!$B$1:$Y$321,23,FALSE)</f>
        <v>84859.846790520416</v>
      </c>
      <c r="G169">
        <f>VLOOKUP(A169,'Targeted HH'!$B$1:$Y$321,23,FALSE)</f>
        <v>163116.43523298911</v>
      </c>
      <c r="H169">
        <f>VLOOKUP(A169,'EFIG HH'!$B$1:$Y$321,23,FALSE)</f>
        <v>224968.55323939738</v>
      </c>
      <c r="I169">
        <f t="shared" si="58"/>
        <v>797585.10111441824</v>
      </c>
      <c r="J169">
        <f t="shared" si="59"/>
        <v>591014.68261649774</v>
      </c>
      <c r="K169" s="55">
        <f t="shared" si="60"/>
        <v>741879.88573667</v>
      </c>
      <c r="L169">
        <f t="shared" si="47"/>
        <v>0</v>
      </c>
      <c r="M169">
        <f t="shared" si="61"/>
        <v>741879.88573667</v>
      </c>
      <c r="N169">
        <f t="shared" si="62"/>
        <v>710300.6533398485</v>
      </c>
      <c r="O169">
        <f t="shared" si="48"/>
        <v>0</v>
      </c>
      <c r="P169">
        <f t="shared" si="63"/>
        <v>710300.6533398485</v>
      </c>
      <c r="Q169">
        <f t="shared" si="49"/>
        <v>710300.6533398485</v>
      </c>
      <c r="R169">
        <f t="shared" si="50"/>
        <v>0</v>
      </c>
      <c r="S169">
        <f t="shared" si="64"/>
        <v>710300.6533398485</v>
      </c>
      <c r="T169">
        <f t="shared" si="51"/>
        <v>710300.6533398485</v>
      </c>
      <c r="U169">
        <f t="shared" si="52"/>
        <v>0</v>
      </c>
      <c r="V169">
        <f t="shared" si="65"/>
        <v>710300.6533398485</v>
      </c>
      <c r="W169">
        <f t="shared" si="53"/>
        <v>710300.6533398485</v>
      </c>
      <c r="X169" s="55">
        <f t="shared" si="66"/>
        <v>87284.447774569737</v>
      </c>
      <c r="Y169" s="38">
        <f t="shared" si="54"/>
        <v>5449.6256852715578</v>
      </c>
      <c r="Z169" s="38">
        <f t="shared" si="55"/>
        <v>704851.02765457693</v>
      </c>
      <c r="AA169">
        <f t="shared" si="67"/>
        <v>0</v>
      </c>
      <c r="AB169" s="38">
        <f t="shared" si="68"/>
        <v>704851.02765457693</v>
      </c>
      <c r="AD169" s="38">
        <f t="shared" si="56"/>
        <v>0</v>
      </c>
      <c r="AE169" s="38">
        <f t="shared" si="69"/>
        <v>704851.02765457693</v>
      </c>
      <c r="AG169" t="str">
        <f t="shared" si="57"/>
        <v>5305790</v>
      </c>
    </row>
    <row r="170" spans="1:33" x14ac:dyDescent="0.25">
      <c r="A170" s="7" t="s">
        <v>522</v>
      </c>
      <c r="B170" s="2" t="s">
        <v>1006</v>
      </c>
      <c r="C170" s="4" t="s">
        <v>1005</v>
      </c>
      <c r="D170">
        <f>_xlfn.IFNA(VLOOKUP(A170,'Prior Year Net to district'!$B$1:$F$317,3,FALSE),0)</f>
        <v>1619.0357006221459</v>
      </c>
      <c r="E170">
        <f>VLOOKUP(A170,'Basic HH'!$B$1:$Y$321,23,FALSE)</f>
        <v>0</v>
      </c>
      <c r="F170">
        <f>VLOOKUP(A170,'Conc. HH'!$B$1:$Y$321,23,FALSE)</f>
        <v>1387.7069928850631</v>
      </c>
      <c r="G170">
        <f>VLOOKUP(A170,'Targeted HH'!$B$1:$Y$321,23,FALSE)</f>
        <v>0</v>
      </c>
      <c r="H170">
        <f>VLOOKUP(A170,'EFIG HH'!$B$1:$Y$321,23,FALSE)</f>
        <v>0</v>
      </c>
      <c r="I170">
        <f t="shared" si="58"/>
        <v>1387.7069928850631</v>
      </c>
      <c r="J170">
        <f t="shared" si="59"/>
        <v>1619.0357006221459</v>
      </c>
      <c r="K170" s="55">
        <f t="shared" si="60"/>
        <v>1290.7862795820445</v>
      </c>
      <c r="L170">
        <f t="shared" si="47"/>
        <v>96.920713303018601</v>
      </c>
      <c r="M170">
        <f t="shared" si="61"/>
        <v>0</v>
      </c>
      <c r="N170">
        <f t="shared" si="62"/>
        <v>1387.7069928850631</v>
      </c>
      <c r="O170">
        <f t="shared" si="48"/>
        <v>0</v>
      </c>
      <c r="P170">
        <f t="shared" si="63"/>
        <v>0</v>
      </c>
      <c r="Q170">
        <f t="shared" si="49"/>
        <v>1387.7069928850631</v>
      </c>
      <c r="R170">
        <f t="shared" si="50"/>
        <v>0</v>
      </c>
      <c r="S170">
        <f t="shared" si="64"/>
        <v>0</v>
      </c>
      <c r="T170">
        <f t="shared" si="51"/>
        <v>1387.7069928850631</v>
      </c>
      <c r="U170">
        <f t="shared" si="52"/>
        <v>0</v>
      </c>
      <c r="V170">
        <f t="shared" si="65"/>
        <v>0</v>
      </c>
      <c r="W170">
        <f t="shared" si="53"/>
        <v>1387.7069928850631</v>
      </c>
      <c r="X170" s="55">
        <f t="shared" si="66"/>
        <v>0</v>
      </c>
      <c r="Y170" s="38">
        <f t="shared" si="54"/>
        <v>10.646876975965654</v>
      </c>
      <c r="Z170" s="38">
        <f t="shared" si="55"/>
        <v>1377.0601159090975</v>
      </c>
      <c r="AA170">
        <f t="shared" si="67"/>
        <v>0</v>
      </c>
      <c r="AB170" s="38">
        <f t="shared" si="68"/>
        <v>1377.0601159090975</v>
      </c>
      <c r="AD170" s="38">
        <f t="shared" si="56"/>
        <v>0</v>
      </c>
      <c r="AE170" s="38">
        <f t="shared" si="69"/>
        <v>1377.0601159090975</v>
      </c>
      <c r="AG170" t="str">
        <f t="shared" si="57"/>
        <v>5305820</v>
      </c>
    </row>
    <row r="171" spans="1:33" x14ac:dyDescent="0.25">
      <c r="A171" s="7" t="s">
        <v>194</v>
      </c>
      <c r="B171" s="2" t="s">
        <v>1008</v>
      </c>
      <c r="C171" s="4" t="s">
        <v>1007</v>
      </c>
      <c r="D171">
        <f>_xlfn.IFNA(VLOOKUP(A171,'Prior Year Net to district'!$B$1:$F$317,3,FALSE),0)</f>
        <v>3002687.0605827253</v>
      </c>
      <c r="E171">
        <f>VLOOKUP(A171,'Basic HH'!$B$1:$Y$321,23,FALSE)</f>
        <v>1474609.7647882083</v>
      </c>
      <c r="F171">
        <f>VLOOKUP(A171,'Conc. HH'!$B$1:$Y$321,23,FALSE)</f>
        <v>0</v>
      </c>
      <c r="G171">
        <f>VLOOKUP(A171,'Targeted HH'!$B$1:$Y$321,23,FALSE)</f>
        <v>939716.75751109899</v>
      </c>
      <c r="H171">
        <f>VLOOKUP(A171,'EFIG HH'!$B$1:$Y$321,23,FALSE)</f>
        <v>1296047.9371077756</v>
      </c>
      <c r="I171">
        <f t="shared" si="58"/>
        <v>3710374.4594070828</v>
      </c>
      <c r="J171">
        <f t="shared" si="59"/>
        <v>3002687.0605827253</v>
      </c>
      <c r="K171" s="55">
        <f t="shared" si="60"/>
        <v>3451233.1989891338</v>
      </c>
      <c r="L171">
        <f t="shared" si="47"/>
        <v>0</v>
      </c>
      <c r="M171">
        <f t="shared" si="61"/>
        <v>3451233.1989891338</v>
      </c>
      <c r="N171">
        <f t="shared" si="62"/>
        <v>3304326.2706010141</v>
      </c>
      <c r="O171">
        <f t="shared" si="48"/>
        <v>0</v>
      </c>
      <c r="P171">
        <f t="shared" si="63"/>
        <v>3304326.2706010141</v>
      </c>
      <c r="Q171">
        <f t="shared" si="49"/>
        <v>3304326.2706010141</v>
      </c>
      <c r="R171">
        <f t="shared" si="50"/>
        <v>0</v>
      </c>
      <c r="S171">
        <f t="shared" si="64"/>
        <v>3304326.2706010141</v>
      </c>
      <c r="T171">
        <f t="shared" si="51"/>
        <v>3304326.2706010141</v>
      </c>
      <c r="U171">
        <f t="shared" si="52"/>
        <v>0</v>
      </c>
      <c r="V171">
        <f t="shared" si="65"/>
        <v>3304326.2706010141</v>
      </c>
      <c r="W171">
        <f t="shared" si="53"/>
        <v>3304326.2706010141</v>
      </c>
      <c r="X171" s="55">
        <f t="shared" si="66"/>
        <v>406048.18880606862</v>
      </c>
      <c r="Y171" s="38">
        <f t="shared" si="54"/>
        <v>25351.717237079774</v>
      </c>
      <c r="Z171" s="38">
        <f t="shared" si="55"/>
        <v>3278974.5533639342</v>
      </c>
      <c r="AA171">
        <f t="shared" si="67"/>
        <v>0</v>
      </c>
      <c r="AB171" s="38">
        <f t="shared" si="68"/>
        <v>3278974.5533639342</v>
      </c>
      <c r="AD171" s="38">
        <f t="shared" si="56"/>
        <v>0</v>
      </c>
      <c r="AE171" s="38">
        <f t="shared" si="69"/>
        <v>3278974.5533639342</v>
      </c>
      <c r="AG171" t="str">
        <f t="shared" si="57"/>
        <v>5305850</v>
      </c>
    </row>
    <row r="172" spans="1:33" x14ac:dyDescent="0.25">
      <c r="A172" s="7" t="s">
        <v>524</v>
      </c>
      <c r="B172" s="2" t="s">
        <v>1010</v>
      </c>
      <c r="C172" s="4" t="s">
        <v>1009</v>
      </c>
      <c r="D172">
        <f>_xlfn.IFNA(VLOOKUP(A172,'Prior Year Net to district'!$B$1:$F$317,3,FALSE),0)</f>
        <v>103537.30101547424</v>
      </c>
      <c r="E172">
        <f>VLOOKUP(A172,'Basic HH'!$B$1:$Y$321,23,FALSE)</f>
        <v>50876.459573744309</v>
      </c>
      <c r="F172">
        <f>VLOOKUP(A172,'Conc. HH'!$B$1:$Y$321,23,FALSE)</f>
        <v>13298.931213439764</v>
      </c>
      <c r="G172">
        <f>VLOOKUP(A172,'Targeted HH'!$B$1:$Y$321,23,FALSE)</f>
        <v>36643.564943602658</v>
      </c>
      <c r="H172">
        <f>VLOOKUP(A172,'EFIG HH'!$B$1:$Y$321,23,FALSE)</f>
        <v>50538.437644994454</v>
      </c>
      <c r="I172">
        <f t="shared" si="58"/>
        <v>151357.39337578119</v>
      </c>
      <c r="J172">
        <f t="shared" si="59"/>
        <v>103537.30101547424</v>
      </c>
      <c r="K172" s="55">
        <f t="shared" si="60"/>
        <v>140786.23778971049</v>
      </c>
      <c r="L172">
        <f t="shared" si="47"/>
        <v>0</v>
      </c>
      <c r="M172">
        <f t="shared" si="61"/>
        <v>140786.23778971049</v>
      </c>
      <c r="N172">
        <f t="shared" si="62"/>
        <v>134793.45997363486</v>
      </c>
      <c r="O172">
        <f t="shared" si="48"/>
        <v>0</v>
      </c>
      <c r="P172">
        <f t="shared" si="63"/>
        <v>134793.45997363486</v>
      </c>
      <c r="Q172">
        <f t="shared" si="49"/>
        <v>134793.45997363486</v>
      </c>
      <c r="R172">
        <f t="shared" si="50"/>
        <v>0</v>
      </c>
      <c r="S172">
        <f t="shared" si="64"/>
        <v>134793.45997363486</v>
      </c>
      <c r="T172">
        <f t="shared" si="51"/>
        <v>134793.45997363486</v>
      </c>
      <c r="U172">
        <f t="shared" si="52"/>
        <v>0</v>
      </c>
      <c r="V172">
        <f t="shared" si="65"/>
        <v>134793.45997363486</v>
      </c>
      <c r="W172">
        <f t="shared" si="53"/>
        <v>134793.45997363486</v>
      </c>
      <c r="X172" s="55">
        <f t="shared" si="66"/>
        <v>16563.933402146329</v>
      </c>
      <c r="Y172" s="38">
        <f t="shared" si="54"/>
        <v>1034.173202889456</v>
      </c>
      <c r="Z172" s="38">
        <f t="shared" si="55"/>
        <v>133759.28677074541</v>
      </c>
      <c r="AA172">
        <f t="shared" si="67"/>
        <v>0</v>
      </c>
      <c r="AB172" s="38">
        <f t="shared" si="68"/>
        <v>133759.28677074541</v>
      </c>
      <c r="AD172" s="38">
        <f t="shared" si="56"/>
        <v>0</v>
      </c>
      <c r="AE172" s="38">
        <f t="shared" si="69"/>
        <v>133759.28677074541</v>
      </c>
      <c r="AG172" t="str">
        <f t="shared" si="57"/>
        <v>5305880</v>
      </c>
    </row>
    <row r="173" spans="1:33" x14ac:dyDescent="0.25">
      <c r="A173" s="7" t="s">
        <v>196</v>
      </c>
      <c r="B173" s="2" t="s">
        <v>1012</v>
      </c>
      <c r="C173" s="4" t="s">
        <v>1011</v>
      </c>
      <c r="D173">
        <f>_xlfn.IFNA(VLOOKUP(A173,'Prior Year Net to district'!$B$1:$F$317,3,FALSE),0)</f>
        <v>627784.14674855047</v>
      </c>
      <c r="E173">
        <f>VLOOKUP(A173,'Basic HH'!$B$1:$Y$321,23,FALSE)</f>
        <v>843903.1786438541</v>
      </c>
      <c r="F173">
        <f>VLOOKUP(A173,'Conc. HH'!$B$1:$Y$321,23,FALSE)</f>
        <v>0</v>
      </c>
      <c r="G173">
        <f>VLOOKUP(A173,'Targeted HH'!$B$1:$Y$321,23,FALSE)</f>
        <v>0</v>
      </c>
      <c r="H173">
        <f>VLOOKUP(A173,'EFIG HH'!$B$1:$Y$321,23,FALSE)</f>
        <v>0</v>
      </c>
      <c r="I173">
        <f t="shared" si="58"/>
        <v>843903.1786438541</v>
      </c>
      <c r="J173">
        <f t="shared" si="59"/>
        <v>627784.14674855047</v>
      </c>
      <c r="K173" s="55">
        <f t="shared" si="60"/>
        <v>784963.00002386956</v>
      </c>
      <c r="L173">
        <f t="shared" si="47"/>
        <v>0</v>
      </c>
      <c r="M173">
        <f t="shared" si="61"/>
        <v>784963.00002386956</v>
      </c>
      <c r="N173">
        <f t="shared" si="62"/>
        <v>751549.8701126232</v>
      </c>
      <c r="O173">
        <f t="shared" si="48"/>
        <v>0</v>
      </c>
      <c r="P173">
        <f t="shared" si="63"/>
        <v>751549.8701126232</v>
      </c>
      <c r="Q173">
        <f t="shared" si="49"/>
        <v>751549.8701126232</v>
      </c>
      <c r="R173">
        <f t="shared" si="50"/>
        <v>0</v>
      </c>
      <c r="S173">
        <f t="shared" si="64"/>
        <v>751549.8701126232</v>
      </c>
      <c r="T173">
        <f t="shared" si="51"/>
        <v>751549.8701126232</v>
      </c>
      <c r="U173">
        <f t="shared" si="52"/>
        <v>0</v>
      </c>
      <c r="V173">
        <f t="shared" si="65"/>
        <v>751549.8701126232</v>
      </c>
      <c r="W173">
        <f t="shared" si="53"/>
        <v>751549.8701126232</v>
      </c>
      <c r="X173" s="55">
        <f t="shared" si="66"/>
        <v>92353.308531230898</v>
      </c>
      <c r="Y173" s="38">
        <f t="shared" si="54"/>
        <v>5766.1012370893222</v>
      </c>
      <c r="Z173" s="38">
        <f t="shared" si="55"/>
        <v>745783.76887553383</v>
      </c>
      <c r="AA173">
        <f t="shared" si="67"/>
        <v>0</v>
      </c>
      <c r="AB173" s="38">
        <f t="shared" si="68"/>
        <v>745783.76887553383</v>
      </c>
      <c r="AD173" s="38">
        <f t="shared" si="56"/>
        <v>0</v>
      </c>
      <c r="AE173" s="38">
        <f t="shared" si="69"/>
        <v>745783.76887553383</v>
      </c>
      <c r="AG173" t="str">
        <f t="shared" si="57"/>
        <v>5305910</v>
      </c>
    </row>
    <row r="174" spans="1:33" x14ac:dyDescent="0.25">
      <c r="A174" s="7" t="s">
        <v>198</v>
      </c>
      <c r="B174" s="2" t="s">
        <v>1014</v>
      </c>
      <c r="C174" s="4" t="s">
        <v>1013</v>
      </c>
      <c r="D174">
        <f>_xlfn.IFNA(VLOOKUP(A174,'Prior Year Net to district'!$B$1:$F$317,3,FALSE),0)</f>
        <v>843673.15267256589</v>
      </c>
      <c r="E174">
        <f>VLOOKUP(A174,'Basic HH'!$B$1:$Y$321,23,FALSE)</f>
        <v>452235.19621106045</v>
      </c>
      <c r="F174">
        <f>VLOOKUP(A174,'Conc. HH'!$B$1:$Y$321,23,FALSE)</f>
        <v>0</v>
      </c>
      <c r="G174">
        <f>VLOOKUP(A174,'Targeted HH'!$B$1:$Y$321,23,FALSE)</f>
        <v>219862.70491172568</v>
      </c>
      <c r="H174">
        <f>VLOOKUP(A174,'EFIG HH'!$B$1:$Y$321,23,FALSE)</f>
        <v>303232.43984974065</v>
      </c>
      <c r="I174">
        <f t="shared" si="58"/>
        <v>975330.3409725267</v>
      </c>
      <c r="J174">
        <f t="shared" si="59"/>
        <v>843673.15267256589</v>
      </c>
      <c r="K174" s="55">
        <f t="shared" si="60"/>
        <v>907210.98087864614</v>
      </c>
      <c r="L174">
        <f t="shared" si="47"/>
        <v>0</v>
      </c>
      <c r="M174">
        <f t="shared" si="61"/>
        <v>907210.98087864614</v>
      </c>
      <c r="N174">
        <f t="shared" si="62"/>
        <v>868594.18192113389</v>
      </c>
      <c r="O174">
        <f t="shared" si="48"/>
        <v>0</v>
      </c>
      <c r="P174">
        <f t="shared" si="63"/>
        <v>868594.18192113389</v>
      </c>
      <c r="Q174">
        <f t="shared" si="49"/>
        <v>868594.18192113389</v>
      </c>
      <c r="R174">
        <f t="shared" si="50"/>
        <v>0</v>
      </c>
      <c r="S174">
        <f t="shared" si="64"/>
        <v>868594.18192113389</v>
      </c>
      <c r="T174">
        <f t="shared" si="51"/>
        <v>868594.18192113389</v>
      </c>
      <c r="U174">
        <f t="shared" si="52"/>
        <v>0</v>
      </c>
      <c r="V174">
        <f t="shared" si="65"/>
        <v>868594.18192113389</v>
      </c>
      <c r="W174">
        <f t="shared" si="53"/>
        <v>868594.18192113389</v>
      </c>
      <c r="X174" s="55">
        <f t="shared" si="66"/>
        <v>106736.15905139281</v>
      </c>
      <c r="Y174" s="38">
        <f t="shared" si="54"/>
        <v>6664.0980007800499</v>
      </c>
      <c r="Z174" s="38">
        <f t="shared" si="55"/>
        <v>861930.08392035379</v>
      </c>
      <c r="AA174">
        <f t="shared" si="67"/>
        <v>0</v>
      </c>
      <c r="AB174" s="38">
        <f t="shared" si="68"/>
        <v>861930.08392035379</v>
      </c>
      <c r="AD174" s="38">
        <f t="shared" si="56"/>
        <v>0</v>
      </c>
      <c r="AE174" s="38">
        <f t="shared" si="69"/>
        <v>861930.08392035379</v>
      </c>
      <c r="AG174" t="str">
        <f t="shared" si="57"/>
        <v>5305940</v>
      </c>
    </row>
    <row r="175" spans="1:33" x14ac:dyDescent="0.25">
      <c r="A175" s="7" t="s">
        <v>200</v>
      </c>
      <c r="B175" s="2" t="s">
        <v>1016</v>
      </c>
      <c r="C175" s="4" t="s">
        <v>1015</v>
      </c>
      <c r="D175">
        <f>_xlfn.IFNA(VLOOKUP(A175,'Prior Year Net to district'!$B$1:$F$317,3,FALSE),0)</f>
        <v>0</v>
      </c>
      <c r="E175">
        <f>VLOOKUP(A175,'Basic HH'!$B$1:$Y$321,23,FALSE)</f>
        <v>9690.7542045227237</v>
      </c>
      <c r="F175">
        <f>VLOOKUP(A175,'Conc. HH'!$B$1:$Y$321,23,FALSE)</f>
        <v>0</v>
      </c>
      <c r="G175">
        <f>VLOOKUP(A175,'Targeted HH'!$B$1:$Y$321,23,FALSE)</f>
        <v>4711.3436766798377</v>
      </c>
      <c r="H175">
        <f>VLOOKUP(A175,'EFIG HH'!$B$1:$Y$321,23,FALSE)</f>
        <v>6497.8379967801593</v>
      </c>
      <c r="I175">
        <f t="shared" si="58"/>
        <v>20899.93587798272</v>
      </c>
      <c r="J175">
        <f t="shared" si="59"/>
        <v>20899.93587798272</v>
      </c>
      <c r="K175" s="55">
        <f t="shared" si="60"/>
        <v>19440.235304542421</v>
      </c>
      <c r="L175">
        <f t="shared" si="47"/>
        <v>1459.7005734402992</v>
      </c>
      <c r="M175">
        <f t="shared" si="61"/>
        <v>0</v>
      </c>
      <c r="N175">
        <f t="shared" si="62"/>
        <v>20899.93587798272</v>
      </c>
      <c r="O175">
        <f t="shared" si="48"/>
        <v>0</v>
      </c>
      <c r="P175">
        <f t="shared" si="63"/>
        <v>0</v>
      </c>
      <c r="Q175">
        <f t="shared" si="49"/>
        <v>20899.93587798272</v>
      </c>
      <c r="R175">
        <f t="shared" si="50"/>
        <v>0</v>
      </c>
      <c r="S175">
        <f t="shared" si="64"/>
        <v>0</v>
      </c>
      <c r="T175">
        <f t="shared" si="51"/>
        <v>20899.93587798272</v>
      </c>
      <c r="U175">
        <f t="shared" si="52"/>
        <v>0</v>
      </c>
      <c r="V175">
        <f t="shared" si="65"/>
        <v>0</v>
      </c>
      <c r="W175">
        <f t="shared" si="53"/>
        <v>20899.93587798272</v>
      </c>
      <c r="X175" s="55">
        <f t="shared" si="66"/>
        <v>0</v>
      </c>
      <c r="Y175" s="38">
        <f t="shared" si="54"/>
        <v>160.35016558923033</v>
      </c>
      <c r="Z175" s="38">
        <f t="shared" si="55"/>
        <v>20739.585712393491</v>
      </c>
      <c r="AA175">
        <f t="shared" si="67"/>
        <v>0</v>
      </c>
      <c r="AB175" s="38">
        <f t="shared" si="68"/>
        <v>20739.585712393491</v>
      </c>
      <c r="AD175" s="38">
        <f t="shared" si="56"/>
        <v>0</v>
      </c>
      <c r="AE175" s="38">
        <f t="shared" si="69"/>
        <v>20739.585712393491</v>
      </c>
      <c r="AG175" t="str">
        <f t="shared" si="57"/>
        <v>5305970</v>
      </c>
    </row>
    <row r="176" spans="1:33" x14ac:dyDescent="0.25">
      <c r="A176" s="7" t="s">
        <v>526</v>
      </c>
      <c r="B176" s="2" t="s">
        <v>1018</v>
      </c>
      <c r="C176" s="4" t="s">
        <v>1017</v>
      </c>
      <c r="D176">
        <f>_xlfn.IFNA(VLOOKUP(A176,'Prior Year Net to district'!$B$1:$F$317,3,FALSE),0)</f>
        <v>175124.1902240733</v>
      </c>
      <c r="E176">
        <f>VLOOKUP(A176,'Basic HH'!$B$1:$Y$321,23,FALSE)</f>
        <v>64488.790287059564</v>
      </c>
      <c r="F176">
        <f>VLOOKUP(A176,'Conc. HH'!$B$1:$Y$321,23,FALSE)</f>
        <v>16702.157653676386</v>
      </c>
      <c r="G176">
        <f>VLOOKUP(A176,'Targeted HH'!$B$1:$Y$321,23,FALSE)</f>
        <v>34381.881705910215</v>
      </c>
      <c r="H176">
        <f>VLOOKUP(A176,'EFIG HH'!$B$1:$Y$321,23,FALSE)</f>
        <v>46564.993303371579</v>
      </c>
      <c r="I176">
        <f t="shared" si="58"/>
        <v>162137.82295001775</v>
      </c>
      <c r="J176">
        <f t="shared" si="59"/>
        <v>175124.1902240733</v>
      </c>
      <c r="K176" s="55">
        <f t="shared" si="60"/>
        <v>150813.73686103467</v>
      </c>
      <c r="L176">
        <f t="shared" si="47"/>
        <v>11324.08608898308</v>
      </c>
      <c r="M176">
        <f t="shared" si="61"/>
        <v>0</v>
      </c>
      <c r="N176">
        <f t="shared" si="62"/>
        <v>162137.82295001775</v>
      </c>
      <c r="O176">
        <f t="shared" si="48"/>
        <v>0</v>
      </c>
      <c r="P176">
        <f t="shared" si="63"/>
        <v>0</v>
      </c>
      <c r="Q176">
        <f t="shared" si="49"/>
        <v>162137.82295001775</v>
      </c>
      <c r="R176">
        <f t="shared" si="50"/>
        <v>0</v>
      </c>
      <c r="S176">
        <f t="shared" si="64"/>
        <v>0</v>
      </c>
      <c r="T176">
        <f t="shared" si="51"/>
        <v>162137.82295001775</v>
      </c>
      <c r="U176">
        <f t="shared" si="52"/>
        <v>0</v>
      </c>
      <c r="V176">
        <f t="shared" si="65"/>
        <v>0</v>
      </c>
      <c r="W176">
        <f t="shared" si="53"/>
        <v>162137.82295001775</v>
      </c>
      <c r="X176" s="55">
        <f t="shared" si="66"/>
        <v>0</v>
      </c>
      <c r="Y176" s="38">
        <f t="shared" si="54"/>
        <v>1243.9668193289256</v>
      </c>
      <c r="Z176" s="38">
        <f t="shared" si="55"/>
        <v>160893.85613068883</v>
      </c>
      <c r="AA176">
        <f t="shared" si="67"/>
        <v>0</v>
      </c>
      <c r="AB176" s="38">
        <f t="shared" si="68"/>
        <v>160893.85613068883</v>
      </c>
      <c r="AD176" s="38">
        <f t="shared" si="56"/>
        <v>0</v>
      </c>
      <c r="AE176" s="38">
        <f t="shared" si="69"/>
        <v>160893.85613068883</v>
      </c>
      <c r="AG176" t="str">
        <f t="shared" si="57"/>
        <v>5306000</v>
      </c>
    </row>
    <row r="177" spans="1:33" x14ac:dyDescent="0.25">
      <c r="A177" s="7" t="s">
        <v>528</v>
      </c>
      <c r="B177" s="2" t="s">
        <v>1020</v>
      </c>
      <c r="C177" s="4" t="s">
        <v>1019</v>
      </c>
      <c r="D177">
        <f>_xlfn.IFNA(VLOOKUP(A177,'Prior Year Net to district'!$B$1:$F$317,3,FALSE),0)</f>
        <v>382785.57132461527</v>
      </c>
      <c r="E177">
        <f>VLOOKUP(A177,'Basic HH'!$B$1:$Y$321,23,FALSE)</f>
        <v>171203.32427990148</v>
      </c>
      <c r="F177">
        <f>VLOOKUP(A177,'Conc. HH'!$B$1:$Y$321,23,FALSE)</f>
        <v>44751.959003956028</v>
      </c>
      <c r="G177">
        <f>VLOOKUP(A177,'Targeted HH'!$B$1:$Y$321,23,FALSE)</f>
        <v>96754.470154938215</v>
      </c>
      <c r="H177">
        <f>VLOOKUP(A177,'EFIG HH'!$B$1:$Y$321,23,FALSE)</f>
        <v>133442.79587222569</v>
      </c>
      <c r="I177">
        <f t="shared" si="58"/>
        <v>446152.54931102146</v>
      </c>
      <c r="J177">
        <f t="shared" si="59"/>
        <v>382785.57132461527</v>
      </c>
      <c r="K177" s="55">
        <f t="shared" si="60"/>
        <v>414992.20815623284</v>
      </c>
      <c r="L177">
        <f t="shared" si="47"/>
        <v>0</v>
      </c>
      <c r="M177">
        <f t="shared" si="61"/>
        <v>414992.20815623284</v>
      </c>
      <c r="N177">
        <f t="shared" si="62"/>
        <v>397327.44107439899</v>
      </c>
      <c r="O177">
        <f t="shared" si="48"/>
        <v>0</v>
      </c>
      <c r="P177">
        <f t="shared" si="63"/>
        <v>397327.44107439899</v>
      </c>
      <c r="Q177">
        <f t="shared" si="49"/>
        <v>397327.44107439899</v>
      </c>
      <c r="R177">
        <f t="shared" si="50"/>
        <v>0</v>
      </c>
      <c r="S177">
        <f t="shared" si="64"/>
        <v>397327.44107439899</v>
      </c>
      <c r="T177">
        <f t="shared" si="51"/>
        <v>397327.44107439899</v>
      </c>
      <c r="U177">
        <f t="shared" si="52"/>
        <v>0</v>
      </c>
      <c r="V177">
        <f t="shared" si="65"/>
        <v>397327.44107439899</v>
      </c>
      <c r="W177">
        <f t="shared" si="53"/>
        <v>397327.44107439899</v>
      </c>
      <c r="X177" s="55">
        <f t="shared" si="66"/>
        <v>48825.108236622473</v>
      </c>
      <c r="Y177" s="38">
        <f t="shared" si="54"/>
        <v>3048.4074851417454</v>
      </c>
      <c r="Z177" s="38">
        <f t="shared" si="55"/>
        <v>394279.03358925722</v>
      </c>
      <c r="AA177">
        <f t="shared" si="67"/>
        <v>0</v>
      </c>
      <c r="AB177" s="38">
        <f t="shared" si="68"/>
        <v>394279.03358925722</v>
      </c>
      <c r="AD177" s="38">
        <f t="shared" si="56"/>
        <v>0</v>
      </c>
      <c r="AE177" s="38">
        <f t="shared" si="69"/>
        <v>394279.03358925722</v>
      </c>
      <c r="AG177" t="str">
        <f t="shared" si="57"/>
        <v>5306060</v>
      </c>
    </row>
    <row r="178" spans="1:33" x14ac:dyDescent="0.25">
      <c r="A178" s="7" t="s">
        <v>530</v>
      </c>
      <c r="B178" s="2" t="s">
        <v>1022</v>
      </c>
      <c r="C178" s="4" t="s">
        <v>1021</v>
      </c>
      <c r="D178">
        <f>_xlfn.IFNA(VLOOKUP(A178,'Prior Year Net to district'!$B$1:$F$317,3,FALSE),0)</f>
        <v>331531.14952235698</v>
      </c>
      <c r="E178">
        <f>VLOOKUP(A178,'Basic HH'!$B$1:$Y$321,23,FALSE)</f>
        <v>158282.3186738712</v>
      </c>
      <c r="F178">
        <f>VLOOKUP(A178,'Conc. HH'!$B$1:$Y$321,23,FALSE)</f>
        <v>41374.452664034798</v>
      </c>
      <c r="G178">
        <f>VLOOKUP(A178,'Targeted HH'!$B$1:$Y$321,23,FALSE)</f>
        <v>118133.18343310487</v>
      </c>
      <c r="H178">
        <f>VLOOKUP(A178,'EFIG HH'!$B$1:$Y$321,23,FALSE)</f>
        <v>162928.10303602746</v>
      </c>
      <c r="I178">
        <f t="shared" si="58"/>
        <v>480718.05780703831</v>
      </c>
      <c r="J178">
        <f t="shared" si="59"/>
        <v>331531.14952235698</v>
      </c>
      <c r="K178" s="55">
        <f t="shared" si="60"/>
        <v>447143.58041434648</v>
      </c>
      <c r="L178">
        <f t="shared" si="47"/>
        <v>0</v>
      </c>
      <c r="M178">
        <f t="shared" si="61"/>
        <v>447143.58041434648</v>
      </c>
      <c r="N178">
        <f t="shared" si="62"/>
        <v>428110.24184818467</v>
      </c>
      <c r="O178">
        <f t="shared" si="48"/>
        <v>0</v>
      </c>
      <c r="P178">
        <f t="shared" si="63"/>
        <v>428110.24184818467</v>
      </c>
      <c r="Q178">
        <f t="shared" si="49"/>
        <v>428110.24184818467</v>
      </c>
      <c r="R178">
        <f t="shared" si="50"/>
        <v>0</v>
      </c>
      <c r="S178">
        <f t="shared" si="64"/>
        <v>428110.24184818467</v>
      </c>
      <c r="T178">
        <f t="shared" si="51"/>
        <v>428110.24184818467</v>
      </c>
      <c r="U178">
        <f t="shared" si="52"/>
        <v>0</v>
      </c>
      <c r="V178">
        <f t="shared" si="65"/>
        <v>428110.24184818467</v>
      </c>
      <c r="W178">
        <f t="shared" si="53"/>
        <v>428110.24184818467</v>
      </c>
      <c r="X178" s="55">
        <f t="shared" si="66"/>
        <v>52607.815958853636</v>
      </c>
      <c r="Y178" s="38">
        <f t="shared" si="54"/>
        <v>3284.5817600387672</v>
      </c>
      <c r="Z178" s="38">
        <f t="shared" si="55"/>
        <v>424825.66008814587</v>
      </c>
      <c r="AA178">
        <f t="shared" si="67"/>
        <v>0</v>
      </c>
      <c r="AB178" s="38">
        <f t="shared" si="68"/>
        <v>424825.66008814587</v>
      </c>
      <c r="AD178" s="38">
        <f t="shared" si="56"/>
        <v>0</v>
      </c>
      <c r="AE178" s="38">
        <f t="shared" si="69"/>
        <v>424825.66008814587</v>
      </c>
      <c r="AG178" t="str">
        <f t="shared" si="57"/>
        <v>5306090</v>
      </c>
    </row>
    <row r="179" spans="1:33" x14ac:dyDescent="0.25">
      <c r="A179" s="7" t="s">
        <v>302</v>
      </c>
      <c r="B179" s="2" t="s">
        <v>1024</v>
      </c>
      <c r="C179" s="4" t="s">
        <v>1023</v>
      </c>
      <c r="D179">
        <f>_xlfn.IFNA(VLOOKUP(A179,'Prior Year Net to district'!$B$1:$F$317,3,FALSE),0)</f>
        <v>66460.069608705744</v>
      </c>
      <c r="E179">
        <f>VLOOKUP(A179,'Basic HH'!$B$1:$Y$321,23,FALSE)</f>
        <v>33110.076865452647</v>
      </c>
      <c r="F179">
        <f>VLOOKUP(A179,'Conc. HH'!$B$1:$Y$321,23,FALSE)</f>
        <v>0</v>
      </c>
      <c r="G179">
        <f>VLOOKUP(A179,'Targeted HH'!$B$1:$Y$321,23,FALSE)</f>
        <v>16097.090895322779</v>
      </c>
      <c r="H179">
        <f>VLOOKUP(A179,'EFIG HH'!$B$1:$Y$321,23,FALSE)</f>
        <v>22200.946488998874</v>
      </c>
      <c r="I179">
        <f t="shared" si="58"/>
        <v>71408.114249774299</v>
      </c>
      <c r="J179">
        <f t="shared" si="59"/>
        <v>66460.069608705744</v>
      </c>
      <c r="K179" s="55">
        <f t="shared" si="60"/>
        <v>66420.80395718661</v>
      </c>
      <c r="L179">
        <f t="shared" si="47"/>
        <v>39.265651519133826</v>
      </c>
      <c r="M179">
        <f t="shared" si="61"/>
        <v>0</v>
      </c>
      <c r="N179">
        <f t="shared" si="62"/>
        <v>66460.069608705744</v>
      </c>
      <c r="O179">
        <f t="shared" si="48"/>
        <v>0</v>
      </c>
      <c r="P179">
        <f t="shared" si="63"/>
        <v>0</v>
      </c>
      <c r="Q179">
        <f t="shared" si="49"/>
        <v>66460.069608705744</v>
      </c>
      <c r="R179">
        <f t="shared" si="50"/>
        <v>0</v>
      </c>
      <c r="S179">
        <f t="shared" si="64"/>
        <v>0</v>
      </c>
      <c r="T179">
        <f t="shared" si="51"/>
        <v>66460.069608705744</v>
      </c>
      <c r="U179">
        <f t="shared" si="52"/>
        <v>0</v>
      </c>
      <c r="V179">
        <f t="shared" si="65"/>
        <v>0</v>
      </c>
      <c r="W179">
        <f t="shared" si="53"/>
        <v>66460.069608705744</v>
      </c>
      <c r="X179" s="55">
        <f t="shared" si="66"/>
        <v>4948.0446410685545</v>
      </c>
      <c r="Y179" s="38">
        <f t="shared" si="54"/>
        <v>509.90028051015975</v>
      </c>
      <c r="Z179" s="38">
        <f t="shared" si="55"/>
        <v>65950.169328195581</v>
      </c>
      <c r="AA179">
        <f t="shared" si="67"/>
        <v>0</v>
      </c>
      <c r="AB179" s="38">
        <f t="shared" si="68"/>
        <v>65950.169328195581</v>
      </c>
      <c r="AD179" s="38">
        <f t="shared" si="56"/>
        <v>0</v>
      </c>
      <c r="AE179" s="38">
        <f t="shared" si="69"/>
        <v>65950.169328195581</v>
      </c>
      <c r="AG179" t="str">
        <f t="shared" si="57"/>
        <v>5306120</v>
      </c>
    </row>
    <row r="180" spans="1:33" x14ac:dyDescent="0.25">
      <c r="A180" s="7" t="s">
        <v>532</v>
      </c>
      <c r="B180" s="2" t="s">
        <v>1026</v>
      </c>
      <c r="C180" s="4" t="s">
        <v>1025</v>
      </c>
      <c r="D180">
        <f>_xlfn.IFNA(VLOOKUP(A180,'Prior Year Net to district'!$B$1:$F$317,3,FALSE),0)</f>
        <v>570897.82015182322</v>
      </c>
      <c r="E180">
        <f>VLOOKUP(A180,'Basic HH'!$B$1:$Y$321,23,FALSE)</f>
        <v>210600.07037998692</v>
      </c>
      <c r="F180">
        <f>VLOOKUP(A180,'Conc. HH'!$B$1:$Y$321,23,FALSE)</f>
        <v>54757.706738002329</v>
      </c>
      <c r="G180">
        <f>VLOOKUP(A180,'Targeted HH'!$B$1:$Y$321,23,FALSE)</f>
        <v>132952.33931720001</v>
      </c>
      <c r="H180">
        <f>VLOOKUP(A180,'EFIG HH'!$B$1:$Y$321,23,FALSE)</f>
        <v>180063.58241028996</v>
      </c>
      <c r="I180">
        <f t="shared" si="58"/>
        <v>578373.69884547917</v>
      </c>
      <c r="J180">
        <f t="shared" si="59"/>
        <v>570897.82015182322</v>
      </c>
      <c r="K180" s="55">
        <f t="shared" si="60"/>
        <v>537978.7222868707</v>
      </c>
      <c r="L180">
        <f t="shared" si="47"/>
        <v>32919.09786495252</v>
      </c>
      <c r="M180">
        <f t="shared" si="61"/>
        <v>0</v>
      </c>
      <c r="N180">
        <f t="shared" si="62"/>
        <v>570897.82015182322</v>
      </c>
      <c r="O180">
        <f t="shared" si="48"/>
        <v>0</v>
      </c>
      <c r="P180">
        <f t="shared" si="63"/>
        <v>0</v>
      </c>
      <c r="Q180">
        <f t="shared" si="49"/>
        <v>570897.82015182322</v>
      </c>
      <c r="R180">
        <f t="shared" si="50"/>
        <v>0</v>
      </c>
      <c r="S180">
        <f t="shared" si="64"/>
        <v>0</v>
      </c>
      <c r="T180">
        <f t="shared" si="51"/>
        <v>570897.82015182322</v>
      </c>
      <c r="U180">
        <f t="shared" si="52"/>
        <v>0</v>
      </c>
      <c r="V180">
        <f t="shared" si="65"/>
        <v>0</v>
      </c>
      <c r="W180">
        <f t="shared" si="53"/>
        <v>570897.82015182322</v>
      </c>
      <c r="X180" s="55">
        <f t="shared" si="66"/>
        <v>7475.8786936559482</v>
      </c>
      <c r="Y180" s="38">
        <f t="shared" si="54"/>
        <v>4380.0880792324879</v>
      </c>
      <c r="Z180" s="38">
        <f t="shared" si="55"/>
        <v>566517.73207259073</v>
      </c>
      <c r="AA180">
        <f t="shared" si="67"/>
        <v>0</v>
      </c>
      <c r="AB180" s="38">
        <f t="shared" si="68"/>
        <v>566517.73207259073</v>
      </c>
      <c r="AD180" s="38">
        <f t="shared" si="56"/>
        <v>0</v>
      </c>
      <c r="AE180" s="38">
        <f t="shared" si="69"/>
        <v>566517.73207259073</v>
      </c>
      <c r="AG180" t="str">
        <f t="shared" si="57"/>
        <v>5306150</v>
      </c>
    </row>
    <row r="181" spans="1:33" x14ac:dyDescent="0.25">
      <c r="A181" s="7" t="s">
        <v>202</v>
      </c>
      <c r="B181" s="2" t="s">
        <v>1028</v>
      </c>
      <c r="C181" s="4" t="s">
        <v>1027</v>
      </c>
      <c r="D181">
        <f>_xlfn.IFNA(VLOOKUP(A181,'Prior Year Net to district'!$B$1:$F$317,3,FALSE),0)</f>
        <v>1633176.3170083417</v>
      </c>
      <c r="E181">
        <f>VLOOKUP(A181,'Basic HH'!$B$1:$Y$321,23,FALSE)</f>
        <v>960999.79194850393</v>
      </c>
      <c r="F181">
        <f>VLOOKUP(A181,'Conc. HH'!$B$1:$Y$321,23,FALSE)</f>
        <v>0</v>
      </c>
      <c r="G181">
        <f>VLOOKUP(A181,'Targeted HH'!$B$1:$Y$321,23,FALSE)</f>
        <v>565164.93521505233</v>
      </c>
      <c r="H181">
        <f>VLOOKUP(A181,'EFIG HH'!$B$1:$Y$321,23,FALSE)</f>
        <v>779469.8163637534</v>
      </c>
      <c r="I181">
        <f t="shared" si="58"/>
        <v>2305634.5435273098</v>
      </c>
      <c r="J181">
        <f t="shared" si="59"/>
        <v>1633176.3170083417</v>
      </c>
      <c r="K181" s="55">
        <f t="shared" si="60"/>
        <v>2144603.6157302521</v>
      </c>
      <c r="L181">
        <f t="shared" si="47"/>
        <v>0</v>
      </c>
      <c r="M181">
        <f t="shared" si="61"/>
        <v>2144603.6157302521</v>
      </c>
      <c r="N181">
        <f t="shared" si="62"/>
        <v>2053315.3394441793</v>
      </c>
      <c r="O181">
        <f t="shared" si="48"/>
        <v>0</v>
      </c>
      <c r="P181">
        <f t="shared" si="63"/>
        <v>2053315.3394441793</v>
      </c>
      <c r="Q181">
        <f t="shared" si="49"/>
        <v>2053315.3394441793</v>
      </c>
      <c r="R181">
        <f t="shared" si="50"/>
        <v>0</v>
      </c>
      <c r="S181">
        <f t="shared" si="64"/>
        <v>2053315.3394441793</v>
      </c>
      <c r="T181">
        <f t="shared" si="51"/>
        <v>2053315.3394441793</v>
      </c>
      <c r="U181">
        <f t="shared" si="52"/>
        <v>0</v>
      </c>
      <c r="V181">
        <f t="shared" si="65"/>
        <v>2053315.3394441793</v>
      </c>
      <c r="W181">
        <f t="shared" si="53"/>
        <v>2053315.3394441793</v>
      </c>
      <c r="X181" s="55">
        <f t="shared" si="66"/>
        <v>252319.20408313046</v>
      </c>
      <c r="Y181" s="38">
        <f t="shared" si="54"/>
        <v>15753.610757898663</v>
      </c>
      <c r="Z181" s="38">
        <f t="shared" si="55"/>
        <v>2037561.7286862805</v>
      </c>
      <c r="AA181">
        <f t="shared" si="67"/>
        <v>0</v>
      </c>
      <c r="AB181" s="38">
        <f t="shared" si="68"/>
        <v>2037561.7286862805</v>
      </c>
      <c r="AD181" s="38">
        <f t="shared" si="56"/>
        <v>0</v>
      </c>
      <c r="AE181" s="38">
        <f t="shared" si="69"/>
        <v>2037561.7286862805</v>
      </c>
      <c r="AG181" t="str">
        <f t="shared" si="57"/>
        <v>5306180</v>
      </c>
    </row>
    <row r="182" spans="1:33" x14ac:dyDescent="0.25">
      <c r="A182" s="7" t="s">
        <v>534</v>
      </c>
      <c r="B182" s="2" t="s">
        <v>1030</v>
      </c>
      <c r="C182" s="4" t="s">
        <v>1029</v>
      </c>
      <c r="D182">
        <f>_xlfn.IFNA(VLOOKUP(A182,'Prior Year Net to district'!$B$1:$F$317,3,FALSE),0)</f>
        <v>1107021.2234601981</v>
      </c>
      <c r="E182">
        <f>VLOOKUP(A182,'Basic HH'!$B$1:$Y$321,23,FALSE)</f>
        <v>402498.20400808321</v>
      </c>
      <c r="F182">
        <f>VLOOKUP(A182,'Conc. HH'!$B$1:$Y$321,23,FALSE)</f>
        <v>104652.75998189636</v>
      </c>
      <c r="G182">
        <f>VLOOKUP(A182,'Targeted HH'!$B$1:$Y$321,23,FALSE)</f>
        <v>260951.27917541607</v>
      </c>
      <c r="H182">
        <f>VLOOKUP(A182,'EFIG HH'!$B$1:$Y$321,23,FALSE)</f>
        <v>353418.54384952731</v>
      </c>
      <c r="I182">
        <f t="shared" si="58"/>
        <v>1121520.7870149231</v>
      </c>
      <c r="J182">
        <f t="shared" si="59"/>
        <v>1107021.2234601981</v>
      </c>
      <c r="K182" s="55">
        <f t="shared" si="60"/>
        <v>1043191.1430634551</v>
      </c>
      <c r="L182">
        <f t="shared" si="47"/>
        <v>63830.080396743026</v>
      </c>
      <c r="M182">
        <f t="shared" si="61"/>
        <v>0</v>
      </c>
      <c r="N182">
        <f t="shared" si="62"/>
        <v>1107021.2234601981</v>
      </c>
      <c r="O182">
        <f t="shared" si="48"/>
        <v>0</v>
      </c>
      <c r="P182">
        <f t="shared" si="63"/>
        <v>0</v>
      </c>
      <c r="Q182">
        <f t="shared" si="49"/>
        <v>1107021.2234601981</v>
      </c>
      <c r="R182">
        <f t="shared" si="50"/>
        <v>0</v>
      </c>
      <c r="S182">
        <f t="shared" si="64"/>
        <v>0</v>
      </c>
      <c r="T182">
        <f t="shared" si="51"/>
        <v>1107021.2234601981</v>
      </c>
      <c r="U182">
        <f t="shared" si="52"/>
        <v>0</v>
      </c>
      <c r="V182">
        <f t="shared" si="65"/>
        <v>0</v>
      </c>
      <c r="W182">
        <f t="shared" si="53"/>
        <v>1107021.2234601981</v>
      </c>
      <c r="X182" s="55">
        <f t="shared" si="66"/>
        <v>14499.563554724911</v>
      </c>
      <c r="Y182" s="38">
        <f t="shared" si="54"/>
        <v>8493.3770863687769</v>
      </c>
      <c r="Z182" s="38">
        <f t="shared" si="55"/>
        <v>1098527.8463738293</v>
      </c>
      <c r="AA182">
        <f t="shared" si="67"/>
        <v>0</v>
      </c>
      <c r="AB182" s="38">
        <f t="shared" si="68"/>
        <v>1098527.8463738293</v>
      </c>
      <c r="AD182" s="38">
        <f t="shared" si="56"/>
        <v>0</v>
      </c>
      <c r="AE182" s="38">
        <f t="shared" si="69"/>
        <v>1098527.8463738293</v>
      </c>
      <c r="AG182" t="str">
        <f t="shared" si="57"/>
        <v>5306220</v>
      </c>
    </row>
    <row r="183" spans="1:33" x14ac:dyDescent="0.25">
      <c r="A183" s="7" t="s">
        <v>536</v>
      </c>
      <c r="B183" s="2" t="s">
        <v>1032</v>
      </c>
      <c r="C183" s="4" t="s">
        <v>1031</v>
      </c>
      <c r="D183">
        <f>_xlfn.IFNA(VLOOKUP(A183,'Prior Year Net to district'!$B$1:$F$317,3,FALSE),0)</f>
        <v>256223.96397555096</v>
      </c>
      <c r="E183">
        <f>VLOOKUP(A183,'Basic HH'!$B$1:$Y$321,23,FALSE)</f>
        <v>117904.17615502649</v>
      </c>
      <c r="F183">
        <f>VLOOKUP(A183,'Conc. HH'!$B$1:$Y$321,23,FALSE)</f>
        <v>30819.745351781035</v>
      </c>
      <c r="G183">
        <f>VLOOKUP(A183,'Targeted HH'!$B$1:$Y$321,23,FALSE)</f>
        <v>57555.266279818512</v>
      </c>
      <c r="H183">
        <f>VLOOKUP(A183,'EFIG HH'!$B$1:$Y$321,23,FALSE)</f>
        <v>79379.646617365404</v>
      </c>
      <c r="I183">
        <f t="shared" si="58"/>
        <v>285658.83440399147</v>
      </c>
      <c r="J183">
        <f t="shared" si="59"/>
        <v>256223.96397555096</v>
      </c>
      <c r="K183" s="55">
        <f t="shared" si="60"/>
        <v>265707.75097377569</v>
      </c>
      <c r="L183">
        <f t="shared" si="47"/>
        <v>0</v>
      </c>
      <c r="M183">
        <f t="shared" si="61"/>
        <v>265707.75097377569</v>
      </c>
      <c r="N183">
        <f t="shared" si="62"/>
        <v>254397.50118946499</v>
      </c>
      <c r="O183">
        <f t="shared" si="48"/>
        <v>1826.4627860859619</v>
      </c>
      <c r="P183">
        <f t="shared" si="63"/>
        <v>0</v>
      </c>
      <c r="Q183">
        <f t="shared" si="49"/>
        <v>254397.50118946499</v>
      </c>
      <c r="R183">
        <f t="shared" si="50"/>
        <v>0</v>
      </c>
      <c r="S183">
        <f t="shared" si="64"/>
        <v>0</v>
      </c>
      <c r="T183">
        <f t="shared" si="51"/>
        <v>254397.50118946499</v>
      </c>
      <c r="U183">
        <f t="shared" si="52"/>
        <v>1826.4627860859619</v>
      </c>
      <c r="V183">
        <f t="shared" si="65"/>
        <v>0</v>
      </c>
      <c r="W183">
        <f t="shared" si="53"/>
        <v>254397.50118946499</v>
      </c>
      <c r="X183" s="55">
        <f t="shared" si="66"/>
        <v>31261.333214526472</v>
      </c>
      <c r="Y183" s="38">
        <f t="shared" si="54"/>
        <v>1951.8089279972701</v>
      </c>
      <c r="Z183" s="38">
        <f t="shared" si="55"/>
        <v>252445.69226146772</v>
      </c>
      <c r="AA183">
        <f t="shared" si="67"/>
        <v>0</v>
      </c>
      <c r="AB183" s="38">
        <f t="shared" si="68"/>
        <v>252445.69226146772</v>
      </c>
      <c r="AD183" s="38">
        <f t="shared" si="56"/>
        <v>0</v>
      </c>
      <c r="AE183" s="38">
        <f t="shared" si="69"/>
        <v>252445.69226146772</v>
      </c>
      <c r="AG183" t="str">
        <f t="shared" si="57"/>
        <v>5306240</v>
      </c>
    </row>
    <row r="184" spans="1:33" x14ac:dyDescent="0.25">
      <c r="A184" s="7" t="s">
        <v>538</v>
      </c>
      <c r="B184" s="2" t="s">
        <v>1034</v>
      </c>
      <c r="C184" s="4" t="s">
        <v>1033</v>
      </c>
      <c r="D184">
        <f>_xlfn.IFNA(VLOOKUP(A184,'Prior Year Net to district'!$B$1:$F$317,3,FALSE),0)</f>
        <v>45282.469300535398</v>
      </c>
      <c r="E184">
        <f>VLOOKUP(A184,'Basic HH'!$B$1:$Y$321,23,FALSE)</f>
        <v>14636.298327566663</v>
      </c>
      <c r="F184">
        <f>VLOOKUP(A184,'Conc. HH'!$B$1:$Y$321,23,FALSE)</f>
        <v>3805.5549084325935</v>
      </c>
      <c r="G184">
        <f>VLOOKUP(A184,'Targeted HH'!$B$1:$Y$321,23,FALSE)</f>
        <v>11652.788424494389</v>
      </c>
      <c r="H184">
        <f>VLOOKUP(A184,'EFIG HH'!$B$1:$Y$321,23,FALSE)</f>
        <v>15781.9173363892</v>
      </c>
      <c r="I184">
        <f t="shared" si="58"/>
        <v>45876.558996882843</v>
      </c>
      <c r="J184">
        <f t="shared" si="59"/>
        <v>45282.469300535398</v>
      </c>
      <c r="K184" s="55">
        <f t="shared" si="60"/>
        <v>42672.432445195009</v>
      </c>
      <c r="L184">
        <f t="shared" si="47"/>
        <v>2610.0368553403896</v>
      </c>
      <c r="M184">
        <f t="shared" si="61"/>
        <v>0</v>
      </c>
      <c r="N184">
        <f t="shared" si="62"/>
        <v>45282.469300535398</v>
      </c>
      <c r="O184">
        <f t="shared" si="48"/>
        <v>0</v>
      </c>
      <c r="P184">
        <f t="shared" si="63"/>
        <v>0</v>
      </c>
      <c r="Q184">
        <f t="shared" si="49"/>
        <v>45282.469300535398</v>
      </c>
      <c r="R184">
        <f t="shared" si="50"/>
        <v>0</v>
      </c>
      <c r="S184">
        <f t="shared" si="64"/>
        <v>0</v>
      </c>
      <c r="T184">
        <f t="shared" si="51"/>
        <v>45282.469300535398</v>
      </c>
      <c r="U184">
        <f t="shared" si="52"/>
        <v>0</v>
      </c>
      <c r="V184">
        <f t="shared" si="65"/>
        <v>0</v>
      </c>
      <c r="W184">
        <f t="shared" si="53"/>
        <v>45282.469300535398</v>
      </c>
      <c r="X184" s="55">
        <f t="shared" si="66"/>
        <v>594.08969634744426</v>
      </c>
      <c r="Y184" s="38">
        <f t="shared" si="54"/>
        <v>347.41979559273813</v>
      </c>
      <c r="Z184" s="38">
        <f t="shared" si="55"/>
        <v>44935.049504942661</v>
      </c>
      <c r="AA184">
        <f t="shared" si="67"/>
        <v>0</v>
      </c>
      <c r="AB184" s="38">
        <f t="shared" si="68"/>
        <v>44935.049504942661</v>
      </c>
      <c r="AD184" s="38">
        <f t="shared" si="56"/>
        <v>0</v>
      </c>
      <c r="AE184" s="38">
        <f t="shared" si="69"/>
        <v>44935.049504942661</v>
      </c>
      <c r="AG184" t="str">
        <f t="shared" si="57"/>
        <v>5306270</v>
      </c>
    </row>
    <row r="185" spans="1:33" x14ac:dyDescent="0.25">
      <c r="A185" s="7" t="s">
        <v>540</v>
      </c>
      <c r="B185" s="2" t="s">
        <v>1036</v>
      </c>
      <c r="C185" s="4" t="s">
        <v>1035</v>
      </c>
      <c r="D185">
        <f>_xlfn.IFNA(VLOOKUP(A185,'Prior Year Net to district'!$B$1:$F$317,3,FALSE),0)</f>
        <v>101977.39936220286</v>
      </c>
      <c r="E185">
        <f>VLOOKUP(A185,'Basic HH'!$B$1:$Y$321,23,FALSE)</f>
        <v>68642.842282035999</v>
      </c>
      <c r="F185">
        <f>VLOOKUP(A185,'Conc. HH'!$B$1:$Y$321,23,FALSE)</f>
        <v>7942.1236176041548</v>
      </c>
      <c r="G185">
        <f>VLOOKUP(A185,'Targeted HH'!$B$1:$Y$321,23,FALSE)</f>
        <v>33372.017709815518</v>
      </c>
      <c r="H185">
        <f>VLOOKUP(A185,'EFIG HH'!$B$1:$Y$321,23,FALSE)</f>
        <v>46026.35247719277</v>
      </c>
      <c r="I185">
        <f t="shared" si="58"/>
        <v>155983.33608664843</v>
      </c>
      <c r="J185">
        <f t="shared" si="59"/>
        <v>101977.39936220286</v>
      </c>
      <c r="K185" s="55">
        <f t="shared" si="60"/>
        <v>145089.09380465784</v>
      </c>
      <c r="L185">
        <f t="shared" si="47"/>
        <v>0</v>
      </c>
      <c r="M185">
        <f t="shared" si="61"/>
        <v>145089.09380465784</v>
      </c>
      <c r="N185">
        <f t="shared" si="62"/>
        <v>138913.15845502657</v>
      </c>
      <c r="O185">
        <f t="shared" si="48"/>
        <v>0</v>
      </c>
      <c r="P185">
        <f t="shared" si="63"/>
        <v>138913.15845502657</v>
      </c>
      <c r="Q185">
        <f t="shared" si="49"/>
        <v>138913.15845502657</v>
      </c>
      <c r="R185">
        <f t="shared" si="50"/>
        <v>0</v>
      </c>
      <c r="S185">
        <f t="shared" si="64"/>
        <v>138913.15845502657</v>
      </c>
      <c r="T185">
        <f t="shared" si="51"/>
        <v>138913.15845502657</v>
      </c>
      <c r="U185">
        <f t="shared" si="52"/>
        <v>0</v>
      </c>
      <c r="V185">
        <f t="shared" si="65"/>
        <v>138913.15845502657</v>
      </c>
      <c r="W185">
        <f t="shared" si="53"/>
        <v>138913.15845502657</v>
      </c>
      <c r="X185" s="55">
        <f t="shared" si="66"/>
        <v>17070.17763162186</v>
      </c>
      <c r="Y185" s="38">
        <f t="shared" si="54"/>
        <v>1065.7806842485145</v>
      </c>
      <c r="Z185" s="38">
        <f t="shared" si="55"/>
        <v>137847.37777077805</v>
      </c>
      <c r="AA185">
        <f t="shared" si="67"/>
        <v>0</v>
      </c>
      <c r="AB185" s="38">
        <f t="shared" si="68"/>
        <v>137847.37777077805</v>
      </c>
      <c r="AD185" s="38">
        <f t="shared" si="56"/>
        <v>0</v>
      </c>
      <c r="AE185" s="38">
        <f t="shared" si="69"/>
        <v>137847.37777077805</v>
      </c>
      <c r="AG185" t="str">
        <f t="shared" si="57"/>
        <v>5306300</v>
      </c>
    </row>
    <row r="186" spans="1:33" x14ac:dyDescent="0.25">
      <c r="A186" s="7" t="s">
        <v>304</v>
      </c>
      <c r="B186" s="2" t="s">
        <v>1038</v>
      </c>
      <c r="C186" s="4" t="s">
        <v>1037</v>
      </c>
      <c r="D186">
        <f>_xlfn.IFNA(VLOOKUP(A186,'Prior Year Net to district'!$B$1:$F$317,3,FALSE),0)</f>
        <v>26584.027843482294</v>
      </c>
      <c r="E186">
        <f>VLOOKUP(A186,'Basic HH'!$B$1:$Y$321,23,FALSE)</f>
        <v>0</v>
      </c>
      <c r="F186">
        <f>VLOOKUP(A186,'Conc. HH'!$B$1:$Y$321,23,FALSE)</f>
        <v>0</v>
      </c>
      <c r="G186">
        <f>VLOOKUP(A186,'Targeted HH'!$B$1:$Y$321,23,FALSE)</f>
        <v>0</v>
      </c>
      <c r="H186">
        <f>VLOOKUP(A186,'EFIG HH'!$B$1:$Y$321,23,FALSE)</f>
        <v>0</v>
      </c>
      <c r="I186">
        <f t="shared" si="58"/>
        <v>0</v>
      </c>
      <c r="J186">
        <f t="shared" si="59"/>
        <v>26584.027843482294</v>
      </c>
      <c r="K186" s="55">
        <f t="shared" si="60"/>
        <v>0</v>
      </c>
      <c r="L186">
        <f t="shared" si="47"/>
        <v>0</v>
      </c>
      <c r="M186">
        <f t="shared" si="61"/>
        <v>0</v>
      </c>
      <c r="N186">
        <f t="shared" si="62"/>
        <v>0</v>
      </c>
      <c r="O186">
        <f t="shared" si="48"/>
        <v>0</v>
      </c>
      <c r="P186">
        <f t="shared" si="63"/>
        <v>0</v>
      </c>
      <c r="Q186">
        <f t="shared" si="49"/>
        <v>0</v>
      </c>
      <c r="R186">
        <f t="shared" si="50"/>
        <v>0</v>
      </c>
      <c r="S186">
        <f t="shared" si="64"/>
        <v>0</v>
      </c>
      <c r="T186">
        <f t="shared" si="51"/>
        <v>0</v>
      </c>
      <c r="U186">
        <f t="shared" si="52"/>
        <v>0</v>
      </c>
      <c r="V186">
        <f t="shared" si="65"/>
        <v>0</v>
      </c>
      <c r="W186">
        <f t="shared" si="53"/>
        <v>0</v>
      </c>
      <c r="X186" s="55">
        <f t="shared" si="66"/>
        <v>0</v>
      </c>
      <c r="Y186" s="38">
        <f t="shared" si="54"/>
        <v>0</v>
      </c>
      <c r="Z186" s="38">
        <f t="shared" si="55"/>
        <v>0</v>
      </c>
      <c r="AA186">
        <f t="shared" si="67"/>
        <v>0</v>
      </c>
      <c r="AB186" s="38">
        <f t="shared" si="68"/>
        <v>0</v>
      </c>
      <c r="AD186" s="38">
        <f t="shared" si="56"/>
        <v>0</v>
      </c>
      <c r="AE186" s="38">
        <f t="shared" si="69"/>
        <v>0</v>
      </c>
      <c r="AG186" t="str">
        <f t="shared" si="57"/>
        <v>5306330</v>
      </c>
    </row>
    <row r="187" spans="1:33" x14ac:dyDescent="0.25">
      <c r="A187" s="7" t="s">
        <v>542</v>
      </c>
      <c r="B187" s="2" t="s">
        <v>1040</v>
      </c>
      <c r="C187" s="4" t="s">
        <v>1039</v>
      </c>
      <c r="D187">
        <f>_xlfn.IFNA(VLOOKUP(A187,'Prior Year Net to district'!$B$1:$F$317,3,FALSE),0)</f>
        <v>55655.167947417576</v>
      </c>
      <c r="E187">
        <f>VLOOKUP(A187,'Basic HH'!$B$1:$Y$321,23,FALSE)</f>
        <v>25034.448361683706</v>
      </c>
      <c r="F187">
        <f>VLOOKUP(A187,'Conc. HH'!$B$1:$Y$321,23,FALSE)</f>
        <v>6543.9185335973434</v>
      </c>
      <c r="G187">
        <f>VLOOKUP(A187,'Targeted HH'!$B$1:$Y$321,23,FALSE)</f>
        <v>16332.766047449362</v>
      </c>
      <c r="H187">
        <f>VLOOKUP(A187,'EFIG HH'!$B$1:$Y$321,23,FALSE)</f>
        <v>22525.987297625303</v>
      </c>
      <c r="I187">
        <f t="shared" si="58"/>
        <v>70437.120240355711</v>
      </c>
      <c r="J187">
        <f t="shared" si="59"/>
        <v>55655.167947417576</v>
      </c>
      <c r="K187" s="55">
        <f t="shared" si="60"/>
        <v>65517.626448288895</v>
      </c>
      <c r="L187">
        <f t="shared" si="47"/>
        <v>0</v>
      </c>
      <c r="M187">
        <f t="shared" si="61"/>
        <v>65517.626448288895</v>
      </c>
      <c r="N187">
        <f t="shared" si="62"/>
        <v>62728.770204202716</v>
      </c>
      <c r="O187">
        <f t="shared" si="48"/>
        <v>0</v>
      </c>
      <c r="P187">
        <f t="shared" si="63"/>
        <v>62728.770204202716</v>
      </c>
      <c r="Q187">
        <f t="shared" si="49"/>
        <v>62728.770204202716</v>
      </c>
      <c r="R187">
        <f t="shared" si="50"/>
        <v>0</v>
      </c>
      <c r="S187">
        <f t="shared" si="64"/>
        <v>62728.770204202716</v>
      </c>
      <c r="T187">
        <f t="shared" si="51"/>
        <v>62728.770204202716</v>
      </c>
      <c r="U187">
        <f t="shared" si="52"/>
        <v>0</v>
      </c>
      <c r="V187">
        <f t="shared" si="65"/>
        <v>62728.770204202716</v>
      </c>
      <c r="W187">
        <f t="shared" si="53"/>
        <v>62728.770204202716</v>
      </c>
      <c r="X187" s="55">
        <f t="shared" si="66"/>
        <v>7708.350036152995</v>
      </c>
      <c r="Y187" s="38">
        <f t="shared" si="54"/>
        <v>481.27270572389642</v>
      </c>
      <c r="Z187" s="38">
        <f t="shared" si="55"/>
        <v>62247.49749847882</v>
      </c>
      <c r="AA187">
        <f t="shared" si="67"/>
        <v>0</v>
      </c>
      <c r="AB187" s="38">
        <f t="shared" si="68"/>
        <v>62247.49749847882</v>
      </c>
      <c r="AD187" s="38">
        <f t="shared" si="56"/>
        <v>0</v>
      </c>
      <c r="AE187" s="38">
        <f t="shared" si="69"/>
        <v>62247.49749847882</v>
      </c>
      <c r="AG187" t="str">
        <f t="shared" si="57"/>
        <v>5306360</v>
      </c>
    </row>
    <row r="188" spans="1:33" x14ac:dyDescent="0.25">
      <c r="A188" s="7" t="s">
        <v>544</v>
      </c>
      <c r="B188" s="2" t="s">
        <v>1042</v>
      </c>
      <c r="C188" s="4" t="s">
        <v>1041</v>
      </c>
      <c r="D188">
        <f>_xlfn.IFNA(VLOOKUP(A188,'Prior Year Net to district'!$B$1:$F$317,3,FALSE),0)</f>
        <v>145218.25304456381</v>
      </c>
      <c r="E188">
        <f>VLOOKUP(A188,'Basic HH'!$B$1:$Y$321,23,FALSE)</f>
        <v>60171.448679996261</v>
      </c>
      <c r="F188">
        <f>VLOOKUP(A188,'Conc. HH'!$B$1:$Y$321,23,FALSE)</f>
        <v>15645.059068000668</v>
      </c>
      <c r="G188">
        <f>VLOOKUP(A188,'Targeted HH'!$B$1:$Y$321,23,FALSE)</f>
        <v>30284.323765961064</v>
      </c>
      <c r="H188">
        <f>VLOOKUP(A188,'EFIG HH'!$B$1:$Y$321,23,FALSE)</f>
        <v>41015.478600657952</v>
      </c>
      <c r="I188">
        <f t="shared" si="58"/>
        <v>147116.31011461595</v>
      </c>
      <c r="J188">
        <f t="shared" si="59"/>
        <v>145218.25304456381</v>
      </c>
      <c r="K188" s="55">
        <f t="shared" si="60"/>
        <v>136841.36173724069</v>
      </c>
      <c r="L188">
        <f t="shared" si="47"/>
        <v>8376.8913073231233</v>
      </c>
      <c r="M188">
        <f t="shared" si="61"/>
        <v>0</v>
      </c>
      <c r="N188">
        <f t="shared" si="62"/>
        <v>145218.25304456381</v>
      </c>
      <c r="O188">
        <f t="shared" si="48"/>
        <v>0</v>
      </c>
      <c r="P188">
        <f t="shared" si="63"/>
        <v>0</v>
      </c>
      <c r="Q188">
        <f t="shared" si="49"/>
        <v>145218.25304456381</v>
      </c>
      <c r="R188">
        <f t="shared" si="50"/>
        <v>0</v>
      </c>
      <c r="S188">
        <f t="shared" si="64"/>
        <v>0</v>
      </c>
      <c r="T188">
        <f t="shared" si="51"/>
        <v>145218.25304456381</v>
      </c>
      <c r="U188">
        <f t="shared" si="52"/>
        <v>0</v>
      </c>
      <c r="V188">
        <f t="shared" si="65"/>
        <v>0</v>
      </c>
      <c r="W188">
        <f t="shared" si="53"/>
        <v>145218.25304456381</v>
      </c>
      <c r="X188" s="55">
        <f t="shared" si="66"/>
        <v>1898.0570700521348</v>
      </c>
      <c r="Y188" s="38">
        <f t="shared" si="54"/>
        <v>1114.1551370406462</v>
      </c>
      <c r="Z188" s="38">
        <f t="shared" si="55"/>
        <v>144104.09790752316</v>
      </c>
      <c r="AA188">
        <f t="shared" si="67"/>
        <v>0</v>
      </c>
      <c r="AB188" s="38">
        <f t="shared" si="68"/>
        <v>144104.09790752316</v>
      </c>
      <c r="AD188" s="38">
        <f t="shared" si="56"/>
        <v>0</v>
      </c>
      <c r="AE188" s="38">
        <f t="shared" si="69"/>
        <v>144104.09790752316</v>
      </c>
      <c r="AG188" t="str">
        <f t="shared" si="57"/>
        <v>5306390</v>
      </c>
    </row>
    <row r="189" spans="1:33" x14ac:dyDescent="0.25">
      <c r="A189" s="7" t="s">
        <v>546</v>
      </c>
      <c r="B189" s="2" t="s">
        <v>1044</v>
      </c>
      <c r="C189" s="4" t="s">
        <v>1043</v>
      </c>
      <c r="D189">
        <f>_xlfn.IFNA(VLOOKUP(A189,'Prior Year Net to district'!$B$1:$F$317,3,FALSE),0)</f>
        <v>767769.07980645681</v>
      </c>
      <c r="E189">
        <f>VLOOKUP(A189,'Basic HH'!$B$1:$Y$321,23,FALSE)</f>
        <v>246332.51475376848</v>
      </c>
      <c r="F189">
        <f>VLOOKUP(A189,'Conc. HH'!$B$1:$Y$321,23,FALSE)</f>
        <v>64048.428752107844</v>
      </c>
      <c r="G189">
        <f>VLOOKUP(A189,'Targeted HH'!$B$1:$Y$321,23,FALSE)</f>
        <v>216910.63543749013</v>
      </c>
      <c r="H189">
        <f>VLOOKUP(A189,'EFIG HH'!$B$1:$Y$321,23,FALSE)</f>
        <v>293772.23658007465</v>
      </c>
      <c r="I189">
        <f t="shared" si="58"/>
        <v>821063.81552344107</v>
      </c>
      <c r="J189">
        <f t="shared" si="59"/>
        <v>767769.07980645681</v>
      </c>
      <c r="K189" s="55">
        <f t="shared" si="60"/>
        <v>763718.79162730428</v>
      </c>
      <c r="L189">
        <f t="shared" si="47"/>
        <v>4050.2881791525288</v>
      </c>
      <c r="M189">
        <f t="shared" si="61"/>
        <v>0</v>
      </c>
      <c r="N189">
        <f t="shared" si="62"/>
        <v>767769.07980645681</v>
      </c>
      <c r="O189">
        <f t="shared" si="48"/>
        <v>0</v>
      </c>
      <c r="P189">
        <f t="shared" si="63"/>
        <v>0</v>
      </c>
      <c r="Q189">
        <f t="shared" si="49"/>
        <v>767769.07980645681</v>
      </c>
      <c r="R189">
        <f t="shared" si="50"/>
        <v>0</v>
      </c>
      <c r="S189">
        <f t="shared" si="64"/>
        <v>0</v>
      </c>
      <c r="T189">
        <f t="shared" si="51"/>
        <v>767769.07980645681</v>
      </c>
      <c r="U189">
        <f t="shared" si="52"/>
        <v>0</v>
      </c>
      <c r="V189">
        <f t="shared" si="65"/>
        <v>0</v>
      </c>
      <c r="W189">
        <f t="shared" si="53"/>
        <v>767769.07980645681</v>
      </c>
      <c r="X189" s="55">
        <f t="shared" si="66"/>
        <v>53294.735716984258</v>
      </c>
      <c r="Y189" s="38">
        <f t="shared" si="54"/>
        <v>5890.5395595471664</v>
      </c>
      <c r="Z189" s="38">
        <f t="shared" si="55"/>
        <v>761878.5402469096</v>
      </c>
      <c r="AA189">
        <f t="shared" si="67"/>
        <v>0</v>
      </c>
      <c r="AB189" s="38">
        <f t="shared" si="68"/>
        <v>761878.5402469096</v>
      </c>
      <c r="AD189" s="38">
        <f t="shared" si="56"/>
        <v>0</v>
      </c>
      <c r="AE189" s="38">
        <f t="shared" si="69"/>
        <v>761878.5402469096</v>
      </c>
      <c r="AG189" t="str">
        <f t="shared" si="57"/>
        <v>5306420</v>
      </c>
    </row>
    <row r="190" spans="1:33" x14ac:dyDescent="0.25">
      <c r="A190" s="7" t="s">
        <v>306</v>
      </c>
      <c r="B190" s="2" t="s">
        <v>1046</v>
      </c>
      <c r="C190" s="4" t="s">
        <v>1045</v>
      </c>
      <c r="D190">
        <f>_xlfn.IFNA(VLOOKUP(A190,'Prior Year Net to district'!$B$1:$F$317,3,FALSE),0)</f>
        <v>306585.17151768517</v>
      </c>
      <c r="E190">
        <f>VLOOKUP(A190,'Basic HH'!$B$1:$Y$321,23,FALSE)</f>
        <v>167165.51002801707</v>
      </c>
      <c r="F190">
        <f>VLOOKUP(A190,'Conc. HH'!$B$1:$Y$321,23,FALSE)</f>
        <v>0</v>
      </c>
      <c r="G190">
        <f>VLOOKUP(A190,'Targeted HH'!$B$1:$Y$321,23,FALSE)</f>
        <v>81270.678422727186</v>
      </c>
      <c r="H190">
        <f>VLOOKUP(A190,'EFIG HH'!$B$1:$Y$321,23,FALSE)</f>
        <v>112087.70544445774</v>
      </c>
      <c r="I190">
        <f t="shared" si="58"/>
        <v>360523.89389520197</v>
      </c>
      <c r="J190">
        <f t="shared" si="59"/>
        <v>306585.17151768517</v>
      </c>
      <c r="K190" s="55">
        <f t="shared" si="60"/>
        <v>335344.05900335684</v>
      </c>
      <c r="L190">
        <f t="shared" si="47"/>
        <v>0</v>
      </c>
      <c r="M190">
        <f t="shared" si="61"/>
        <v>335344.05900335684</v>
      </c>
      <c r="N190">
        <f t="shared" si="62"/>
        <v>321069.63510299072</v>
      </c>
      <c r="O190">
        <f t="shared" si="48"/>
        <v>0</v>
      </c>
      <c r="P190">
        <f t="shared" si="63"/>
        <v>321069.63510299072</v>
      </c>
      <c r="Q190">
        <f t="shared" si="49"/>
        <v>321069.63510299072</v>
      </c>
      <c r="R190">
        <f t="shared" si="50"/>
        <v>0</v>
      </c>
      <c r="S190">
        <f t="shared" si="64"/>
        <v>321069.63510299072</v>
      </c>
      <c r="T190">
        <f t="shared" si="51"/>
        <v>321069.63510299072</v>
      </c>
      <c r="U190">
        <f t="shared" si="52"/>
        <v>0</v>
      </c>
      <c r="V190">
        <f t="shared" si="65"/>
        <v>321069.63510299072</v>
      </c>
      <c r="W190">
        <f t="shared" si="53"/>
        <v>321069.63510299072</v>
      </c>
      <c r="X190" s="55">
        <f t="shared" si="66"/>
        <v>39454.258792211243</v>
      </c>
      <c r="Y190" s="38">
        <f t="shared" si="54"/>
        <v>2463.3362252883408</v>
      </c>
      <c r="Z190" s="38">
        <f t="shared" si="55"/>
        <v>318606.29887770239</v>
      </c>
      <c r="AA190">
        <f t="shared" si="67"/>
        <v>0</v>
      </c>
      <c r="AB190" s="38">
        <f t="shared" si="68"/>
        <v>318606.29887770239</v>
      </c>
      <c r="AD190" s="38">
        <f t="shared" si="56"/>
        <v>0</v>
      </c>
      <c r="AE190" s="38">
        <f t="shared" si="69"/>
        <v>318606.29887770239</v>
      </c>
      <c r="AG190" t="str">
        <f t="shared" si="57"/>
        <v>5306450</v>
      </c>
    </row>
    <row r="191" spans="1:33" x14ac:dyDescent="0.25">
      <c r="A191" s="7" t="s">
        <v>548</v>
      </c>
      <c r="B191" s="2" t="s">
        <v>1048</v>
      </c>
      <c r="C191" s="4" t="s">
        <v>1047</v>
      </c>
      <c r="D191">
        <f>_xlfn.IFNA(VLOOKUP(A191,'Prior Year Net to district'!$B$1:$F$317,3,FALSE),0)</f>
        <v>1862939.3438855964</v>
      </c>
      <c r="E191">
        <f>VLOOKUP(A191,'Basic HH'!$B$1:$Y$321,23,FALSE)</f>
        <v>725191.43963845074</v>
      </c>
      <c r="F191">
        <f>VLOOKUP(A191,'Conc. HH'!$B$1:$Y$321,23,FALSE)</f>
        <v>189562.54332807782</v>
      </c>
      <c r="G191">
        <f>VLOOKUP(A191,'Targeted HH'!$B$1:$Y$321,23,FALSE)</f>
        <v>403158.37476869696</v>
      </c>
      <c r="H191">
        <f>VLOOKUP(A191,'EFIG HH'!$B$1:$Y$321,23,FALSE)</f>
        <v>556031.99131044734</v>
      </c>
      <c r="I191">
        <f t="shared" si="58"/>
        <v>1873944.3490456729</v>
      </c>
      <c r="J191">
        <f t="shared" si="59"/>
        <v>1862939.3438855964</v>
      </c>
      <c r="K191" s="55">
        <f t="shared" si="60"/>
        <v>1743063.6775992685</v>
      </c>
      <c r="L191">
        <f t="shared" si="47"/>
        <v>119875.66628632788</v>
      </c>
      <c r="M191">
        <f t="shared" si="61"/>
        <v>0</v>
      </c>
      <c r="N191">
        <f t="shared" si="62"/>
        <v>1862939.3438855964</v>
      </c>
      <c r="O191">
        <f t="shared" si="48"/>
        <v>0</v>
      </c>
      <c r="P191">
        <f t="shared" si="63"/>
        <v>0</v>
      </c>
      <c r="Q191">
        <f t="shared" si="49"/>
        <v>1862939.3438855964</v>
      </c>
      <c r="R191">
        <f t="shared" si="50"/>
        <v>0</v>
      </c>
      <c r="S191">
        <f t="shared" si="64"/>
        <v>0</v>
      </c>
      <c r="T191">
        <f t="shared" si="51"/>
        <v>1862939.3438855964</v>
      </c>
      <c r="U191">
        <f t="shared" si="52"/>
        <v>0</v>
      </c>
      <c r="V191">
        <f t="shared" si="65"/>
        <v>0</v>
      </c>
      <c r="W191">
        <f t="shared" si="53"/>
        <v>1862939.3438855964</v>
      </c>
      <c r="X191" s="55">
        <f t="shared" si="66"/>
        <v>11005.005160076544</v>
      </c>
      <c r="Y191" s="38">
        <f t="shared" si="54"/>
        <v>14292.992764128061</v>
      </c>
      <c r="Z191" s="38">
        <f t="shared" si="55"/>
        <v>1848646.3511214682</v>
      </c>
      <c r="AA191">
        <f t="shared" si="67"/>
        <v>0</v>
      </c>
      <c r="AB191" s="38">
        <f t="shared" si="68"/>
        <v>1848646.3511214682</v>
      </c>
      <c r="AD191" s="38">
        <f t="shared" si="56"/>
        <v>0</v>
      </c>
      <c r="AE191" s="38">
        <f t="shared" si="69"/>
        <v>1848646.3511214682</v>
      </c>
      <c r="AG191" t="str">
        <f t="shared" si="57"/>
        <v>5306480</v>
      </c>
    </row>
    <row r="192" spans="1:33" x14ac:dyDescent="0.25">
      <c r="A192" s="7" t="s">
        <v>550</v>
      </c>
      <c r="B192" s="2" t="s">
        <v>1050</v>
      </c>
      <c r="C192" s="4" t="s">
        <v>1049</v>
      </c>
      <c r="D192">
        <f>_xlfn.IFNA(VLOOKUP(A192,'Prior Year Net to district'!$B$1:$F$317,3,FALSE),0)</f>
        <v>26263.865573000676</v>
      </c>
      <c r="E192">
        <f>VLOOKUP(A192,'Basic HH'!$B$1:$Y$321,23,FALSE)</f>
        <v>10570.659903242589</v>
      </c>
      <c r="F192">
        <f>VLOOKUP(A192,'Conc. HH'!$B$1:$Y$321,23,FALSE)</f>
        <v>2748.4563227568738</v>
      </c>
      <c r="G192">
        <f>VLOOKUP(A192,'Targeted HH'!$B$1:$Y$321,23,FALSE)</f>
        <v>5644.1116474905275</v>
      </c>
      <c r="H192">
        <f>VLOOKUP(A192,'EFIG HH'!$B$1:$Y$321,23,FALSE)</f>
        <v>7644.0848501814171</v>
      </c>
      <c r="I192">
        <f t="shared" si="58"/>
        <v>26607.31272367141</v>
      </c>
      <c r="J192">
        <f t="shared" si="59"/>
        <v>26263.865573000676</v>
      </c>
      <c r="K192" s="55">
        <f t="shared" si="60"/>
        <v>24748.995556231504</v>
      </c>
      <c r="L192">
        <f t="shared" si="47"/>
        <v>1514.8700167691713</v>
      </c>
      <c r="M192">
        <f t="shared" si="61"/>
        <v>0</v>
      </c>
      <c r="N192">
        <f t="shared" si="62"/>
        <v>26263.865573000676</v>
      </c>
      <c r="O192">
        <f t="shared" si="48"/>
        <v>0</v>
      </c>
      <c r="P192">
        <f t="shared" si="63"/>
        <v>0</v>
      </c>
      <c r="Q192">
        <f t="shared" si="49"/>
        <v>26263.865573000676</v>
      </c>
      <c r="R192">
        <f t="shared" si="50"/>
        <v>0</v>
      </c>
      <c r="S192">
        <f t="shared" si="64"/>
        <v>0</v>
      </c>
      <c r="T192">
        <f t="shared" si="51"/>
        <v>26263.865573000676</v>
      </c>
      <c r="U192">
        <f t="shared" si="52"/>
        <v>0</v>
      </c>
      <c r="V192">
        <f t="shared" si="65"/>
        <v>0</v>
      </c>
      <c r="W192">
        <f t="shared" si="53"/>
        <v>26263.865573000676</v>
      </c>
      <c r="X192" s="55">
        <f t="shared" si="66"/>
        <v>343.44715067073412</v>
      </c>
      <c r="Y192" s="38">
        <f t="shared" si="54"/>
        <v>201.50373753445379</v>
      </c>
      <c r="Z192" s="38">
        <f t="shared" si="55"/>
        <v>26062.361835466221</v>
      </c>
      <c r="AA192">
        <f t="shared" si="67"/>
        <v>0</v>
      </c>
      <c r="AB192" s="38">
        <f t="shared" si="68"/>
        <v>26062.361835466221</v>
      </c>
      <c r="AD192" s="38">
        <f t="shared" si="56"/>
        <v>0</v>
      </c>
      <c r="AE192" s="38">
        <f t="shared" si="69"/>
        <v>26062.361835466221</v>
      </c>
      <c r="AG192" t="str">
        <f t="shared" si="57"/>
        <v>5306510</v>
      </c>
    </row>
    <row r="193" spans="1:33" x14ac:dyDescent="0.25">
      <c r="A193" s="7" t="s">
        <v>552</v>
      </c>
      <c r="B193" s="2" t="s">
        <v>1052</v>
      </c>
      <c r="C193" s="4" t="s">
        <v>1051</v>
      </c>
      <c r="D193">
        <f>_xlfn.IFNA(VLOOKUP(A193,'Prior Year Net to district'!$B$1:$F$317,3,FALSE),0)</f>
        <v>40181.822103360893</v>
      </c>
      <c r="E193">
        <f>VLOOKUP(A193,'Basic HH'!$B$1:$Y$321,23,FALSE)</f>
        <v>18573.945558668558</v>
      </c>
      <c r="F193">
        <f>VLOOKUP(A193,'Conc. HH'!$B$1:$Y$321,23,FALSE)</f>
        <v>0</v>
      </c>
      <c r="G193">
        <f>VLOOKUP(A193,'Targeted HH'!$B$1:$Y$321,23,FALSE)</f>
        <v>9030.0753803030166</v>
      </c>
      <c r="H193">
        <f>VLOOKUP(A193,'EFIG HH'!$B$1:$Y$321,23,FALSE)</f>
        <v>12454.189493828637</v>
      </c>
      <c r="I193">
        <f t="shared" si="58"/>
        <v>40058.21043280021</v>
      </c>
      <c r="J193">
        <f t="shared" si="59"/>
        <v>40181.822103360893</v>
      </c>
      <c r="K193" s="55">
        <f t="shared" si="60"/>
        <v>37260.451000372974</v>
      </c>
      <c r="L193">
        <f t="shared" si="47"/>
        <v>2797.7594324272359</v>
      </c>
      <c r="M193">
        <f t="shared" si="61"/>
        <v>0</v>
      </c>
      <c r="N193">
        <f t="shared" si="62"/>
        <v>40058.21043280021</v>
      </c>
      <c r="O193">
        <f t="shared" si="48"/>
        <v>0</v>
      </c>
      <c r="P193">
        <f t="shared" si="63"/>
        <v>0</v>
      </c>
      <c r="Q193">
        <f t="shared" si="49"/>
        <v>40058.21043280021</v>
      </c>
      <c r="R193">
        <f t="shared" si="50"/>
        <v>0</v>
      </c>
      <c r="S193">
        <f t="shared" si="64"/>
        <v>0</v>
      </c>
      <c r="T193">
        <f t="shared" si="51"/>
        <v>40058.21043280021</v>
      </c>
      <c r="U193">
        <f t="shared" si="52"/>
        <v>0</v>
      </c>
      <c r="V193">
        <f t="shared" si="65"/>
        <v>0</v>
      </c>
      <c r="W193">
        <f t="shared" si="53"/>
        <v>40058.21043280021</v>
      </c>
      <c r="X193" s="55">
        <f t="shared" si="66"/>
        <v>0</v>
      </c>
      <c r="Y193" s="38">
        <f t="shared" si="54"/>
        <v>307.33781737935811</v>
      </c>
      <c r="Z193" s="38">
        <f t="shared" si="55"/>
        <v>39750.872615420849</v>
      </c>
      <c r="AA193">
        <f t="shared" si="67"/>
        <v>0</v>
      </c>
      <c r="AB193" s="38">
        <f t="shared" si="68"/>
        <v>39750.872615420849</v>
      </c>
      <c r="AD193" s="38">
        <f t="shared" si="56"/>
        <v>0</v>
      </c>
      <c r="AE193" s="38">
        <f t="shared" si="69"/>
        <v>39750.872615420849</v>
      </c>
      <c r="AG193" t="str">
        <f t="shared" si="57"/>
        <v>5306540</v>
      </c>
    </row>
    <row r="194" spans="1:33" x14ac:dyDescent="0.25">
      <c r="A194" s="7" t="s">
        <v>554</v>
      </c>
      <c r="B194" s="2" t="s">
        <v>1054</v>
      </c>
      <c r="C194" s="4" t="s">
        <v>1053</v>
      </c>
      <c r="D194">
        <f>_xlfn.IFNA(VLOOKUP(A194,'Prior Year Net to district'!$B$1:$F$317,3,FALSE),0)</f>
        <v>6434977.1073977221</v>
      </c>
      <c r="E194">
        <f>VLOOKUP(A194,'Basic HH'!$B$1:$Y$321,23,FALSE)</f>
        <v>2264406.2324568098</v>
      </c>
      <c r="F194">
        <f>VLOOKUP(A194,'Conc. HH'!$B$1:$Y$321,23,FALSE)</f>
        <v>507293.2160749216</v>
      </c>
      <c r="G194">
        <f>VLOOKUP(A194,'Targeted HH'!$B$1:$Y$321,23,FALSE)</f>
        <v>1622076.3666835618</v>
      </c>
      <c r="H194">
        <f>VLOOKUP(A194,'EFIG HH'!$B$1:$Y$321,23,FALSE)</f>
        <v>2237151.4736414352</v>
      </c>
      <c r="I194">
        <f t="shared" si="58"/>
        <v>6630927.288856728</v>
      </c>
      <c r="J194">
        <f t="shared" si="59"/>
        <v>6434977.1073977221</v>
      </c>
      <c r="K194" s="55">
        <f t="shared" si="60"/>
        <v>6167807.7643522667</v>
      </c>
      <c r="L194">
        <f t="shared" si="47"/>
        <v>267169.3430454554</v>
      </c>
      <c r="M194">
        <f t="shared" si="61"/>
        <v>0</v>
      </c>
      <c r="N194">
        <f t="shared" si="62"/>
        <v>6434977.1073977221</v>
      </c>
      <c r="O194">
        <f t="shared" si="48"/>
        <v>0</v>
      </c>
      <c r="P194">
        <f t="shared" si="63"/>
        <v>0</v>
      </c>
      <c r="Q194">
        <f t="shared" si="49"/>
        <v>6434977.1073977221</v>
      </c>
      <c r="R194">
        <f t="shared" si="50"/>
        <v>0</v>
      </c>
      <c r="S194">
        <f t="shared" si="64"/>
        <v>0</v>
      </c>
      <c r="T194">
        <f t="shared" si="51"/>
        <v>6434977.1073977221</v>
      </c>
      <c r="U194">
        <f t="shared" si="52"/>
        <v>0</v>
      </c>
      <c r="V194">
        <f t="shared" si="65"/>
        <v>0</v>
      </c>
      <c r="W194">
        <f t="shared" si="53"/>
        <v>6434977.1073977221</v>
      </c>
      <c r="X194" s="55">
        <f t="shared" si="66"/>
        <v>195950.18145900592</v>
      </c>
      <c r="Y194" s="38">
        <f t="shared" si="54"/>
        <v>49370.947870760938</v>
      </c>
      <c r="Z194" s="38">
        <f t="shared" si="55"/>
        <v>6385606.1595269609</v>
      </c>
      <c r="AA194">
        <f t="shared" si="67"/>
        <v>0</v>
      </c>
      <c r="AB194" s="38">
        <f t="shared" si="68"/>
        <v>6385606.1595269609</v>
      </c>
      <c r="AD194" s="38">
        <f t="shared" si="56"/>
        <v>0</v>
      </c>
      <c r="AE194" s="38">
        <f t="shared" si="69"/>
        <v>6385606.1595269609</v>
      </c>
      <c r="AG194" t="str">
        <f t="shared" si="57"/>
        <v>5306570</v>
      </c>
    </row>
    <row r="195" spans="1:33" x14ac:dyDescent="0.25">
      <c r="A195" s="7" t="s">
        <v>556</v>
      </c>
      <c r="B195" s="2" t="s">
        <v>1056</v>
      </c>
      <c r="C195" s="4" t="s">
        <v>1055</v>
      </c>
      <c r="D195">
        <f>_xlfn.IFNA(VLOOKUP(A195,'Prior Year Net to district'!$B$1:$F$317,3,FALSE),0)</f>
        <v>149712.0366757664</v>
      </c>
      <c r="E195">
        <f>VLOOKUP(A195,'Basic HH'!$B$1:$Y$321,23,FALSE)</f>
        <v>52220.866872429186</v>
      </c>
      <c r="F195">
        <f>VLOOKUP(A195,'Conc. HH'!$B$1:$Y$321,23,FALSE)</f>
        <v>13577.844056012593</v>
      </c>
      <c r="G195">
        <f>VLOOKUP(A195,'Targeted HH'!$B$1:$Y$321,23,FALSE)</f>
        <v>32895.541152987847</v>
      </c>
      <c r="H195">
        <f>VLOOKUP(A195,'EFIG HH'!$B$1:$Y$321,23,FALSE)</f>
        <v>44551.972652397075</v>
      </c>
      <c r="I195">
        <f t="shared" si="58"/>
        <v>143246.2247338267</v>
      </c>
      <c r="J195">
        <f t="shared" si="59"/>
        <v>149712.0366757664</v>
      </c>
      <c r="K195" s="55">
        <f t="shared" si="60"/>
        <v>133241.572202457</v>
      </c>
      <c r="L195">
        <f t="shared" si="47"/>
        <v>10004.652531369706</v>
      </c>
      <c r="M195">
        <f t="shared" si="61"/>
        <v>0</v>
      </c>
      <c r="N195">
        <f t="shared" si="62"/>
        <v>143246.2247338267</v>
      </c>
      <c r="O195">
        <f t="shared" si="48"/>
        <v>0</v>
      </c>
      <c r="P195">
        <f t="shared" si="63"/>
        <v>0</v>
      </c>
      <c r="Q195">
        <f t="shared" si="49"/>
        <v>143246.2247338267</v>
      </c>
      <c r="R195">
        <f t="shared" si="50"/>
        <v>0</v>
      </c>
      <c r="S195">
        <f t="shared" si="64"/>
        <v>0</v>
      </c>
      <c r="T195">
        <f t="shared" si="51"/>
        <v>143246.2247338267</v>
      </c>
      <c r="U195">
        <f t="shared" si="52"/>
        <v>0</v>
      </c>
      <c r="V195">
        <f t="shared" si="65"/>
        <v>0</v>
      </c>
      <c r="W195">
        <f t="shared" si="53"/>
        <v>143246.2247338267</v>
      </c>
      <c r="X195" s="55">
        <f t="shared" si="66"/>
        <v>0</v>
      </c>
      <c r="Y195" s="38">
        <f t="shared" si="54"/>
        <v>1099.0251831489472</v>
      </c>
      <c r="Z195" s="38">
        <f t="shared" si="55"/>
        <v>142147.19955067776</v>
      </c>
      <c r="AA195">
        <f t="shared" si="67"/>
        <v>0</v>
      </c>
      <c r="AB195" s="38">
        <f t="shared" si="68"/>
        <v>142147.19955067776</v>
      </c>
      <c r="AD195" s="38">
        <f t="shared" si="56"/>
        <v>0</v>
      </c>
      <c r="AE195" s="38">
        <f t="shared" si="69"/>
        <v>142147.19955067776</v>
      </c>
      <c r="AG195" t="str">
        <f t="shared" si="57"/>
        <v>5306600</v>
      </c>
    </row>
    <row r="196" spans="1:33" x14ac:dyDescent="0.25">
      <c r="A196" s="7" t="s">
        <v>204</v>
      </c>
      <c r="B196" s="2" t="s">
        <v>1058</v>
      </c>
      <c r="C196" s="4" t="s">
        <v>1057</v>
      </c>
      <c r="D196">
        <f>_xlfn.IFNA(VLOOKUP(A196,'Prior Year Net to district'!$B$1:$F$317,3,FALSE),0)</f>
        <v>0</v>
      </c>
      <c r="E196">
        <f>VLOOKUP(A196,'Basic HH'!$B$1:$Y$321,23,FALSE)</f>
        <v>8075.6285037689368</v>
      </c>
      <c r="F196">
        <f>VLOOKUP(A196,'Conc. HH'!$B$1:$Y$321,23,FALSE)</f>
        <v>0</v>
      </c>
      <c r="G196">
        <f>VLOOKUP(A196,'Targeted HH'!$B$1:$Y$321,23,FALSE)</f>
        <v>3926.1197305665314</v>
      </c>
      <c r="H196">
        <f>VLOOKUP(A196,'EFIG HH'!$B$1:$Y$321,23,FALSE)</f>
        <v>5414.8649973167958</v>
      </c>
      <c r="I196">
        <f t="shared" si="58"/>
        <v>17416.613231652263</v>
      </c>
      <c r="J196">
        <f t="shared" si="59"/>
        <v>17416.613231652263</v>
      </c>
      <c r="K196" s="55">
        <f t="shared" si="60"/>
        <v>16200.196087118682</v>
      </c>
      <c r="L196">
        <f t="shared" ref="L196:L259" si="70">IF(K196&lt;J196,MIN(J196,I196)-K196,0)</f>
        <v>1216.4171445335814</v>
      </c>
      <c r="M196">
        <f t="shared" si="61"/>
        <v>0</v>
      </c>
      <c r="N196">
        <f t="shared" si="62"/>
        <v>17416.613231652263</v>
      </c>
      <c r="O196">
        <f t="shared" ref="O196:O259" si="71">IF(L196=0,IF(N196&lt;J196,MIN(I196,J196)-N196,0),0)</f>
        <v>0</v>
      </c>
      <c r="P196">
        <f t="shared" si="63"/>
        <v>0</v>
      </c>
      <c r="Q196">
        <f t="shared" ref="Q196:Q259" si="72">IF(J196&gt;0,N196,IF(O196&gt;0,O196+N196,P196-(P196/$P$3*$O$3)))</f>
        <v>17416.613231652263</v>
      </c>
      <c r="R196">
        <f t="shared" ref="R196:R259" si="73">IF(O196=0, IF(Q196&lt;J196,MIN(I196,J196)-Q196,0),0)</f>
        <v>0</v>
      </c>
      <c r="S196">
        <f t="shared" si="64"/>
        <v>0</v>
      </c>
      <c r="T196">
        <f t="shared" ref="T196:T259" si="74">IF(J196&gt;0,Q196,IF(R196&gt;0,Q196+N196,S196-(S196/$S$3*$R$3)))</f>
        <v>17416.613231652263</v>
      </c>
      <c r="U196">
        <f t="shared" ref="U196:U259" si="75">IF(R196=0,IF(T196&lt;J196,MIN(I196,J196)-T196,0),0)</f>
        <v>0</v>
      </c>
      <c r="V196">
        <f t="shared" si="65"/>
        <v>0</v>
      </c>
      <c r="W196">
        <f t="shared" ref="W196:W259" si="76">IF(J196&gt;0,T196,IF(T196&gt;0,U196+T196,U196-(U196/$U$3*$T$3)))</f>
        <v>17416.613231652263</v>
      </c>
      <c r="X196" s="55">
        <f t="shared" si="66"/>
        <v>0</v>
      </c>
      <c r="Y196" s="38">
        <f t="shared" ref="Y196:Y259" si="77">W196/$W$3*$Y$1</f>
        <v>133.62513799102527</v>
      </c>
      <c r="Z196" s="38">
        <f t="shared" ref="Z196:Z259" si="78">W196-Y196</f>
        <v>17282.988093661239</v>
      </c>
      <c r="AA196">
        <f t="shared" si="67"/>
        <v>0</v>
      </c>
      <c r="AB196" s="38">
        <f t="shared" si="68"/>
        <v>17282.988093661239</v>
      </c>
      <c r="AD196" s="38">
        <f t="shared" ref="AD196:AD259" si="79">IF(AC196&gt;0,AC196*AB196,0)</f>
        <v>0</v>
      </c>
      <c r="AE196" s="38">
        <f t="shared" si="69"/>
        <v>17282.988093661239</v>
      </c>
      <c r="AG196" t="str">
        <f t="shared" ref="AG196:AG260" si="80">A196</f>
        <v>5306630</v>
      </c>
    </row>
    <row r="197" spans="1:33" x14ac:dyDescent="0.25">
      <c r="A197" s="7" t="s">
        <v>308</v>
      </c>
      <c r="B197" s="2" t="s">
        <v>1060</v>
      </c>
      <c r="C197" s="4" t="s">
        <v>1059</v>
      </c>
      <c r="D197">
        <f>_xlfn.IFNA(VLOOKUP(A197,'Prior Year Net to district'!$B$1:$F$317,3,FALSE),0)</f>
        <v>71444.574829358666</v>
      </c>
      <c r="E197">
        <f>VLOOKUP(A197,'Basic HH'!$B$1:$Y$321,23,FALSE)</f>
        <v>33022.018757565515</v>
      </c>
      <c r="F197">
        <f>VLOOKUP(A197,'Conc. HH'!$B$1:$Y$321,23,FALSE)</f>
        <v>0</v>
      </c>
      <c r="G197">
        <f>VLOOKUP(A197,'Targeted HH'!$B$1:$Y$321,23,FALSE)</f>
        <v>15009.144113239883</v>
      </c>
      <c r="H197">
        <f>VLOOKUP(A197,'EFIG HH'!$B$1:$Y$321,23,FALSE)</f>
        <v>20327.587102430563</v>
      </c>
      <c r="I197">
        <f t="shared" ref="I197:I260" si="81">SUM(E197:H197)</f>
        <v>68358.749973235957</v>
      </c>
      <c r="J197">
        <f t="shared" ref="J197:J260" si="82">IF(D197=0,I197,D197)</f>
        <v>71444.574829358666</v>
      </c>
      <c r="K197" s="55">
        <f t="shared" ref="K197:K260" si="83">I197*(1-$K$1)</f>
        <v>63584.414438517291</v>
      </c>
      <c r="L197">
        <f t="shared" si="70"/>
        <v>4774.3355347186662</v>
      </c>
      <c r="M197">
        <f t="shared" ref="M197:M260" si="84">IF(L197=0,K197,0)</f>
        <v>0</v>
      </c>
      <c r="N197">
        <f t="shared" ref="N197:N260" si="85">M197-(M197/$M$3*$L$3)+IF(L197&gt;0,K197+L197)</f>
        <v>68358.749973235957</v>
      </c>
      <c r="O197">
        <f t="shared" si="71"/>
        <v>0</v>
      </c>
      <c r="P197">
        <f t="shared" ref="P197:P260" si="86">IF(O197+L197=0,N197,0)</f>
        <v>0</v>
      </c>
      <c r="Q197">
        <f t="shared" si="72"/>
        <v>68358.749973235957</v>
      </c>
      <c r="R197">
        <f t="shared" si="73"/>
        <v>0</v>
      </c>
      <c r="S197">
        <f t="shared" ref="S197:S260" si="87">IF(L197+O197+R197=0,N197,0)</f>
        <v>0</v>
      </c>
      <c r="T197">
        <f t="shared" si="74"/>
        <v>68358.749973235957</v>
      </c>
      <c r="U197">
        <f t="shared" si="75"/>
        <v>0</v>
      </c>
      <c r="V197">
        <f t="shared" ref="V197:V260" si="88">IF(U197+R197+O197+L197=0,T197,0)</f>
        <v>0</v>
      </c>
      <c r="W197">
        <f t="shared" si="76"/>
        <v>68358.749973235957</v>
      </c>
      <c r="X197" s="55">
        <f t="shared" ref="X197:X260" si="89">I197-W197</f>
        <v>0</v>
      </c>
      <c r="Y197" s="38">
        <f t="shared" si="77"/>
        <v>524.46748840165242</v>
      </c>
      <c r="Z197" s="38">
        <f t="shared" si="78"/>
        <v>67834.282484834301</v>
      </c>
      <c r="AA197">
        <f t="shared" ref="AA197:AA260" si="90">Z197/$Z$3*$AA$1</f>
        <v>0</v>
      </c>
      <c r="AB197" s="38">
        <f t="shared" ref="AB197:AB260" si="91">Z197-AA197</f>
        <v>67834.282484834301</v>
      </c>
      <c r="AD197" s="38">
        <f t="shared" si="79"/>
        <v>0</v>
      </c>
      <c r="AE197" s="38">
        <f t="shared" ref="AE197:AE260" si="92">AB197-AD197</f>
        <v>67834.282484834301</v>
      </c>
      <c r="AG197" t="str">
        <f t="shared" si="80"/>
        <v>5306660</v>
      </c>
    </row>
    <row r="198" spans="1:33" x14ac:dyDescent="0.25">
      <c r="A198" s="7" t="s">
        <v>206</v>
      </c>
      <c r="B198" s="2" t="s">
        <v>1062</v>
      </c>
      <c r="C198" s="4" t="s">
        <v>1061</v>
      </c>
      <c r="D198">
        <f>_xlfn.IFNA(VLOOKUP(A198,'Prior Year Net to district'!$B$1:$F$317,3,FALSE),0)</f>
        <v>436309.41502285568</v>
      </c>
      <c r="E198">
        <f>VLOOKUP(A198,'Basic HH'!$B$1:$Y$321,23,FALSE)</f>
        <v>515225.09854045836</v>
      </c>
      <c r="F198">
        <f>VLOOKUP(A198,'Conc. HH'!$B$1:$Y$321,23,FALSE)</f>
        <v>0</v>
      </c>
      <c r="G198">
        <f>VLOOKUP(A198,'Targeted HH'!$B$1:$Y$321,23,FALSE)</f>
        <v>250486.4388101447</v>
      </c>
      <c r="H198">
        <f>VLOOKUP(A198,'EFIG HH'!$B$1:$Y$321,23,FALSE)</f>
        <v>345468.38682881166</v>
      </c>
      <c r="I198">
        <f t="shared" si="81"/>
        <v>1111179.9241794148</v>
      </c>
      <c r="J198">
        <f t="shared" si="82"/>
        <v>436309.41502285568</v>
      </c>
      <c r="K198" s="55">
        <f t="shared" si="83"/>
        <v>1033572.5103581722</v>
      </c>
      <c r="L198">
        <f t="shared" si="70"/>
        <v>0</v>
      </c>
      <c r="M198">
        <f t="shared" si="84"/>
        <v>1033572.5103581722</v>
      </c>
      <c r="N198">
        <f t="shared" si="85"/>
        <v>989576.94297443517</v>
      </c>
      <c r="O198">
        <f t="shared" si="71"/>
        <v>0</v>
      </c>
      <c r="P198">
        <f t="shared" si="86"/>
        <v>989576.94297443517</v>
      </c>
      <c r="Q198">
        <f t="shared" si="72"/>
        <v>989576.94297443517</v>
      </c>
      <c r="R198">
        <f t="shared" si="73"/>
        <v>0</v>
      </c>
      <c r="S198">
        <f t="shared" si="87"/>
        <v>989576.94297443517</v>
      </c>
      <c r="T198">
        <f t="shared" si="74"/>
        <v>989576.94297443517</v>
      </c>
      <c r="U198">
        <f t="shared" si="75"/>
        <v>0</v>
      </c>
      <c r="V198">
        <f t="shared" si="88"/>
        <v>989576.94297443517</v>
      </c>
      <c r="W198">
        <f t="shared" si="76"/>
        <v>989576.94297443517</v>
      </c>
      <c r="X198" s="55">
        <f t="shared" si="89"/>
        <v>121602.98120497959</v>
      </c>
      <c r="Y198" s="38">
        <f t="shared" si="77"/>
        <v>7592.3116508887033</v>
      </c>
      <c r="Z198" s="38">
        <f t="shared" si="78"/>
        <v>981984.6313235464</v>
      </c>
      <c r="AA198">
        <f t="shared" si="90"/>
        <v>0</v>
      </c>
      <c r="AB198" s="38">
        <f t="shared" si="91"/>
        <v>981984.6313235464</v>
      </c>
      <c r="AD198" s="38">
        <f t="shared" si="79"/>
        <v>0</v>
      </c>
      <c r="AE198" s="38">
        <f t="shared" si="92"/>
        <v>981984.6313235464</v>
      </c>
      <c r="AG198" t="str">
        <f t="shared" si="80"/>
        <v>5306690</v>
      </c>
    </row>
    <row r="199" spans="1:33" x14ac:dyDescent="0.25">
      <c r="A199" s="7" t="s">
        <v>96</v>
      </c>
      <c r="B199" s="2" t="s">
        <v>1063</v>
      </c>
      <c r="C199" s="4" t="s">
        <v>62</v>
      </c>
      <c r="D199">
        <f>_xlfn.IFNA(VLOOKUP(A199,'Prior Year Net to district'!$B$1:$F$317,3,FALSE),0)</f>
        <v>29631.742407881706</v>
      </c>
      <c r="E199">
        <f>VLOOKUP(A199,'Basic HH'!$B$1:$Y$321,23,FALSE)</f>
        <v>31688.412895196987</v>
      </c>
      <c r="F199">
        <f>VLOOKUP(A199,'Conc. HH'!$B$1:$Y$321,23,FALSE)</f>
        <v>8048.2263768068769</v>
      </c>
      <c r="G199">
        <f>VLOOKUP(A199,'Targeted HH'!$B$1:$Y$321,23,FALSE)</f>
        <v>15594.540372617359</v>
      </c>
      <c r="H199">
        <f>VLOOKUP(A199,'EFIG HH'!$B$1:$Y$321,23,FALSE)</f>
        <v>21226.692388932239</v>
      </c>
      <c r="I199">
        <f t="shared" si="81"/>
        <v>76557.87203355346</v>
      </c>
      <c r="J199">
        <f t="shared" si="82"/>
        <v>29631.742407881706</v>
      </c>
      <c r="K199" s="55">
        <f t="shared" si="83"/>
        <v>71210.890570970456</v>
      </c>
      <c r="L199">
        <f t="shared" si="70"/>
        <v>0</v>
      </c>
      <c r="M199">
        <f t="shared" si="84"/>
        <v>71210.890570970456</v>
      </c>
      <c r="N199">
        <f t="shared" si="85"/>
        <v>68179.691982411474</v>
      </c>
      <c r="O199">
        <f t="shared" si="71"/>
        <v>0</v>
      </c>
      <c r="P199">
        <f t="shared" si="86"/>
        <v>68179.691982411474</v>
      </c>
      <c r="Q199">
        <f t="shared" si="72"/>
        <v>68179.691982411474</v>
      </c>
      <c r="R199">
        <f t="shared" si="73"/>
        <v>0</v>
      </c>
      <c r="S199">
        <f t="shared" si="87"/>
        <v>68179.691982411474</v>
      </c>
      <c r="T199">
        <f t="shared" si="74"/>
        <v>68179.691982411474</v>
      </c>
      <c r="U199">
        <f t="shared" si="75"/>
        <v>0</v>
      </c>
      <c r="V199">
        <f t="shared" si="88"/>
        <v>68179.691982411474</v>
      </c>
      <c r="W199">
        <f t="shared" si="76"/>
        <v>68179.691982411474</v>
      </c>
      <c r="X199" s="55">
        <f t="shared" si="89"/>
        <v>8378.180051141986</v>
      </c>
      <c r="Y199" s="38">
        <f t="shared" si="77"/>
        <v>523.09370531224931</v>
      </c>
      <c r="Z199" s="38">
        <f t="shared" si="78"/>
        <v>67656.598277099227</v>
      </c>
      <c r="AA199">
        <f t="shared" si="90"/>
        <v>0</v>
      </c>
      <c r="AB199" s="38">
        <f t="shared" si="91"/>
        <v>67656.598277099227</v>
      </c>
      <c r="AD199" s="38">
        <f t="shared" si="79"/>
        <v>0</v>
      </c>
      <c r="AE199" s="38">
        <f t="shared" si="92"/>
        <v>67656.598277099227</v>
      </c>
      <c r="AG199" t="str">
        <f t="shared" si="80"/>
        <v>5306770</v>
      </c>
    </row>
    <row r="200" spans="1:33" x14ac:dyDescent="0.25">
      <c r="A200" s="7" t="s">
        <v>558</v>
      </c>
      <c r="B200" s="2" t="s">
        <v>1065</v>
      </c>
      <c r="C200" s="4" t="s">
        <v>1064</v>
      </c>
      <c r="D200">
        <f>_xlfn.IFNA(VLOOKUP(A200,'Prior Year Net to district'!$B$1:$F$317,3,FALSE),0)</f>
        <v>423819.00176413142</v>
      </c>
      <c r="E200">
        <f>VLOOKUP(A200,'Basic HH'!$B$1:$Y$321,23,FALSE)</f>
        <v>201083.1497438465</v>
      </c>
      <c r="F200">
        <f>VLOOKUP(A200,'Conc. HH'!$B$1:$Y$321,23,FALSE)</f>
        <v>52562.442415023819</v>
      </c>
      <c r="G200">
        <f>VLOOKUP(A200,'Targeted HH'!$B$1:$Y$321,23,FALSE)</f>
        <v>102082.09684572506</v>
      </c>
      <c r="H200">
        <f>VLOOKUP(A200,'EFIG HH'!$B$1:$Y$321,23,FALSE)</f>
        <v>140790.60522763472</v>
      </c>
      <c r="I200">
        <f t="shared" si="81"/>
        <v>496518.29423223011</v>
      </c>
      <c r="J200">
        <f t="shared" si="82"/>
        <v>423819.00176413142</v>
      </c>
      <c r="K200" s="55">
        <f t="shared" si="83"/>
        <v>461840.29124477116</v>
      </c>
      <c r="L200">
        <f t="shared" si="70"/>
        <v>0</v>
      </c>
      <c r="M200">
        <f t="shared" si="84"/>
        <v>461840.29124477116</v>
      </c>
      <c r="N200">
        <f t="shared" si="85"/>
        <v>442181.36509265937</v>
      </c>
      <c r="O200">
        <f t="shared" si="71"/>
        <v>0</v>
      </c>
      <c r="P200">
        <f t="shared" si="86"/>
        <v>442181.36509265937</v>
      </c>
      <c r="Q200">
        <f t="shared" si="72"/>
        <v>442181.36509265937</v>
      </c>
      <c r="R200">
        <f t="shared" si="73"/>
        <v>0</v>
      </c>
      <c r="S200">
        <f t="shared" si="87"/>
        <v>442181.36509265937</v>
      </c>
      <c r="T200">
        <f t="shared" si="74"/>
        <v>442181.36509265937</v>
      </c>
      <c r="U200">
        <f t="shared" si="75"/>
        <v>0</v>
      </c>
      <c r="V200">
        <f t="shared" si="88"/>
        <v>442181.36509265937</v>
      </c>
      <c r="W200">
        <f t="shared" si="76"/>
        <v>442181.36509265937</v>
      </c>
      <c r="X200" s="55">
        <f t="shared" si="89"/>
        <v>54336.929139570741</v>
      </c>
      <c r="Y200" s="38">
        <f t="shared" si="77"/>
        <v>3392.5393612223634</v>
      </c>
      <c r="Z200" s="38">
        <f t="shared" si="78"/>
        <v>438788.82573143701</v>
      </c>
      <c r="AA200">
        <f t="shared" si="90"/>
        <v>0</v>
      </c>
      <c r="AB200" s="38">
        <f t="shared" si="91"/>
        <v>438788.82573143701</v>
      </c>
      <c r="AD200" s="38">
        <f t="shared" si="79"/>
        <v>0</v>
      </c>
      <c r="AE200" s="38">
        <f t="shared" si="92"/>
        <v>438788.82573143701</v>
      </c>
      <c r="AG200" t="str">
        <f t="shared" si="80"/>
        <v>5306750</v>
      </c>
    </row>
    <row r="201" spans="1:33" x14ac:dyDescent="0.25">
      <c r="A201" s="7" t="s">
        <v>560</v>
      </c>
      <c r="B201" s="2" t="s">
        <v>1067</v>
      </c>
      <c r="C201" s="4" t="s">
        <v>1066</v>
      </c>
      <c r="D201">
        <f>_xlfn.IFNA(VLOOKUP(A201,'Prior Year Net to district'!$B$1:$F$317,3,FALSE),0)</f>
        <v>90200.496322127467</v>
      </c>
      <c r="E201">
        <f>VLOOKUP(A201,'Basic HH'!$B$1:$Y$321,23,FALSE)</f>
        <v>47646.208172236751</v>
      </c>
      <c r="F201">
        <f>VLOOKUP(A201,'Conc. HH'!$B$1:$Y$321,23,FALSE)</f>
        <v>12454.554628459462</v>
      </c>
      <c r="G201">
        <f>VLOOKUP(A201,'Targeted HH'!$B$1:$Y$321,23,FALSE)</f>
        <v>23883.940832343258</v>
      </c>
      <c r="H201">
        <f>VLOOKUP(A201,'EFIG HH'!$B$1:$Y$321,23,FALSE)</f>
        <v>32940.491907102165</v>
      </c>
      <c r="I201">
        <f t="shared" si="81"/>
        <v>116925.19554014163</v>
      </c>
      <c r="J201">
        <f t="shared" si="82"/>
        <v>90200.496322127467</v>
      </c>
      <c r="K201" s="55">
        <f t="shared" si="83"/>
        <v>108758.86546257598</v>
      </c>
      <c r="L201">
        <f t="shared" si="70"/>
        <v>0</v>
      </c>
      <c r="M201">
        <f t="shared" si="84"/>
        <v>108758.86546257598</v>
      </c>
      <c r="N201">
        <f t="shared" si="85"/>
        <v>104129.38088739179</v>
      </c>
      <c r="O201">
        <f t="shared" si="71"/>
        <v>0</v>
      </c>
      <c r="P201">
        <f t="shared" si="86"/>
        <v>104129.38088739179</v>
      </c>
      <c r="Q201">
        <f t="shared" si="72"/>
        <v>104129.38088739179</v>
      </c>
      <c r="R201">
        <f t="shared" si="73"/>
        <v>0</v>
      </c>
      <c r="S201">
        <f t="shared" si="87"/>
        <v>104129.38088739179</v>
      </c>
      <c r="T201">
        <f t="shared" si="74"/>
        <v>104129.38088739179</v>
      </c>
      <c r="U201">
        <f t="shared" si="75"/>
        <v>0</v>
      </c>
      <c r="V201">
        <f t="shared" si="88"/>
        <v>104129.38088739179</v>
      </c>
      <c r="W201">
        <f t="shared" si="76"/>
        <v>104129.38088739179</v>
      </c>
      <c r="X201" s="55">
        <f t="shared" si="89"/>
        <v>12795.814652749847</v>
      </c>
      <c r="Y201" s="38">
        <f t="shared" si="77"/>
        <v>798.90979405286737</v>
      </c>
      <c r="Z201" s="38">
        <f t="shared" si="78"/>
        <v>103330.47109333891</v>
      </c>
      <c r="AA201">
        <f t="shared" si="90"/>
        <v>0</v>
      </c>
      <c r="AB201" s="38">
        <f t="shared" si="91"/>
        <v>103330.47109333891</v>
      </c>
      <c r="AD201" s="38">
        <f t="shared" si="79"/>
        <v>0</v>
      </c>
      <c r="AE201" s="38">
        <f t="shared" si="92"/>
        <v>103330.47109333891</v>
      </c>
      <c r="AG201" t="str">
        <f t="shared" si="80"/>
        <v>5306780</v>
      </c>
    </row>
    <row r="202" spans="1:33" x14ac:dyDescent="0.25">
      <c r="A202" s="7" t="s">
        <v>562</v>
      </c>
      <c r="B202" s="2" t="s">
        <v>1069</v>
      </c>
      <c r="C202" s="4" t="s">
        <v>1068</v>
      </c>
      <c r="D202">
        <f>_xlfn.IFNA(VLOOKUP(A202,'Prior Year Net to district'!$B$1:$F$317,3,FALSE),0)</f>
        <v>1347861.9710385618</v>
      </c>
      <c r="E202">
        <f>VLOOKUP(A202,'Basic HH'!$B$1:$Y$321,23,FALSE)</f>
        <v>578133.78393888311</v>
      </c>
      <c r="F202">
        <f>VLOOKUP(A202,'Conc. HH'!$B$1:$Y$321,23,FALSE)</f>
        <v>150319.41888308755</v>
      </c>
      <c r="G202">
        <f>VLOOKUP(A202,'Targeted HH'!$B$1:$Y$321,23,FALSE)</f>
        <v>270902.26140909066</v>
      </c>
      <c r="H202">
        <f>VLOOKUP(A202,'EFIG HH'!$B$1:$Y$321,23,FALSE)</f>
        <v>373625.68481485924</v>
      </c>
      <c r="I202">
        <f t="shared" si="81"/>
        <v>1372981.1490459205</v>
      </c>
      <c r="J202">
        <f t="shared" si="82"/>
        <v>1347861.9710385618</v>
      </c>
      <c r="K202" s="55">
        <f t="shared" si="83"/>
        <v>1277088.9232378816</v>
      </c>
      <c r="L202">
        <f t="shared" si="70"/>
        <v>70773.047800680157</v>
      </c>
      <c r="M202">
        <f t="shared" si="84"/>
        <v>0</v>
      </c>
      <c r="N202">
        <f t="shared" si="85"/>
        <v>1347861.9710385618</v>
      </c>
      <c r="O202">
        <f t="shared" si="71"/>
        <v>0</v>
      </c>
      <c r="P202">
        <f t="shared" si="86"/>
        <v>0</v>
      </c>
      <c r="Q202">
        <f t="shared" si="72"/>
        <v>1347861.9710385618</v>
      </c>
      <c r="R202">
        <f t="shared" si="73"/>
        <v>0</v>
      </c>
      <c r="S202">
        <f t="shared" si="87"/>
        <v>0</v>
      </c>
      <c r="T202">
        <f t="shared" si="74"/>
        <v>1347861.9710385618</v>
      </c>
      <c r="U202">
        <f t="shared" si="75"/>
        <v>0</v>
      </c>
      <c r="V202">
        <f t="shared" si="88"/>
        <v>0</v>
      </c>
      <c r="W202">
        <f t="shared" si="76"/>
        <v>1347861.9710385618</v>
      </c>
      <c r="X202" s="55">
        <f t="shared" si="89"/>
        <v>25119.178007358685</v>
      </c>
      <c r="Y202" s="38">
        <f t="shared" si="77"/>
        <v>10341.174801169813</v>
      </c>
      <c r="Z202" s="38">
        <f t="shared" si="78"/>
        <v>1337520.7962373919</v>
      </c>
      <c r="AA202">
        <f t="shared" si="90"/>
        <v>0</v>
      </c>
      <c r="AB202" s="38">
        <f t="shared" si="91"/>
        <v>1337520.7962373919</v>
      </c>
      <c r="AD202" s="38">
        <f t="shared" si="79"/>
        <v>0</v>
      </c>
      <c r="AE202" s="38">
        <f t="shared" si="92"/>
        <v>1337520.7962373919</v>
      </c>
      <c r="AG202" t="str">
        <f t="shared" si="80"/>
        <v>5306820</v>
      </c>
    </row>
    <row r="203" spans="1:33" x14ac:dyDescent="0.25">
      <c r="A203" s="7" t="s">
        <v>564</v>
      </c>
      <c r="B203" s="2" t="s">
        <v>1071</v>
      </c>
      <c r="C203" s="4" t="s">
        <v>1070</v>
      </c>
      <c r="D203">
        <f>_xlfn.IFNA(VLOOKUP(A203,'Prior Year Net to district'!$B$1:$F$317,3,FALSE),0)</f>
        <v>563361.5132366484</v>
      </c>
      <c r="E203">
        <f>VLOOKUP(A203,'Basic HH'!$B$1:$Y$321,23,FALSE)</f>
        <v>217234.40675138441</v>
      </c>
      <c r="F203">
        <f>VLOOKUP(A203,'Conc. HH'!$B$1:$Y$321,23,FALSE)</f>
        <v>56784.325339925352</v>
      </c>
      <c r="G203">
        <f>VLOOKUP(A203,'Targeted HH'!$B$1:$Y$321,23,FALSE)</f>
        <v>121649.85795226993</v>
      </c>
      <c r="H203">
        <f>VLOOKUP(A203,'EFIG HH'!$B$1:$Y$321,23,FALSE)</f>
        <v>167778.26529993655</v>
      </c>
      <c r="I203">
        <f t="shared" si="81"/>
        <v>563446.85534351622</v>
      </c>
      <c r="J203">
        <f t="shared" si="82"/>
        <v>563361.5132366484</v>
      </c>
      <c r="K203" s="55">
        <f t="shared" si="83"/>
        <v>524094.4045680812</v>
      </c>
      <c r="L203">
        <f t="shared" si="70"/>
        <v>39267.108668567205</v>
      </c>
      <c r="M203">
        <f t="shared" si="84"/>
        <v>0</v>
      </c>
      <c r="N203">
        <f t="shared" si="85"/>
        <v>563361.5132366484</v>
      </c>
      <c r="O203">
        <f t="shared" si="71"/>
        <v>0</v>
      </c>
      <c r="P203">
        <f t="shared" si="86"/>
        <v>0</v>
      </c>
      <c r="Q203">
        <f t="shared" si="72"/>
        <v>563361.5132366484</v>
      </c>
      <c r="R203">
        <f t="shared" si="73"/>
        <v>0</v>
      </c>
      <c r="S203">
        <f t="shared" si="87"/>
        <v>0</v>
      </c>
      <c r="T203">
        <f t="shared" si="74"/>
        <v>563361.5132366484</v>
      </c>
      <c r="U203">
        <f t="shared" si="75"/>
        <v>0</v>
      </c>
      <c r="V203">
        <f t="shared" si="88"/>
        <v>0</v>
      </c>
      <c r="W203">
        <f t="shared" si="76"/>
        <v>563361.5132366484</v>
      </c>
      <c r="X203" s="55">
        <f t="shared" si="89"/>
        <v>85.342106867814437</v>
      </c>
      <c r="Y203" s="38">
        <f t="shared" si="77"/>
        <v>4322.2674204115874</v>
      </c>
      <c r="Z203" s="38">
        <f t="shared" si="78"/>
        <v>559039.24581623683</v>
      </c>
      <c r="AA203">
        <f t="shared" si="90"/>
        <v>0</v>
      </c>
      <c r="AB203" s="38">
        <f t="shared" si="91"/>
        <v>559039.24581623683</v>
      </c>
      <c r="AD203" s="38">
        <f t="shared" si="79"/>
        <v>0</v>
      </c>
      <c r="AE203" s="38">
        <f t="shared" si="92"/>
        <v>559039.24581623683</v>
      </c>
      <c r="AG203" t="str">
        <f t="shared" si="80"/>
        <v>5306840</v>
      </c>
    </row>
    <row r="204" spans="1:33" x14ac:dyDescent="0.25">
      <c r="A204" s="7" t="s">
        <v>566</v>
      </c>
      <c r="B204" s="2" t="s">
        <v>1073</v>
      </c>
      <c r="C204" s="4" t="s">
        <v>1072</v>
      </c>
      <c r="D204">
        <f>_xlfn.IFNA(VLOOKUP(A204,'Prior Year Net to district'!$B$1:$F$317,3,FALSE),0)</f>
        <v>74944.683882515426</v>
      </c>
      <c r="E204">
        <f>VLOOKUP(A204,'Basic HH'!$B$1:$Y$321,23,FALSE)</f>
        <v>39570.579668467799</v>
      </c>
      <c r="F204">
        <f>VLOOKUP(A204,'Conc. HH'!$B$1:$Y$321,23,FALSE)</f>
        <v>6526.5837864027608</v>
      </c>
      <c r="G204">
        <f>VLOOKUP(A204,'Targeted HH'!$B$1:$Y$321,23,FALSE)</f>
        <v>19237.986679776011</v>
      </c>
      <c r="H204">
        <f>VLOOKUP(A204,'EFIG HH'!$B$1:$Y$321,23,FALSE)</f>
        <v>26532.838486852321</v>
      </c>
      <c r="I204">
        <f t="shared" si="81"/>
        <v>91867.988621498895</v>
      </c>
      <c r="J204">
        <f t="shared" si="82"/>
        <v>74944.683882515426</v>
      </c>
      <c r="K204" s="55">
        <f t="shared" si="83"/>
        <v>85451.712683883336</v>
      </c>
      <c r="L204">
        <f t="shared" si="70"/>
        <v>0</v>
      </c>
      <c r="M204">
        <f t="shared" si="84"/>
        <v>85451.712683883336</v>
      </c>
      <c r="N204">
        <f t="shared" si="85"/>
        <v>81814.332097845181</v>
      </c>
      <c r="O204">
        <f t="shared" si="71"/>
        <v>0</v>
      </c>
      <c r="P204">
        <f t="shared" si="86"/>
        <v>81814.332097845181</v>
      </c>
      <c r="Q204">
        <f t="shared" si="72"/>
        <v>81814.332097845181</v>
      </c>
      <c r="R204">
        <f t="shared" si="73"/>
        <v>0</v>
      </c>
      <c r="S204">
        <f t="shared" si="87"/>
        <v>81814.332097845181</v>
      </c>
      <c r="T204">
        <f t="shared" si="74"/>
        <v>81814.332097845181</v>
      </c>
      <c r="U204">
        <f t="shared" si="75"/>
        <v>0</v>
      </c>
      <c r="V204">
        <f t="shared" si="88"/>
        <v>81814.332097845181</v>
      </c>
      <c r="W204">
        <f t="shared" si="76"/>
        <v>81814.332097845181</v>
      </c>
      <c r="X204" s="55">
        <f t="shared" si="89"/>
        <v>10053.656523653714</v>
      </c>
      <c r="Y204" s="38">
        <f t="shared" si="77"/>
        <v>627.7024855986308</v>
      </c>
      <c r="Z204" s="38">
        <f t="shared" si="78"/>
        <v>81186.629612246557</v>
      </c>
      <c r="AA204">
        <f t="shared" si="90"/>
        <v>0</v>
      </c>
      <c r="AB204" s="38">
        <f t="shared" si="91"/>
        <v>81186.629612246557</v>
      </c>
      <c r="AD204" s="38">
        <f t="shared" si="79"/>
        <v>0</v>
      </c>
      <c r="AE204" s="38">
        <f t="shared" si="92"/>
        <v>81186.629612246557</v>
      </c>
      <c r="AG204" t="str">
        <f t="shared" si="80"/>
        <v>5306870</v>
      </c>
    </row>
    <row r="205" spans="1:33" x14ac:dyDescent="0.25">
      <c r="A205" s="7" t="s">
        <v>90</v>
      </c>
      <c r="B205" s="2" t="s">
        <v>1074</v>
      </c>
      <c r="C205" s="4" t="s">
        <v>40</v>
      </c>
      <c r="D205">
        <f>_xlfn.IFNA(VLOOKUP(A205,'Prior Year Net to district'!$B$1:$F$317,3,FALSE),0)</f>
        <v>322061.01296629442</v>
      </c>
      <c r="E205">
        <f>VLOOKUP(A205,'Basic HH'!$B$1:$Y$321,23,FALSE)</f>
        <v>98220.110439235534</v>
      </c>
      <c r="F205">
        <f>VLOOKUP(A205,'Conc. HH'!$B$1:$Y$321,23,FALSE)</f>
        <v>25538.016172082702</v>
      </c>
      <c r="G205">
        <f>VLOOKUP(A205,'Targeted HH'!$B$1:$Y$321,23,FALSE)</f>
        <v>78323.736661625153</v>
      </c>
      <c r="H205">
        <f>VLOOKUP(A205,'EFIG HH'!$B$1:$Y$321,23,FALSE)</f>
        <v>106077.50629648269</v>
      </c>
      <c r="I205">
        <f t="shared" si="81"/>
        <v>308159.36956942605</v>
      </c>
      <c r="J205">
        <f t="shared" si="82"/>
        <v>322061.01296629442</v>
      </c>
      <c r="K205" s="55">
        <f t="shared" si="83"/>
        <v>286636.79595496057</v>
      </c>
      <c r="L205">
        <f t="shared" si="70"/>
        <v>21522.57361446548</v>
      </c>
      <c r="M205">
        <f t="shared" si="84"/>
        <v>0</v>
      </c>
      <c r="N205">
        <f t="shared" si="85"/>
        <v>308159.36956942605</v>
      </c>
      <c r="O205">
        <f t="shared" si="71"/>
        <v>0</v>
      </c>
      <c r="P205">
        <f t="shared" si="86"/>
        <v>0</v>
      </c>
      <c r="Q205">
        <f t="shared" si="72"/>
        <v>308159.36956942605</v>
      </c>
      <c r="R205">
        <f t="shared" si="73"/>
        <v>0</v>
      </c>
      <c r="S205">
        <f t="shared" si="87"/>
        <v>0</v>
      </c>
      <c r="T205">
        <f t="shared" si="74"/>
        <v>308159.36956942605</v>
      </c>
      <c r="U205">
        <f t="shared" si="75"/>
        <v>0</v>
      </c>
      <c r="V205">
        <f t="shared" si="88"/>
        <v>0</v>
      </c>
      <c r="W205">
        <f t="shared" si="76"/>
        <v>308159.36956942605</v>
      </c>
      <c r="X205" s="55">
        <f t="shared" si="89"/>
        <v>0</v>
      </c>
      <c r="Y205" s="38">
        <f t="shared" si="77"/>
        <v>2364.2850498113453</v>
      </c>
      <c r="Z205" s="38">
        <f t="shared" si="78"/>
        <v>305795.0845196147</v>
      </c>
      <c r="AA205">
        <f t="shared" si="90"/>
        <v>0</v>
      </c>
      <c r="AB205" s="38">
        <f t="shared" si="91"/>
        <v>305795.0845196147</v>
      </c>
      <c r="AD205" s="38">
        <f t="shared" si="79"/>
        <v>0</v>
      </c>
      <c r="AE205" s="38">
        <f t="shared" si="92"/>
        <v>305795.0845196147</v>
      </c>
      <c r="AG205" t="str">
        <f t="shared" si="80"/>
        <v>5306890</v>
      </c>
    </row>
    <row r="206" spans="1:33" x14ac:dyDescent="0.25">
      <c r="A206" s="7" t="s">
        <v>568</v>
      </c>
      <c r="B206" s="2" t="s">
        <v>1076</v>
      </c>
      <c r="C206" s="4" t="s">
        <v>1075</v>
      </c>
      <c r="D206">
        <f>_xlfn.IFNA(VLOOKUP(A206,'Prior Year Net to district'!$B$1:$F$317,3,FALSE),0)</f>
        <v>948936.28638149786</v>
      </c>
      <c r="E206">
        <f>VLOOKUP(A206,'Basic HH'!$B$1:$Y$321,23,FALSE)</f>
        <v>363492.66723858559</v>
      </c>
      <c r="F206">
        <f>VLOOKUP(A206,'Conc. HH'!$B$1:$Y$321,23,FALSE)</f>
        <v>92319.905131281703</v>
      </c>
      <c r="G206">
        <f>VLOOKUP(A206,'Targeted HH'!$B$1:$Y$321,23,FALSE)</f>
        <v>154101.11279566705</v>
      </c>
      <c r="H206">
        <f>VLOOKUP(A206,'EFIG HH'!$B$1:$Y$321,23,FALSE)</f>
        <v>203057.83115178166</v>
      </c>
      <c r="I206">
        <f t="shared" si="81"/>
        <v>812971.5163173161</v>
      </c>
      <c r="J206">
        <f t="shared" si="82"/>
        <v>948936.28638149786</v>
      </c>
      <c r="K206" s="55">
        <f t="shared" si="83"/>
        <v>756191.67759019579</v>
      </c>
      <c r="L206">
        <f t="shared" si="70"/>
        <v>56779.83872712031</v>
      </c>
      <c r="M206">
        <f t="shared" si="84"/>
        <v>0</v>
      </c>
      <c r="N206">
        <f t="shared" si="85"/>
        <v>812971.5163173161</v>
      </c>
      <c r="O206">
        <f t="shared" si="71"/>
        <v>0</v>
      </c>
      <c r="P206">
        <f t="shared" si="86"/>
        <v>0</v>
      </c>
      <c r="Q206">
        <f t="shared" si="72"/>
        <v>812971.5163173161</v>
      </c>
      <c r="R206">
        <f t="shared" si="73"/>
        <v>0</v>
      </c>
      <c r="S206">
        <f t="shared" si="87"/>
        <v>0</v>
      </c>
      <c r="T206">
        <f t="shared" si="74"/>
        <v>812971.5163173161</v>
      </c>
      <c r="U206">
        <f t="shared" si="75"/>
        <v>0</v>
      </c>
      <c r="V206">
        <f t="shared" si="88"/>
        <v>0</v>
      </c>
      <c r="W206">
        <f t="shared" si="76"/>
        <v>812971.5163173161</v>
      </c>
      <c r="X206" s="55">
        <f t="shared" si="89"/>
        <v>0</v>
      </c>
      <c r="Y206" s="38">
        <f t="shared" si="77"/>
        <v>6237.3453211470705</v>
      </c>
      <c r="Z206" s="38">
        <f t="shared" si="78"/>
        <v>806734.17099616898</v>
      </c>
      <c r="AA206">
        <f t="shared" si="90"/>
        <v>0</v>
      </c>
      <c r="AB206" s="38">
        <f t="shared" si="91"/>
        <v>806734.17099616898</v>
      </c>
      <c r="AD206" s="38">
        <f t="shared" si="79"/>
        <v>0</v>
      </c>
      <c r="AE206" s="38">
        <f t="shared" si="92"/>
        <v>806734.17099616898</v>
      </c>
      <c r="AG206" t="str">
        <f t="shared" si="80"/>
        <v>5306900</v>
      </c>
    </row>
    <row r="207" spans="1:33" x14ac:dyDescent="0.25">
      <c r="A207" s="7" t="s">
        <v>70</v>
      </c>
      <c r="B207" s="2" t="s">
        <v>1077</v>
      </c>
      <c r="C207" s="4" t="s">
        <v>27</v>
      </c>
      <c r="D207">
        <f>_xlfn.IFNA(VLOOKUP(A207,'Prior Year Net to district'!$B$1:$F$317,3,FALSE),0)</f>
        <v>532068.4868423132</v>
      </c>
      <c r="E207">
        <f>VLOOKUP(A207,'Basic HH'!$B$1:$Y$321,23,FALSE)</f>
        <v>289384.85323383444</v>
      </c>
      <c r="F207">
        <f>VLOOKUP(A207,'Conc. HH'!$B$1:$Y$321,23,FALSE)</f>
        <v>0</v>
      </c>
      <c r="G207">
        <f>VLOOKUP(A207,'Targeted HH'!$B$1:$Y$321,23,FALSE)</f>
        <v>140689.92666988156</v>
      </c>
      <c r="H207">
        <f>VLOOKUP(A207,'EFIG HH'!$B$1:$Y$321,23,FALSE)</f>
        <v>194038.13731627588</v>
      </c>
      <c r="I207">
        <f t="shared" si="81"/>
        <v>624112.91721999191</v>
      </c>
      <c r="J207">
        <f t="shared" si="82"/>
        <v>532068.4868423132</v>
      </c>
      <c r="K207" s="55">
        <f t="shared" si="83"/>
        <v>580523.4063010976</v>
      </c>
      <c r="L207">
        <f t="shared" si="70"/>
        <v>0</v>
      </c>
      <c r="M207">
        <f t="shared" si="84"/>
        <v>580523.4063010976</v>
      </c>
      <c r="N207">
        <f t="shared" si="85"/>
        <v>555812.55497349624</v>
      </c>
      <c r="O207">
        <f t="shared" si="71"/>
        <v>0</v>
      </c>
      <c r="P207">
        <f t="shared" si="86"/>
        <v>555812.55497349624</v>
      </c>
      <c r="Q207">
        <f t="shared" si="72"/>
        <v>555812.55497349624</v>
      </c>
      <c r="R207">
        <f t="shared" si="73"/>
        <v>0</v>
      </c>
      <c r="S207">
        <f t="shared" si="87"/>
        <v>555812.55497349624</v>
      </c>
      <c r="T207">
        <f t="shared" si="74"/>
        <v>555812.55497349624</v>
      </c>
      <c r="U207">
        <f t="shared" si="75"/>
        <v>0</v>
      </c>
      <c r="V207">
        <f t="shared" si="88"/>
        <v>555812.55497349624</v>
      </c>
      <c r="W207">
        <f t="shared" si="76"/>
        <v>555812.55497349624</v>
      </c>
      <c r="X207" s="55">
        <f t="shared" si="89"/>
        <v>68300.362246495672</v>
      </c>
      <c r="Y207" s="38">
        <f t="shared" si="77"/>
        <v>4264.3496969032667</v>
      </c>
      <c r="Z207" s="38">
        <f t="shared" si="78"/>
        <v>551548.20527659298</v>
      </c>
      <c r="AA207">
        <f t="shared" si="90"/>
        <v>0</v>
      </c>
      <c r="AB207" s="38">
        <f t="shared" si="91"/>
        <v>551548.20527659298</v>
      </c>
      <c r="AD207" s="38">
        <f t="shared" si="79"/>
        <v>0</v>
      </c>
      <c r="AE207" s="38">
        <f t="shared" si="92"/>
        <v>551548.20527659298</v>
      </c>
      <c r="AG207" t="str">
        <f t="shared" si="80"/>
        <v>5306930</v>
      </c>
    </row>
    <row r="208" spans="1:33" x14ac:dyDescent="0.25">
      <c r="A208" s="7" t="s">
        <v>83</v>
      </c>
      <c r="B208" s="2" t="s">
        <v>1078</v>
      </c>
      <c r="C208" s="4" t="s">
        <v>24</v>
      </c>
      <c r="D208">
        <f>_xlfn.IFNA(VLOOKUP(A208,'Prior Year Net to district'!$B$1:$F$317,3,FALSE),0)</f>
        <v>0</v>
      </c>
      <c r="E208">
        <f>VLOOKUP(A208,'Basic HH'!$B$1:$Y$321,23,FALSE)</f>
        <v>9413.4014056163669</v>
      </c>
      <c r="F208">
        <f>VLOOKUP(A208,'Conc. HH'!$B$1:$Y$321,23,FALSE)</f>
        <v>0</v>
      </c>
      <c r="G208">
        <f>VLOOKUP(A208,'Targeted HH'!$B$1:$Y$321,23,FALSE)</f>
        <v>4576.5033610801402</v>
      </c>
      <c r="H208">
        <f>VLOOKUP(A208,'EFIG HH'!$B$1:$Y$321,23,FALSE)</f>
        <v>6311.8675844456902</v>
      </c>
      <c r="I208">
        <f t="shared" si="81"/>
        <v>20301.772351142197</v>
      </c>
      <c r="J208">
        <f t="shared" si="82"/>
        <v>20301.772351142197</v>
      </c>
      <c r="K208" s="55">
        <f t="shared" si="83"/>
        <v>18883.848922294004</v>
      </c>
      <c r="L208">
        <f t="shared" si="70"/>
        <v>1417.923428848193</v>
      </c>
      <c r="M208">
        <f t="shared" si="84"/>
        <v>0</v>
      </c>
      <c r="N208">
        <f t="shared" si="85"/>
        <v>20301.772351142197</v>
      </c>
      <c r="O208">
        <f t="shared" si="71"/>
        <v>0</v>
      </c>
      <c r="P208">
        <f t="shared" si="86"/>
        <v>0</v>
      </c>
      <c r="Q208">
        <f t="shared" si="72"/>
        <v>20301.772351142197</v>
      </c>
      <c r="R208">
        <f t="shared" si="73"/>
        <v>0</v>
      </c>
      <c r="S208">
        <f t="shared" si="87"/>
        <v>0</v>
      </c>
      <c r="T208">
        <f t="shared" si="74"/>
        <v>20301.772351142197</v>
      </c>
      <c r="U208">
        <f t="shared" si="75"/>
        <v>0</v>
      </c>
      <c r="V208">
        <f t="shared" si="88"/>
        <v>0</v>
      </c>
      <c r="W208">
        <f t="shared" si="76"/>
        <v>20301.772351142197</v>
      </c>
      <c r="X208" s="55">
        <f t="shared" si="89"/>
        <v>0</v>
      </c>
      <c r="Y208" s="38">
        <f t="shared" si="77"/>
        <v>155.76088736664215</v>
      </c>
      <c r="Z208" s="38">
        <f t="shared" si="78"/>
        <v>20146.011463775554</v>
      </c>
      <c r="AA208">
        <f t="shared" si="90"/>
        <v>0</v>
      </c>
      <c r="AB208" s="38">
        <f t="shared" si="91"/>
        <v>20146.011463775554</v>
      </c>
      <c r="AD208" s="38">
        <f t="shared" si="79"/>
        <v>0</v>
      </c>
      <c r="AE208" s="38">
        <f t="shared" si="92"/>
        <v>20146.011463775554</v>
      </c>
      <c r="AG208" t="str">
        <f t="shared" si="80"/>
        <v>5306940</v>
      </c>
    </row>
    <row r="209" spans="1:33" x14ac:dyDescent="0.25">
      <c r="A209" s="7" t="s">
        <v>208</v>
      </c>
      <c r="B209" s="2" t="s">
        <v>1080</v>
      </c>
      <c r="C209" s="4" t="s">
        <v>1079</v>
      </c>
      <c r="D209">
        <f>_xlfn.IFNA(VLOOKUP(A209,'Prior Year Net to district'!$B$1:$F$317,3,FALSE),0)</f>
        <v>3253291.0000944636</v>
      </c>
      <c r="E209">
        <f>VLOOKUP(A209,'Basic HH'!$B$1:$Y$321,23,FALSE)</f>
        <v>1528716.4757634606</v>
      </c>
      <c r="F209">
        <f>VLOOKUP(A209,'Conc. HH'!$B$1:$Y$321,23,FALSE)</f>
        <v>0</v>
      </c>
      <c r="G209">
        <f>VLOOKUP(A209,'Targeted HH'!$B$1:$Y$321,23,FALSE)</f>
        <v>979174.26080329262</v>
      </c>
      <c r="H209">
        <f>VLOOKUP(A209,'EFIG HH'!$B$1:$Y$321,23,FALSE)</f>
        <v>1350467.3303308093</v>
      </c>
      <c r="I209">
        <f t="shared" si="81"/>
        <v>3858358.0668975627</v>
      </c>
      <c r="J209">
        <f t="shared" si="82"/>
        <v>3253291.0000944636</v>
      </c>
      <c r="K209" s="55">
        <f t="shared" si="83"/>
        <v>3588881.2840179792</v>
      </c>
      <c r="L209">
        <f t="shared" si="70"/>
        <v>0</v>
      </c>
      <c r="M209">
        <f t="shared" si="84"/>
        <v>3588881.2840179792</v>
      </c>
      <c r="N209">
        <f t="shared" si="85"/>
        <v>3436115.158002757</v>
      </c>
      <c r="O209">
        <f t="shared" si="71"/>
        <v>0</v>
      </c>
      <c r="P209">
        <f t="shared" si="86"/>
        <v>3436115.158002757</v>
      </c>
      <c r="Q209">
        <f t="shared" si="72"/>
        <v>3436115.158002757</v>
      </c>
      <c r="R209">
        <f t="shared" si="73"/>
        <v>0</v>
      </c>
      <c r="S209">
        <f t="shared" si="87"/>
        <v>3436115.158002757</v>
      </c>
      <c r="T209">
        <f t="shared" si="74"/>
        <v>3436115.158002757</v>
      </c>
      <c r="U209">
        <f t="shared" si="75"/>
        <v>0</v>
      </c>
      <c r="V209">
        <f t="shared" si="88"/>
        <v>3436115.158002757</v>
      </c>
      <c r="W209">
        <f t="shared" si="76"/>
        <v>3436115.158002757</v>
      </c>
      <c r="X209" s="55">
        <f t="shared" si="89"/>
        <v>422242.9088948057</v>
      </c>
      <c r="Y209" s="38">
        <f t="shared" si="77"/>
        <v>26362.8385171193</v>
      </c>
      <c r="Z209" s="38">
        <f t="shared" si="78"/>
        <v>3409752.3194856378</v>
      </c>
      <c r="AA209">
        <f t="shared" si="90"/>
        <v>0</v>
      </c>
      <c r="AB209" s="38">
        <f t="shared" si="91"/>
        <v>3409752.3194856378</v>
      </c>
      <c r="AD209" s="38">
        <f t="shared" si="79"/>
        <v>0</v>
      </c>
      <c r="AE209" s="38">
        <f t="shared" si="92"/>
        <v>3409752.3194856378</v>
      </c>
      <c r="AG209" t="str">
        <f t="shared" si="80"/>
        <v>5306960</v>
      </c>
    </row>
    <row r="210" spans="1:33" x14ac:dyDescent="0.25">
      <c r="A210" s="7" t="s">
        <v>570</v>
      </c>
      <c r="B210" s="2" t="s">
        <v>1082</v>
      </c>
      <c r="C210" s="4" t="s">
        <v>1081</v>
      </c>
      <c r="D210">
        <f>_xlfn.IFNA(VLOOKUP(A210,'Prior Year Net to district'!$B$1:$F$317,3,FALSE),0)</f>
        <v>30087.83968489158</v>
      </c>
      <c r="E210">
        <f>VLOOKUP(A210,'Basic HH'!$B$1:$Y$321,23,FALSE)</f>
        <v>0</v>
      </c>
      <c r="F210">
        <f>VLOOKUP(A210,'Conc. HH'!$B$1:$Y$321,23,FALSE)</f>
        <v>2758.8521508247122</v>
      </c>
      <c r="G210">
        <f>VLOOKUP(A210,'Targeted HH'!$B$1:$Y$321,23,FALSE)</f>
        <v>0</v>
      </c>
      <c r="H210">
        <f>VLOOKUP(A210,'EFIG HH'!$B$1:$Y$321,23,FALSE)</f>
        <v>0</v>
      </c>
      <c r="I210">
        <f t="shared" si="81"/>
        <v>2758.8521508247122</v>
      </c>
      <c r="J210">
        <f t="shared" si="82"/>
        <v>30087.83968489158</v>
      </c>
      <c r="K210" s="55">
        <f t="shared" si="83"/>
        <v>2566.1674416415503</v>
      </c>
      <c r="L210">
        <f t="shared" si="70"/>
        <v>192.68470918316189</v>
      </c>
      <c r="M210">
        <f t="shared" si="84"/>
        <v>0</v>
      </c>
      <c r="N210">
        <f t="shared" si="85"/>
        <v>2758.8521508247122</v>
      </c>
      <c r="O210">
        <f t="shared" si="71"/>
        <v>0</v>
      </c>
      <c r="P210">
        <f t="shared" si="86"/>
        <v>0</v>
      </c>
      <c r="Q210">
        <f t="shared" si="72"/>
        <v>2758.8521508247122</v>
      </c>
      <c r="R210">
        <f t="shared" si="73"/>
        <v>0</v>
      </c>
      <c r="S210">
        <f t="shared" si="87"/>
        <v>0</v>
      </c>
      <c r="T210">
        <f t="shared" si="74"/>
        <v>2758.8521508247122</v>
      </c>
      <c r="U210">
        <f t="shared" si="75"/>
        <v>0</v>
      </c>
      <c r="V210">
        <f t="shared" si="88"/>
        <v>0</v>
      </c>
      <c r="W210">
        <f t="shared" si="76"/>
        <v>2758.8521508247122</v>
      </c>
      <c r="X210" s="55">
        <f t="shared" si="89"/>
        <v>0</v>
      </c>
      <c r="Y210" s="38">
        <f t="shared" si="77"/>
        <v>21.166686912517264</v>
      </c>
      <c r="Z210" s="38">
        <f t="shared" si="78"/>
        <v>2737.6854639121948</v>
      </c>
      <c r="AA210">
        <f t="shared" si="90"/>
        <v>0</v>
      </c>
      <c r="AB210" s="38">
        <f t="shared" si="91"/>
        <v>2737.6854639121948</v>
      </c>
      <c r="AC210" s="39">
        <v>0.1042</v>
      </c>
      <c r="AD210" s="38">
        <f t="shared" si="79"/>
        <v>285.26682533965072</v>
      </c>
      <c r="AE210" s="38">
        <f t="shared" si="92"/>
        <v>2452.4186385725443</v>
      </c>
      <c r="AG210" t="str">
        <f t="shared" si="80"/>
        <v>5301380</v>
      </c>
    </row>
    <row r="211" spans="1:33" x14ac:dyDescent="0.25">
      <c r="A211" s="7" t="s">
        <v>572</v>
      </c>
      <c r="B211" s="2" t="s">
        <v>1084</v>
      </c>
      <c r="C211" s="4" t="s">
        <v>1083</v>
      </c>
      <c r="D211">
        <f>_xlfn.IFNA(VLOOKUP(A211,'Prior Year Net to district'!$B$1:$F$317,3,FALSE),0)</f>
        <v>57467.503163078909</v>
      </c>
      <c r="E211">
        <f>VLOOKUP(A211,'Basic HH'!$B$1:$Y$321,23,FALSE)</f>
        <v>23038.617737836408</v>
      </c>
      <c r="F211">
        <f>VLOOKUP(A211,'Conc. HH'!$B$1:$Y$321,23,FALSE)</f>
        <v>5990.2253188290833</v>
      </c>
      <c r="G211">
        <f>VLOOKUP(A211,'Targeted HH'!$B$1:$Y$321,23,FALSE)</f>
        <v>11024.338518626775</v>
      </c>
      <c r="H211">
        <f>VLOOKUP(A211,'EFIG HH'!$B$1:$Y$321,23,FALSE)</f>
        <v>15161.621992487037</v>
      </c>
      <c r="I211">
        <f t="shared" si="81"/>
        <v>55214.803567779309</v>
      </c>
      <c r="J211">
        <f t="shared" si="82"/>
        <v>57467.503163078909</v>
      </c>
      <c r="K211" s="55">
        <f t="shared" si="83"/>
        <v>51358.472098591083</v>
      </c>
      <c r="L211">
        <f t="shared" si="70"/>
        <v>3856.331469188226</v>
      </c>
      <c r="M211">
        <f t="shared" si="84"/>
        <v>0</v>
      </c>
      <c r="N211">
        <f t="shared" si="85"/>
        <v>55214.803567779309</v>
      </c>
      <c r="O211">
        <f t="shared" si="71"/>
        <v>0</v>
      </c>
      <c r="P211">
        <f t="shared" si="86"/>
        <v>0</v>
      </c>
      <c r="Q211">
        <f t="shared" si="72"/>
        <v>55214.803567779309</v>
      </c>
      <c r="R211">
        <f t="shared" si="73"/>
        <v>0</v>
      </c>
      <c r="S211">
        <f t="shared" si="87"/>
        <v>0</v>
      </c>
      <c r="T211">
        <f t="shared" si="74"/>
        <v>55214.803567779309</v>
      </c>
      <c r="U211">
        <f t="shared" si="75"/>
        <v>0</v>
      </c>
      <c r="V211">
        <f t="shared" si="88"/>
        <v>0</v>
      </c>
      <c r="W211">
        <f t="shared" si="76"/>
        <v>55214.803567779309</v>
      </c>
      <c r="X211" s="55">
        <f t="shared" si="89"/>
        <v>0</v>
      </c>
      <c r="Y211" s="38">
        <f t="shared" si="77"/>
        <v>423.62344778278839</v>
      </c>
      <c r="Z211" s="38">
        <f t="shared" si="78"/>
        <v>54791.180119996519</v>
      </c>
      <c r="AA211">
        <f t="shared" si="90"/>
        <v>0</v>
      </c>
      <c r="AB211" s="38">
        <f t="shared" si="91"/>
        <v>54791.180119996519</v>
      </c>
      <c r="AD211" s="38">
        <f t="shared" si="79"/>
        <v>0</v>
      </c>
      <c r="AE211" s="38">
        <f t="shared" si="92"/>
        <v>54791.180119996519</v>
      </c>
      <c r="AG211" t="str">
        <f t="shared" si="80"/>
        <v>5306990</v>
      </c>
    </row>
    <row r="212" spans="1:33" x14ac:dyDescent="0.25">
      <c r="A212" s="7" t="s">
        <v>574</v>
      </c>
      <c r="B212" s="2" t="s">
        <v>1086</v>
      </c>
      <c r="C212" s="4" t="s">
        <v>1085</v>
      </c>
      <c r="D212">
        <f>_xlfn.IFNA(VLOOKUP(A212,'Prior Year Net to district'!$B$1:$F$317,3,FALSE),0)</f>
        <v>753649.37956901256</v>
      </c>
      <c r="E212">
        <f>VLOOKUP(A212,'Basic HH'!$B$1:$Y$321,23,FALSE)</f>
        <v>274024.02979944251</v>
      </c>
      <c r="F212">
        <f>VLOOKUP(A212,'Conc. HH'!$B$1:$Y$321,23,FALSE)</f>
        <v>71248.444674543571</v>
      </c>
      <c r="G212">
        <f>VLOOKUP(A212,'Targeted HH'!$B$1:$Y$321,23,FALSE)</f>
        <v>177649.29740624141</v>
      </c>
      <c r="H212">
        <f>VLOOKUP(A212,'EFIG HH'!$B$1:$Y$321,23,FALSE)</f>
        <v>240598.76695603624</v>
      </c>
      <c r="I212">
        <f t="shared" si="81"/>
        <v>763520.5388362637</v>
      </c>
      <c r="J212">
        <f t="shared" si="82"/>
        <v>753649.37956901256</v>
      </c>
      <c r="K212" s="55">
        <f t="shared" si="83"/>
        <v>710194.47243685264</v>
      </c>
      <c r="L212">
        <f t="shared" si="70"/>
        <v>43454.907132159919</v>
      </c>
      <c r="M212">
        <f t="shared" si="84"/>
        <v>0</v>
      </c>
      <c r="N212">
        <f t="shared" si="85"/>
        <v>753649.37956901256</v>
      </c>
      <c r="O212">
        <f t="shared" si="71"/>
        <v>0</v>
      </c>
      <c r="P212">
        <f t="shared" si="86"/>
        <v>0</v>
      </c>
      <c r="Q212">
        <f t="shared" si="72"/>
        <v>753649.37956901256</v>
      </c>
      <c r="R212">
        <f t="shared" si="73"/>
        <v>0</v>
      </c>
      <c r="S212">
        <f t="shared" si="87"/>
        <v>0</v>
      </c>
      <c r="T212">
        <f t="shared" si="74"/>
        <v>753649.37956901256</v>
      </c>
      <c r="U212">
        <f t="shared" si="75"/>
        <v>0</v>
      </c>
      <c r="V212">
        <f t="shared" si="88"/>
        <v>0</v>
      </c>
      <c r="W212">
        <f t="shared" si="76"/>
        <v>753649.37956901256</v>
      </c>
      <c r="X212" s="55">
        <f t="shared" si="89"/>
        <v>9871.159267251147</v>
      </c>
      <c r="Y212" s="38">
        <f t="shared" si="77"/>
        <v>5782.2092620590474</v>
      </c>
      <c r="Z212" s="38">
        <f t="shared" si="78"/>
        <v>747867.17030695349</v>
      </c>
      <c r="AA212">
        <f t="shared" si="90"/>
        <v>0</v>
      </c>
      <c r="AB212" s="38">
        <f t="shared" si="91"/>
        <v>747867.17030695349</v>
      </c>
      <c r="AD212" s="38">
        <f t="shared" si="79"/>
        <v>0</v>
      </c>
      <c r="AE212" s="38">
        <f t="shared" si="92"/>
        <v>747867.17030695349</v>
      </c>
      <c r="AG212" t="str">
        <f t="shared" si="80"/>
        <v>5307020</v>
      </c>
    </row>
    <row r="213" spans="1:33" x14ac:dyDescent="0.25">
      <c r="A213" s="7" t="s">
        <v>464</v>
      </c>
      <c r="B213" s="2" t="s">
        <v>1088</v>
      </c>
      <c r="C213" s="4" t="s">
        <v>1087</v>
      </c>
      <c r="D213">
        <f>_xlfn.IFNA(VLOOKUP(A213,'Prior Year Net to district'!$B$1:$F$317,3,FALSE),0)</f>
        <v>67530.397570696849</v>
      </c>
      <c r="E213">
        <f>VLOOKUP(A213,'Basic HH'!$B$1:$Y$321,23,FALSE)</f>
        <v>33110.076865452647</v>
      </c>
      <c r="F213">
        <f>VLOOKUP(A213,'Conc. HH'!$B$1:$Y$321,23,FALSE)</f>
        <v>8654.8599960480969</v>
      </c>
      <c r="G213">
        <f>VLOOKUP(A213,'Targeted HH'!$B$1:$Y$321,23,FALSE)</f>
        <v>20709.96748915999</v>
      </c>
      <c r="H213">
        <f>VLOOKUP(A213,'EFIG HH'!$B$1:$Y$321,23,FALSE)</f>
        <v>28562.979671646321</v>
      </c>
      <c r="I213">
        <f t="shared" si="81"/>
        <v>91037.884022307044</v>
      </c>
      <c r="J213">
        <f t="shared" si="82"/>
        <v>67530.397570696849</v>
      </c>
      <c r="K213" s="55">
        <f t="shared" si="83"/>
        <v>84679.584538137555</v>
      </c>
      <c r="L213">
        <f t="shared" si="70"/>
        <v>0</v>
      </c>
      <c r="M213">
        <f t="shared" si="84"/>
        <v>84679.584538137555</v>
      </c>
      <c r="N213">
        <f t="shared" si="85"/>
        <v>81075.070747147256</v>
      </c>
      <c r="O213">
        <f t="shared" si="71"/>
        <v>0</v>
      </c>
      <c r="P213">
        <f t="shared" si="86"/>
        <v>81075.070747147256</v>
      </c>
      <c r="Q213">
        <f t="shared" si="72"/>
        <v>81075.070747147256</v>
      </c>
      <c r="R213">
        <f t="shared" si="73"/>
        <v>0</v>
      </c>
      <c r="S213">
        <f t="shared" si="87"/>
        <v>81075.070747147256</v>
      </c>
      <c r="T213">
        <f t="shared" si="74"/>
        <v>81075.070747147256</v>
      </c>
      <c r="U213">
        <f t="shared" si="75"/>
        <v>0</v>
      </c>
      <c r="V213">
        <f t="shared" si="88"/>
        <v>81075.070747147256</v>
      </c>
      <c r="W213">
        <f t="shared" si="76"/>
        <v>81075.070747147256</v>
      </c>
      <c r="X213" s="55">
        <f t="shared" si="89"/>
        <v>9962.8132751597877</v>
      </c>
      <c r="Y213" s="38">
        <f t="shared" si="77"/>
        <v>622.03066532654054</v>
      </c>
      <c r="Z213" s="38">
        <f t="shared" si="78"/>
        <v>80453.040081820713</v>
      </c>
      <c r="AA213">
        <f t="shared" si="90"/>
        <v>0</v>
      </c>
      <c r="AB213" s="38">
        <f t="shared" si="91"/>
        <v>80453.040081820713</v>
      </c>
      <c r="AD213" s="38">
        <f t="shared" si="79"/>
        <v>0</v>
      </c>
      <c r="AE213" s="38">
        <f t="shared" si="92"/>
        <v>80453.040081820713</v>
      </c>
      <c r="AG213" t="str">
        <f t="shared" si="80"/>
        <v>5307050</v>
      </c>
    </row>
    <row r="214" spans="1:33" x14ac:dyDescent="0.25">
      <c r="A214" s="7" t="s">
        <v>576</v>
      </c>
      <c r="B214" s="2" t="s">
        <v>1090</v>
      </c>
      <c r="C214" s="4" t="s">
        <v>1089</v>
      </c>
      <c r="D214">
        <f>_xlfn.IFNA(VLOOKUP(A214,'Prior Year Net to district'!$B$1:$F$317,3,FALSE),0)</f>
        <v>1240006.9176053689</v>
      </c>
      <c r="E214">
        <f>VLOOKUP(A214,'Basic HH'!$B$1:$Y$321,23,FALSE)</f>
        <v>447076.54259291297</v>
      </c>
      <c r="F214">
        <f>VLOOKUP(A214,'Conc. HH'!$B$1:$Y$321,23,FALSE)</f>
        <v>113548.54641815396</v>
      </c>
      <c r="G214">
        <f>VLOOKUP(A214,'Targeted HH'!$B$1:$Y$321,23,FALSE)</f>
        <v>220733.04824658891</v>
      </c>
      <c r="H214">
        <f>VLOOKUP(A214,'EFIG HH'!$B$1:$Y$321,23,FALSE)</f>
        <v>292812.22665288101</v>
      </c>
      <c r="I214">
        <f t="shared" si="81"/>
        <v>1074170.3639105367</v>
      </c>
      <c r="J214">
        <f t="shared" si="82"/>
        <v>1240006.9176053689</v>
      </c>
      <c r="K214" s="55">
        <f t="shared" si="83"/>
        <v>999147.78463915363</v>
      </c>
      <c r="L214">
        <f t="shared" si="70"/>
        <v>75022.579271383118</v>
      </c>
      <c r="M214">
        <f t="shared" si="84"/>
        <v>0</v>
      </c>
      <c r="N214">
        <f t="shared" si="85"/>
        <v>1074170.3639105367</v>
      </c>
      <c r="O214">
        <f t="shared" si="71"/>
        <v>0</v>
      </c>
      <c r="P214">
        <f t="shared" si="86"/>
        <v>0</v>
      </c>
      <c r="Q214">
        <f t="shared" si="72"/>
        <v>1074170.3639105367</v>
      </c>
      <c r="R214">
        <f t="shared" si="73"/>
        <v>0</v>
      </c>
      <c r="S214">
        <f t="shared" si="87"/>
        <v>0</v>
      </c>
      <c r="T214">
        <f t="shared" si="74"/>
        <v>1074170.3639105367</v>
      </c>
      <c r="U214">
        <f t="shared" si="75"/>
        <v>0</v>
      </c>
      <c r="V214">
        <f t="shared" si="88"/>
        <v>0</v>
      </c>
      <c r="W214">
        <f t="shared" si="76"/>
        <v>1074170.3639105367</v>
      </c>
      <c r="X214" s="55">
        <f t="shared" si="89"/>
        <v>0</v>
      </c>
      <c r="Y214" s="38">
        <f t="shared" si="77"/>
        <v>8241.3360849374749</v>
      </c>
      <c r="Z214" s="38">
        <f t="shared" si="78"/>
        <v>1065929.0278255993</v>
      </c>
      <c r="AA214">
        <f t="shared" si="90"/>
        <v>0</v>
      </c>
      <c r="AB214" s="38">
        <f t="shared" si="91"/>
        <v>1065929.0278255993</v>
      </c>
      <c r="AD214" s="38">
        <f t="shared" si="79"/>
        <v>0</v>
      </c>
      <c r="AE214" s="38">
        <f t="shared" si="92"/>
        <v>1065929.0278255993</v>
      </c>
      <c r="AG214" t="str">
        <f t="shared" si="80"/>
        <v>5307080</v>
      </c>
    </row>
    <row r="215" spans="1:33" x14ac:dyDescent="0.25">
      <c r="A215" s="7" t="s">
        <v>210</v>
      </c>
      <c r="B215" s="2" t="s">
        <v>1092</v>
      </c>
      <c r="C215" s="4" t="s">
        <v>1091</v>
      </c>
      <c r="D215">
        <f>_xlfn.IFNA(VLOOKUP(A215,'Prior Year Net to district'!$B$1:$F$317,3,FALSE),0)</f>
        <v>207687.71752720547</v>
      </c>
      <c r="E215">
        <f>VLOOKUP(A215,'Basic HH'!$B$1:$Y$321,23,FALSE)</f>
        <v>130017.61891067988</v>
      </c>
      <c r="F215">
        <f>VLOOKUP(A215,'Conc. HH'!$B$1:$Y$321,23,FALSE)</f>
        <v>33986.157545457158</v>
      </c>
      <c r="G215">
        <f>VLOOKUP(A215,'Targeted HH'!$B$1:$Y$321,23,FALSE)</f>
        <v>63210.527662121152</v>
      </c>
      <c r="H215">
        <f>VLOOKUP(A215,'EFIG HH'!$B$1:$Y$321,23,FALSE)</f>
        <v>87179.326456800467</v>
      </c>
      <c r="I215">
        <f t="shared" si="81"/>
        <v>314393.63057505863</v>
      </c>
      <c r="J215">
        <f t="shared" si="82"/>
        <v>207687.71752720547</v>
      </c>
      <c r="K215" s="55">
        <f t="shared" si="83"/>
        <v>292435.6415402767</v>
      </c>
      <c r="L215">
        <f t="shared" si="70"/>
        <v>0</v>
      </c>
      <c r="M215">
        <f t="shared" si="84"/>
        <v>292435.6415402767</v>
      </c>
      <c r="N215">
        <f t="shared" si="85"/>
        <v>279987.67892144399</v>
      </c>
      <c r="O215">
        <f t="shared" si="71"/>
        <v>0</v>
      </c>
      <c r="P215">
        <f t="shared" si="86"/>
        <v>279987.67892144399</v>
      </c>
      <c r="Q215">
        <f t="shared" si="72"/>
        <v>279987.67892144399</v>
      </c>
      <c r="R215">
        <f t="shared" si="73"/>
        <v>0</v>
      </c>
      <c r="S215">
        <f t="shared" si="87"/>
        <v>279987.67892144399</v>
      </c>
      <c r="T215">
        <f t="shared" si="74"/>
        <v>279987.67892144399</v>
      </c>
      <c r="U215">
        <f t="shared" si="75"/>
        <v>0</v>
      </c>
      <c r="V215">
        <f t="shared" si="88"/>
        <v>279987.67892144399</v>
      </c>
      <c r="W215">
        <f t="shared" si="76"/>
        <v>279987.67892144399</v>
      </c>
      <c r="X215" s="55">
        <f t="shared" si="89"/>
        <v>34405.95165361464</v>
      </c>
      <c r="Y215" s="38">
        <f t="shared" si="77"/>
        <v>2148.1439436038695</v>
      </c>
      <c r="Z215" s="38">
        <f t="shared" si="78"/>
        <v>277839.53497784014</v>
      </c>
      <c r="AA215">
        <f t="shared" si="90"/>
        <v>0</v>
      </c>
      <c r="AB215" s="38">
        <f t="shared" si="91"/>
        <v>277839.53497784014</v>
      </c>
      <c r="AD215" s="38">
        <f t="shared" si="79"/>
        <v>0</v>
      </c>
      <c r="AE215" s="38">
        <f t="shared" si="92"/>
        <v>277839.53497784014</v>
      </c>
      <c r="AG215" t="str">
        <f t="shared" si="80"/>
        <v>5307110</v>
      </c>
    </row>
    <row r="216" spans="1:33" x14ac:dyDescent="0.25">
      <c r="A216" s="7" t="s">
        <v>81</v>
      </c>
      <c r="B216" s="2" t="s">
        <v>1093</v>
      </c>
      <c r="C216" s="4" t="s">
        <v>18</v>
      </c>
      <c r="D216">
        <f>_xlfn.IFNA(VLOOKUP(A216,'Prior Year Net to district'!$B$1:$F$317,3,FALSE),0)</f>
        <v>134007.6648333112</v>
      </c>
      <c r="E216">
        <f>VLOOKUP(A216,'Basic HH'!$B$1:$Y$321,23,FALSE)</f>
        <v>48377.68939184957</v>
      </c>
      <c r="F216">
        <f>VLOOKUP(A216,'Conc. HH'!$B$1:$Y$321,23,FALSE)</f>
        <v>11847.050494039981</v>
      </c>
      <c r="G216">
        <f>VLOOKUP(A216,'Targeted HH'!$B$1:$Y$321,23,FALSE)</f>
        <v>34778.448068093116</v>
      </c>
      <c r="H216">
        <f>VLOOKUP(A216,'EFIG HH'!$B$1:$Y$321,23,FALSE)</f>
        <v>47966.087136558919</v>
      </c>
      <c r="I216">
        <f t="shared" si="81"/>
        <v>142969.27509054157</v>
      </c>
      <c r="J216">
        <f t="shared" si="82"/>
        <v>134007.6648333112</v>
      </c>
      <c r="K216" s="55">
        <f t="shared" si="83"/>
        <v>132983.96537225402</v>
      </c>
      <c r="L216">
        <f t="shared" si="70"/>
        <v>1023.699461057171</v>
      </c>
      <c r="M216">
        <f t="shared" si="84"/>
        <v>0</v>
      </c>
      <c r="N216">
        <f t="shared" si="85"/>
        <v>134007.6648333112</v>
      </c>
      <c r="O216">
        <f t="shared" si="71"/>
        <v>0</v>
      </c>
      <c r="P216">
        <f t="shared" si="86"/>
        <v>0</v>
      </c>
      <c r="Q216">
        <f t="shared" si="72"/>
        <v>134007.6648333112</v>
      </c>
      <c r="R216">
        <f t="shared" si="73"/>
        <v>0</v>
      </c>
      <c r="S216">
        <f t="shared" si="87"/>
        <v>0</v>
      </c>
      <c r="T216">
        <f t="shared" si="74"/>
        <v>134007.6648333112</v>
      </c>
      <c r="U216">
        <f t="shared" si="75"/>
        <v>0</v>
      </c>
      <c r="V216">
        <f t="shared" si="88"/>
        <v>0</v>
      </c>
      <c r="W216">
        <f t="shared" si="76"/>
        <v>134007.6648333112</v>
      </c>
      <c r="X216" s="55">
        <f t="shared" si="89"/>
        <v>8961.6102572303789</v>
      </c>
      <c r="Y216" s="38">
        <f t="shared" si="77"/>
        <v>1028.1443623415357</v>
      </c>
      <c r="Z216" s="38">
        <f t="shared" si="78"/>
        <v>132979.52047096967</v>
      </c>
      <c r="AA216">
        <f t="shared" si="90"/>
        <v>0</v>
      </c>
      <c r="AB216" s="38">
        <f t="shared" si="91"/>
        <v>132979.52047096967</v>
      </c>
      <c r="AD216" s="38">
        <f t="shared" si="79"/>
        <v>0</v>
      </c>
      <c r="AE216" s="38">
        <f t="shared" si="92"/>
        <v>132979.52047096967</v>
      </c>
      <c r="AG216" t="str">
        <f t="shared" si="80"/>
        <v>5307120</v>
      </c>
    </row>
    <row r="217" spans="1:33" x14ac:dyDescent="0.25">
      <c r="A217" s="7" t="s">
        <v>84</v>
      </c>
      <c r="B217" s="2" t="s">
        <v>1094</v>
      </c>
      <c r="C217" s="4" t="s">
        <v>28</v>
      </c>
      <c r="D217">
        <f>_xlfn.IFNA(VLOOKUP(A217,'Prior Year Net to district'!$B$1:$F$317,3,FALSE),0)</f>
        <v>93128.924506720097</v>
      </c>
      <c r="E217">
        <f>VLOOKUP(A217,'Basic HH'!$B$1:$Y$321,23,FALSE)</f>
        <v>40550.777029046338</v>
      </c>
      <c r="F217">
        <f>VLOOKUP(A217,'Conc. HH'!$B$1:$Y$321,23,FALSE)</f>
        <v>10599.83337832584</v>
      </c>
      <c r="G217">
        <f>VLOOKUP(A217,'Targeted HH'!$B$1:$Y$321,23,FALSE)</f>
        <v>35322.905881772262</v>
      </c>
      <c r="H217">
        <f>VLOOKUP(A217,'EFIG HH'!$B$1:$Y$321,23,FALSE)</f>
        <v>48716.997898361238</v>
      </c>
      <c r="I217">
        <f t="shared" si="81"/>
        <v>135190.51418750567</v>
      </c>
      <c r="J217">
        <f t="shared" si="82"/>
        <v>93128.924506720097</v>
      </c>
      <c r="K217" s="55">
        <f t="shared" si="83"/>
        <v>125748.49138727889</v>
      </c>
      <c r="L217">
        <f t="shared" si="70"/>
        <v>0</v>
      </c>
      <c r="M217">
        <f t="shared" si="84"/>
        <v>125748.49138727889</v>
      </c>
      <c r="N217">
        <f t="shared" si="85"/>
        <v>120395.81784885909</v>
      </c>
      <c r="O217">
        <f t="shared" si="71"/>
        <v>0</v>
      </c>
      <c r="P217">
        <f t="shared" si="86"/>
        <v>120395.81784885909</v>
      </c>
      <c r="Q217">
        <f t="shared" si="72"/>
        <v>120395.81784885909</v>
      </c>
      <c r="R217">
        <f t="shared" si="73"/>
        <v>0</v>
      </c>
      <c r="S217">
        <f t="shared" si="87"/>
        <v>120395.81784885909</v>
      </c>
      <c r="T217">
        <f t="shared" si="74"/>
        <v>120395.81784885909</v>
      </c>
      <c r="U217">
        <f t="shared" si="75"/>
        <v>0</v>
      </c>
      <c r="V217">
        <f t="shared" si="88"/>
        <v>120395.81784885909</v>
      </c>
      <c r="W217">
        <f t="shared" si="76"/>
        <v>120395.81784885909</v>
      </c>
      <c r="X217" s="55">
        <f t="shared" si="89"/>
        <v>14794.69633864658</v>
      </c>
      <c r="Y217" s="38">
        <f t="shared" si="77"/>
        <v>923.71045734417589</v>
      </c>
      <c r="Z217" s="38">
        <f t="shared" si="78"/>
        <v>119472.10739151492</v>
      </c>
      <c r="AA217">
        <f t="shared" si="90"/>
        <v>0</v>
      </c>
      <c r="AB217" s="38">
        <f t="shared" si="91"/>
        <v>119472.10739151492</v>
      </c>
      <c r="AD217" s="38">
        <f t="shared" si="79"/>
        <v>0</v>
      </c>
      <c r="AE217" s="38">
        <f t="shared" si="92"/>
        <v>119472.10739151492</v>
      </c>
      <c r="AG217" t="str">
        <f t="shared" si="80"/>
        <v>5303280</v>
      </c>
    </row>
    <row r="218" spans="1:33" x14ac:dyDescent="0.25">
      <c r="A218" s="7" t="s">
        <v>578</v>
      </c>
      <c r="B218" s="2" t="s">
        <v>1096</v>
      </c>
      <c r="C218" s="4" t="s">
        <v>1095</v>
      </c>
      <c r="D218">
        <f>_xlfn.IFNA(VLOOKUP(A218,'Prior Year Net to district'!$B$1:$F$317,3,FALSE),0)</f>
        <v>182164.38355727243</v>
      </c>
      <c r="E218">
        <f>VLOOKUP(A218,'Basic HH'!$B$1:$Y$321,23,FALSE)</f>
        <v>88831.9135414583</v>
      </c>
      <c r="F218">
        <f>VLOOKUP(A218,'Conc. HH'!$B$1:$Y$321,23,FALSE)</f>
        <v>23220.356086958316</v>
      </c>
      <c r="G218">
        <f>VLOOKUP(A218,'Targeted HH'!$B$1:$Y$321,23,FALSE)</f>
        <v>46170.834311285311</v>
      </c>
      <c r="H218">
        <f>VLOOKUP(A218,'EFIG HH'!$B$1:$Y$321,23,FALSE)</f>
        <v>63678.352104920777</v>
      </c>
      <c r="I218">
        <f t="shared" si="81"/>
        <v>221901.4560446227</v>
      </c>
      <c r="J218">
        <f t="shared" si="82"/>
        <v>182164.38355727243</v>
      </c>
      <c r="K218" s="55">
        <f t="shared" si="83"/>
        <v>206403.33755628805</v>
      </c>
      <c r="L218">
        <f t="shared" si="70"/>
        <v>0</v>
      </c>
      <c r="M218">
        <f t="shared" si="84"/>
        <v>206403.33755628805</v>
      </c>
      <c r="N218">
        <f t="shared" si="85"/>
        <v>197617.4692648229</v>
      </c>
      <c r="O218">
        <f t="shared" si="71"/>
        <v>0</v>
      </c>
      <c r="P218">
        <f t="shared" si="86"/>
        <v>197617.4692648229</v>
      </c>
      <c r="Q218">
        <f t="shared" si="72"/>
        <v>197617.4692648229</v>
      </c>
      <c r="R218">
        <f t="shared" si="73"/>
        <v>0</v>
      </c>
      <c r="S218">
        <f t="shared" si="87"/>
        <v>197617.4692648229</v>
      </c>
      <c r="T218">
        <f t="shared" si="74"/>
        <v>197617.4692648229</v>
      </c>
      <c r="U218">
        <f t="shared" si="75"/>
        <v>0</v>
      </c>
      <c r="V218">
        <f t="shared" si="88"/>
        <v>197617.4692648229</v>
      </c>
      <c r="W218">
        <f t="shared" si="76"/>
        <v>197617.4692648229</v>
      </c>
      <c r="X218" s="55">
        <f t="shared" si="89"/>
        <v>24283.986779799801</v>
      </c>
      <c r="Y218" s="38">
        <f t="shared" si="77"/>
        <v>1516.1766095809448</v>
      </c>
      <c r="Z218" s="38">
        <f t="shared" si="78"/>
        <v>196101.29265524194</v>
      </c>
      <c r="AA218">
        <f t="shared" si="90"/>
        <v>0</v>
      </c>
      <c r="AB218" s="38">
        <f t="shared" si="91"/>
        <v>196101.29265524194</v>
      </c>
      <c r="AD218" s="38">
        <f t="shared" si="79"/>
        <v>0</v>
      </c>
      <c r="AE218" s="38">
        <f t="shared" si="92"/>
        <v>196101.29265524194</v>
      </c>
      <c r="AG218" t="str">
        <f t="shared" si="80"/>
        <v>5307140</v>
      </c>
    </row>
    <row r="219" spans="1:33" x14ac:dyDescent="0.25">
      <c r="A219" s="7" t="s">
        <v>580</v>
      </c>
      <c r="B219" s="2" t="s">
        <v>1098</v>
      </c>
      <c r="C219" s="4" t="s">
        <v>1097</v>
      </c>
      <c r="D219">
        <f>_xlfn.IFNA(VLOOKUP(A219,'Prior Year Net to district'!$B$1:$F$317,3,FALSE),0)</f>
        <v>247699.53209937108</v>
      </c>
      <c r="E219">
        <f>VLOOKUP(A219,'Basic HH'!$B$1:$Y$321,23,FALSE)</f>
        <v>101369.9180464802</v>
      </c>
      <c r="F219">
        <f>VLOOKUP(A219,'Conc. HH'!$B$1:$Y$321,23,FALSE)</f>
        <v>26356.991402847972</v>
      </c>
      <c r="G219">
        <f>VLOOKUP(A219,'Targeted HH'!$B$1:$Y$321,23,FALSE)</f>
        <v>46410.664589699933</v>
      </c>
      <c r="H219">
        <f>VLOOKUP(A219,'EFIG HH'!$B$1:$Y$321,23,FALSE)</f>
        <v>63353.920468606542</v>
      </c>
      <c r="I219">
        <f t="shared" si="81"/>
        <v>237491.49450763466</v>
      </c>
      <c r="J219">
        <f t="shared" si="82"/>
        <v>247699.53209937108</v>
      </c>
      <c r="K219" s="55">
        <f t="shared" si="83"/>
        <v>220904.53114354188</v>
      </c>
      <c r="L219">
        <f t="shared" si="70"/>
        <v>16586.963364092779</v>
      </c>
      <c r="M219">
        <f t="shared" si="84"/>
        <v>0</v>
      </c>
      <c r="N219">
        <f t="shared" si="85"/>
        <v>237491.49450763466</v>
      </c>
      <c r="O219">
        <f t="shared" si="71"/>
        <v>0</v>
      </c>
      <c r="P219">
        <f t="shared" si="86"/>
        <v>0</v>
      </c>
      <c r="Q219">
        <f t="shared" si="72"/>
        <v>237491.49450763466</v>
      </c>
      <c r="R219">
        <f t="shared" si="73"/>
        <v>0</v>
      </c>
      <c r="S219">
        <f t="shared" si="87"/>
        <v>0</v>
      </c>
      <c r="T219">
        <f t="shared" si="74"/>
        <v>237491.49450763466</v>
      </c>
      <c r="U219">
        <f t="shared" si="75"/>
        <v>0</v>
      </c>
      <c r="V219">
        <f t="shared" si="88"/>
        <v>0</v>
      </c>
      <c r="W219">
        <f t="shared" si="76"/>
        <v>237491.49450763466</v>
      </c>
      <c r="X219" s="55">
        <f t="shared" si="89"/>
        <v>0</v>
      </c>
      <c r="Y219" s="38">
        <f t="shared" si="77"/>
        <v>1822.1013065619363</v>
      </c>
      <c r="Z219" s="38">
        <f t="shared" si="78"/>
        <v>235669.39320107273</v>
      </c>
      <c r="AA219">
        <f t="shared" si="90"/>
        <v>0</v>
      </c>
      <c r="AB219" s="38">
        <f t="shared" si="91"/>
        <v>235669.39320107273</v>
      </c>
      <c r="AD219" s="38">
        <f t="shared" si="79"/>
        <v>0</v>
      </c>
      <c r="AE219" s="38">
        <f t="shared" si="92"/>
        <v>235669.39320107273</v>
      </c>
      <c r="AG219" t="str">
        <f t="shared" si="80"/>
        <v>5307210</v>
      </c>
    </row>
    <row r="220" spans="1:33" x14ac:dyDescent="0.25">
      <c r="A220" s="7" t="s">
        <v>582</v>
      </c>
      <c r="B220" s="2" t="s">
        <v>1100</v>
      </c>
      <c r="C220" s="4" t="s">
        <v>1099</v>
      </c>
      <c r="D220">
        <f>_xlfn.IFNA(VLOOKUP(A220,'Prior Year Net to district'!$B$1:$F$317,3,FALSE),0)</f>
        <v>4330147.7196801845</v>
      </c>
      <c r="E220">
        <f>VLOOKUP(A220,'Basic HH'!$B$1:$Y$321,23,FALSE)</f>
        <v>1954323.5209057729</v>
      </c>
      <c r="F220">
        <f>VLOOKUP(A220,'Conc. HH'!$B$1:$Y$321,23,FALSE)</f>
        <v>271775.61585556105</v>
      </c>
      <c r="G220">
        <f>VLOOKUP(A220,'Targeted HH'!$B$1:$Y$321,23,FALSE)</f>
        <v>1327663.1892387024</v>
      </c>
      <c r="H220">
        <f>VLOOKUP(A220,'EFIG HH'!$B$1:$Y$321,23,FALSE)</f>
        <v>1831099.7689816405</v>
      </c>
      <c r="I220">
        <f t="shared" si="81"/>
        <v>5384862.0949816769</v>
      </c>
      <c r="J220">
        <f t="shared" si="82"/>
        <v>4330147.7196801845</v>
      </c>
      <c r="K220" s="55">
        <f t="shared" si="83"/>
        <v>5008770.6881069699</v>
      </c>
      <c r="L220">
        <f t="shared" si="70"/>
        <v>0</v>
      </c>
      <c r="M220">
        <f t="shared" si="84"/>
        <v>5008770.6881069699</v>
      </c>
      <c r="N220">
        <f t="shared" si="85"/>
        <v>4795564.8354842709</v>
      </c>
      <c r="O220">
        <f t="shared" si="71"/>
        <v>0</v>
      </c>
      <c r="P220">
        <f t="shared" si="86"/>
        <v>4795564.8354842709</v>
      </c>
      <c r="Q220">
        <f t="shared" si="72"/>
        <v>4795564.8354842709</v>
      </c>
      <c r="R220">
        <f t="shared" si="73"/>
        <v>0</v>
      </c>
      <c r="S220">
        <f t="shared" si="87"/>
        <v>4795564.8354842709</v>
      </c>
      <c r="T220">
        <f t="shared" si="74"/>
        <v>4795564.8354842709</v>
      </c>
      <c r="U220">
        <f t="shared" si="75"/>
        <v>0</v>
      </c>
      <c r="V220">
        <f t="shared" si="88"/>
        <v>4795564.8354842709</v>
      </c>
      <c r="W220">
        <f t="shared" si="76"/>
        <v>4795564.8354842709</v>
      </c>
      <c r="X220" s="55">
        <f t="shared" si="89"/>
        <v>589297.25949740596</v>
      </c>
      <c r="Y220" s="38">
        <f t="shared" si="77"/>
        <v>36792.917449755092</v>
      </c>
      <c r="Z220" s="38">
        <f t="shared" si="78"/>
        <v>4758771.9180345163</v>
      </c>
      <c r="AA220">
        <f t="shared" si="90"/>
        <v>0</v>
      </c>
      <c r="AB220" s="38">
        <f t="shared" si="91"/>
        <v>4758771.9180345163</v>
      </c>
      <c r="AD220" s="38">
        <f t="shared" si="79"/>
        <v>0</v>
      </c>
      <c r="AE220" s="38">
        <f t="shared" si="92"/>
        <v>4758771.9180345163</v>
      </c>
      <c r="AG220" t="str">
        <f t="shared" si="80"/>
        <v>5307230</v>
      </c>
    </row>
    <row r="221" spans="1:33" x14ac:dyDescent="0.25">
      <c r="A221" s="7" t="s">
        <v>583</v>
      </c>
      <c r="B221" s="2" t="s">
        <v>1102</v>
      </c>
      <c r="C221" s="4" t="s">
        <v>1101</v>
      </c>
      <c r="D221">
        <f>_xlfn.IFNA(VLOOKUP(A221,'Prior Year Net to district'!$B$1:$F$317,3,FALSE),0)</f>
        <v>191525.78260280058</v>
      </c>
      <c r="E221">
        <f>VLOOKUP(A221,'Basic HH'!$B$1:$Y$321,23,FALSE)</f>
        <v>73994.619322698141</v>
      </c>
      <c r="F221">
        <f>VLOOKUP(A221,'Conc. HH'!$B$1:$Y$321,23,FALSE)</f>
        <v>19239.194259298121</v>
      </c>
      <c r="G221">
        <f>VLOOKUP(A221,'Targeted HH'!$B$1:$Y$321,23,FALSE)</f>
        <v>44919.432723663871</v>
      </c>
      <c r="H221">
        <f>VLOOKUP(A221,'EFIG HH'!$B$1:$Y$321,23,FALSE)</f>
        <v>61952.431572838512</v>
      </c>
      <c r="I221">
        <f t="shared" si="81"/>
        <v>200105.67787849865</v>
      </c>
      <c r="J221">
        <f t="shared" si="82"/>
        <v>191525.78260280058</v>
      </c>
      <c r="K221" s="55">
        <f t="shared" si="83"/>
        <v>186129.82769153162</v>
      </c>
      <c r="L221">
        <f t="shared" si="70"/>
        <v>5395.9549112689565</v>
      </c>
      <c r="M221">
        <f t="shared" si="84"/>
        <v>0</v>
      </c>
      <c r="N221">
        <f t="shared" si="85"/>
        <v>191525.78260280058</v>
      </c>
      <c r="O221">
        <f t="shared" si="71"/>
        <v>0</v>
      </c>
      <c r="P221">
        <f t="shared" si="86"/>
        <v>0</v>
      </c>
      <c r="Q221">
        <f t="shared" si="72"/>
        <v>191525.78260280058</v>
      </c>
      <c r="R221">
        <f t="shared" si="73"/>
        <v>0</v>
      </c>
      <c r="S221">
        <f t="shared" si="87"/>
        <v>0</v>
      </c>
      <c r="T221">
        <f t="shared" si="74"/>
        <v>191525.78260280058</v>
      </c>
      <c r="U221">
        <f t="shared" si="75"/>
        <v>0</v>
      </c>
      <c r="V221">
        <f t="shared" si="88"/>
        <v>0</v>
      </c>
      <c r="W221">
        <f t="shared" si="76"/>
        <v>191525.78260280058</v>
      </c>
      <c r="X221" s="55">
        <f t="shared" si="89"/>
        <v>8579.8952756980725</v>
      </c>
      <c r="Y221" s="38">
        <f t="shared" si="77"/>
        <v>1469.4394822196111</v>
      </c>
      <c r="Z221" s="38">
        <f t="shared" si="78"/>
        <v>190056.34312058098</v>
      </c>
      <c r="AA221">
        <f t="shared" si="90"/>
        <v>0</v>
      </c>
      <c r="AB221" s="38">
        <f t="shared" si="91"/>
        <v>190056.34312058098</v>
      </c>
      <c r="AD221" s="38">
        <f t="shared" si="79"/>
        <v>0</v>
      </c>
      <c r="AE221" s="38">
        <f t="shared" si="92"/>
        <v>190056.34312058098</v>
      </c>
      <c r="AG221" t="str">
        <f t="shared" si="80"/>
        <v>5307260</v>
      </c>
    </row>
    <row r="222" spans="1:33" x14ac:dyDescent="0.25">
      <c r="A222" s="7" t="s">
        <v>212</v>
      </c>
      <c r="B222" s="2" t="s">
        <v>1104</v>
      </c>
      <c r="C222" s="4" t="s">
        <v>1103</v>
      </c>
      <c r="D222">
        <f>_xlfn.IFNA(VLOOKUP(A222,'Prior Year Net to district'!$B$1:$F$317,3,FALSE),0)</f>
        <v>2582293.8006384512</v>
      </c>
      <c r="E222">
        <f>VLOOKUP(A222,'Basic HH'!$B$1:$Y$321,23,FALSE)</f>
        <v>1224265.2811713712</v>
      </c>
      <c r="F222">
        <f>VLOOKUP(A222,'Conc. HH'!$B$1:$Y$321,23,FALSE)</f>
        <v>0</v>
      </c>
      <c r="G222">
        <f>VLOOKUP(A222,'Targeted HH'!$B$1:$Y$321,23,FALSE)</f>
        <v>757152.19003975566</v>
      </c>
      <c r="H222">
        <f>VLOOKUP(A222,'EFIG HH'!$B$1:$Y$321,23,FALSE)</f>
        <v>1044256.7147325445</v>
      </c>
      <c r="I222">
        <f t="shared" si="81"/>
        <v>3025674.1859436715</v>
      </c>
      <c r="J222">
        <f t="shared" si="82"/>
        <v>2582293.8006384512</v>
      </c>
      <c r="K222" s="55">
        <f t="shared" si="83"/>
        <v>2814353.999601943</v>
      </c>
      <c r="L222">
        <f t="shared" si="70"/>
        <v>0</v>
      </c>
      <c r="M222">
        <f t="shared" si="84"/>
        <v>2814353.999601943</v>
      </c>
      <c r="N222">
        <f t="shared" si="85"/>
        <v>2694556.7915780284</v>
      </c>
      <c r="O222">
        <f t="shared" si="71"/>
        <v>0</v>
      </c>
      <c r="P222">
        <f t="shared" si="86"/>
        <v>2694556.7915780284</v>
      </c>
      <c r="Q222">
        <f t="shared" si="72"/>
        <v>2694556.7915780284</v>
      </c>
      <c r="R222">
        <f t="shared" si="73"/>
        <v>0</v>
      </c>
      <c r="S222">
        <f t="shared" si="87"/>
        <v>2694556.7915780284</v>
      </c>
      <c r="T222">
        <f t="shared" si="74"/>
        <v>2694556.7915780284</v>
      </c>
      <c r="U222">
        <f t="shared" si="75"/>
        <v>0</v>
      </c>
      <c r="V222">
        <f t="shared" si="88"/>
        <v>2694556.7915780284</v>
      </c>
      <c r="W222">
        <f t="shared" si="76"/>
        <v>2694556.7915780284</v>
      </c>
      <c r="X222" s="55">
        <f t="shared" si="89"/>
        <v>331117.39436564315</v>
      </c>
      <c r="Y222" s="38">
        <f t="shared" si="77"/>
        <v>20673.394896598413</v>
      </c>
      <c r="Z222" s="38">
        <f t="shared" si="78"/>
        <v>2673883.3966814298</v>
      </c>
      <c r="AA222">
        <f t="shared" si="90"/>
        <v>0</v>
      </c>
      <c r="AB222" s="38">
        <f t="shared" si="91"/>
        <v>2673883.3966814298</v>
      </c>
      <c r="AD222" s="38">
        <f t="shared" si="79"/>
        <v>0</v>
      </c>
      <c r="AE222" s="38">
        <f t="shared" si="92"/>
        <v>2673883.3966814298</v>
      </c>
      <c r="AG222" t="str">
        <f t="shared" si="80"/>
        <v>5307320</v>
      </c>
    </row>
    <row r="223" spans="1:33" x14ac:dyDescent="0.25">
      <c r="A223" s="7" t="s">
        <v>214</v>
      </c>
      <c r="B223" s="2" t="s">
        <v>1106</v>
      </c>
      <c r="C223" s="4" t="s">
        <v>1105</v>
      </c>
      <c r="D223">
        <f>_xlfn.IFNA(VLOOKUP(A223,'Prior Year Net to district'!$B$1:$F$317,3,FALSE),0)</f>
        <v>269163.28191525821</v>
      </c>
      <c r="E223">
        <f>VLOOKUP(A223,'Basic HH'!$B$1:$Y$321,23,FALSE)</f>
        <v>214004.15534987688</v>
      </c>
      <c r="F223">
        <f>VLOOKUP(A223,'Conc. HH'!$B$1:$Y$321,23,FALSE)</f>
        <v>0</v>
      </c>
      <c r="G223">
        <f>VLOOKUP(A223,'Targeted HH'!$B$1:$Y$321,23,FALSE)</f>
        <v>104042.17286001306</v>
      </c>
      <c r="H223">
        <f>VLOOKUP(A223,'EFIG HH'!$B$1:$Y$321,23,FALSE)</f>
        <v>143493.9224288952</v>
      </c>
      <c r="I223">
        <f t="shared" si="81"/>
        <v>461540.25063878513</v>
      </c>
      <c r="J223">
        <f t="shared" si="82"/>
        <v>269163.28191525821</v>
      </c>
      <c r="K223" s="55">
        <f t="shared" si="83"/>
        <v>429305.19630864525</v>
      </c>
      <c r="L223">
        <f t="shared" si="70"/>
        <v>0</v>
      </c>
      <c r="M223">
        <f t="shared" si="84"/>
        <v>429305.19630864525</v>
      </c>
      <c r="N223">
        <f t="shared" si="85"/>
        <v>411031.17537339393</v>
      </c>
      <c r="O223">
        <f t="shared" si="71"/>
        <v>0</v>
      </c>
      <c r="P223">
        <f t="shared" si="86"/>
        <v>411031.17537339393</v>
      </c>
      <c r="Q223">
        <f t="shared" si="72"/>
        <v>411031.17537339393</v>
      </c>
      <c r="R223">
        <f t="shared" si="73"/>
        <v>0</v>
      </c>
      <c r="S223">
        <f t="shared" si="87"/>
        <v>411031.17537339393</v>
      </c>
      <c r="T223">
        <f t="shared" si="74"/>
        <v>411031.17537339393</v>
      </c>
      <c r="U223">
        <f t="shared" si="75"/>
        <v>0</v>
      </c>
      <c r="V223">
        <f t="shared" si="88"/>
        <v>411031.17537339393</v>
      </c>
      <c r="W223">
        <f t="shared" si="76"/>
        <v>411031.17537339393</v>
      </c>
      <c r="X223" s="55">
        <f t="shared" si="89"/>
        <v>50509.075265391206</v>
      </c>
      <c r="Y223" s="38">
        <f t="shared" si="77"/>
        <v>3153.5463753691324</v>
      </c>
      <c r="Z223" s="38">
        <f t="shared" si="78"/>
        <v>407877.6289980248</v>
      </c>
      <c r="AA223">
        <f t="shared" si="90"/>
        <v>0</v>
      </c>
      <c r="AB223" s="38">
        <f t="shared" si="91"/>
        <v>407877.6289980248</v>
      </c>
      <c r="AD223" s="38">
        <f t="shared" si="79"/>
        <v>0</v>
      </c>
      <c r="AE223" s="38">
        <f t="shared" si="92"/>
        <v>407877.6289980248</v>
      </c>
      <c r="AG223" t="str">
        <f t="shared" si="80"/>
        <v>5307350</v>
      </c>
    </row>
    <row r="224" spans="1:33" x14ac:dyDescent="0.25">
      <c r="A224" s="7" t="s">
        <v>216</v>
      </c>
      <c r="B224" s="2" t="s">
        <v>1108</v>
      </c>
      <c r="C224" s="4" t="s">
        <v>1107</v>
      </c>
      <c r="D224">
        <f>_xlfn.IFNA(VLOOKUP(A224,'Prior Year Net to district'!$B$1:$F$317,3,FALSE),0)</f>
        <v>78090.581790229233</v>
      </c>
      <c r="E224">
        <f>VLOOKUP(A224,'Basic HH'!$B$1:$Y$321,23,FALSE)</f>
        <v>46031.082471482965</v>
      </c>
      <c r="F224">
        <f>VLOOKUP(A224,'Conc. HH'!$B$1:$Y$321,23,FALSE)</f>
        <v>0</v>
      </c>
      <c r="G224">
        <f>VLOOKUP(A224,'Targeted HH'!$B$1:$Y$321,23,FALSE)</f>
        <v>22378.882464229231</v>
      </c>
      <c r="H224">
        <f>VLOOKUP(A224,'EFIG HH'!$B$1:$Y$321,23,FALSE)</f>
        <v>30864.730484705746</v>
      </c>
      <c r="I224">
        <f t="shared" si="81"/>
        <v>99274.695420417935</v>
      </c>
      <c r="J224">
        <f t="shared" si="82"/>
        <v>78090.581790229233</v>
      </c>
      <c r="K224" s="55">
        <f t="shared" si="83"/>
        <v>92341.117696576519</v>
      </c>
      <c r="L224">
        <f t="shared" si="70"/>
        <v>0</v>
      </c>
      <c r="M224">
        <f t="shared" si="84"/>
        <v>92341.117696576519</v>
      </c>
      <c r="N224">
        <f t="shared" si="85"/>
        <v>88410.479231258316</v>
      </c>
      <c r="O224">
        <f t="shared" si="71"/>
        <v>0</v>
      </c>
      <c r="P224">
        <f t="shared" si="86"/>
        <v>88410.479231258316</v>
      </c>
      <c r="Q224">
        <f t="shared" si="72"/>
        <v>88410.479231258316</v>
      </c>
      <c r="R224">
        <f t="shared" si="73"/>
        <v>0</v>
      </c>
      <c r="S224">
        <f t="shared" si="87"/>
        <v>88410.479231258316</v>
      </c>
      <c r="T224">
        <f t="shared" si="74"/>
        <v>88410.479231258316</v>
      </c>
      <c r="U224">
        <f t="shared" si="75"/>
        <v>0</v>
      </c>
      <c r="V224">
        <f t="shared" si="88"/>
        <v>88410.479231258316</v>
      </c>
      <c r="W224">
        <f t="shared" si="76"/>
        <v>88410.479231258316</v>
      </c>
      <c r="X224" s="55">
        <f t="shared" si="89"/>
        <v>10864.216189159619</v>
      </c>
      <c r="Y224" s="38">
        <f t="shared" si="77"/>
        <v>678.30997507939833</v>
      </c>
      <c r="Z224" s="38">
        <f t="shared" si="78"/>
        <v>87732.169256178924</v>
      </c>
      <c r="AA224">
        <f t="shared" si="90"/>
        <v>0</v>
      </c>
      <c r="AB224" s="38">
        <f t="shared" si="91"/>
        <v>87732.169256178924</v>
      </c>
      <c r="AD224" s="38">
        <f t="shared" si="79"/>
        <v>0</v>
      </c>
      <c r="AE224" s="38">
        <f t="shared" si="92"/>
        <v>87732.169256178924</v>
      </c>
      <c r="AG224" t="str">
        <f t="shared" si="80"/>
        <v>5307380</v>
      </c>
    </row>
    <row r="225" spans="1:33" x14ac:dyDescent="0.25">
      <c r="A225" s="7" t="s">
        <v>310</v>
      </c>
      <c r="B225" s="2" t="s">
        <v>1110</v>
      </c>
      <c r="C225" s="4" t="s">
        <v>1109</v>
      </c>
      <c r="D225">
        <f>_xlfn.IFNA(VLOOKUP(A225,'Prior Year Net to district'!$B$1:$F$317,3,FALSE),0)</f>
        <v>483497.00640333426</v>
      </c>
      <c r="E225">
        <f>VLOOKUP(A225,'Basic HH'!$B$1:$Y$321,23,FALSE)</f>
        <v>223474.59205701313</v>
      </c>
      <c r="F225">
        <f>VLOOKUP(A225,'Conc. HH'!$B$1:$Y$321,23,FALSE)</f>
        <v>0</v>
      </c>
      <c r="G225">
        <f>VLOOKUP(A225,'Targeted HH'!$B$1:$Y$321,23,FALSE)</f>
        <v>106397.84469835302</v>
      </c>
      <c r="H225">
        <f>VLOOKUP(A225,'EFIG HH'!$B$1:$Y$321,23,FALSE)</f>
        <v>146742.8414272852</v>
      </c>
      <c r="I225">
        <f t="shared" si="81"/>
        <v>476615.27818265138</v>
      </c>
      <c r="J225">
        <f t="shared" si="82"/>
        <v>483497.00640333426</v>
      </c>
      <c r="K225" s="55">
        <f t="shared" si="83"/>
        <v>443327.34854806657</v>
      </c>
      <c r="L225">
        <f t="shared" si="70"/>
        <v>33287.929634584812</v>
      </c>
      <c r="M225">
        <f t="shared" si="84"/>
        <v>0</v>
      </c>
      <c r="N225">
        <f t="shared" si="85"/>
        <v>476615.27818265138</v>
      </c>
      <c r="O225">
        <f t="shared" si="71"/>
        <v>0</v>
      </c>
      <c r="P225">
        <f t="shared" si="86"/>
        <v>0</v>
      </c>
      <c r="Q225">
        <f t="shared" si="72"/>
        <v>476615.27818265138</v>
      </c>
      <c r="R225">
        <f t="shared" si="73"/>
        <v>0</v>
      </c>
      <c r="S225">
        <f t="shared" si="87"/>
        <v>0</v>
      </c>
      <c r="T225">
        <f t="shared" si="74"/>
        <v>476615.27818265138</v>
      </c>
      <c r="U225">
        <f t="shared" si="75"/>
        <v>0</v>
      </c>
      <c r="V225">
        <f t="shared" si="88"/>
        <v>0</v>
      </c>
      <c r="W225">
        <f t="shared" si="76"/>
        <v>476615.27818265138</v>
      </c>
      <c r="X225" s="55">
        <f t="shared" si="89"/>
        <v>0</v>
      </c>
      <c r="Y225" s="38">
        <f t="shared" si="77"/>
        <v>3656.7259930905525</v>
      </c>
      <c r="Z225" s="38">
        <f t="shared" si="78"/>
        <v>472958.55218956084</v>
      </c>
      <c r="AA225">
        <f t="shared" si="90"/>
        <v>0</v>
      </c>
      <c r="AB225" s="38">
        <f t="shared" si="91"/>
        <v>472958.55218956084</v>
      </c>
      <c r="AD225" s="38">
        <f t="shared" si="79"/>
        <v>0</v>
      </c>
      <c r="AE225" s="38">
        <f t="shared" si="92"/>
        <v>472958.55218956084</v>
      </c>
      <c r="AG225" t="str">
        <f t="shared" si="80"/>
        <v>5307440</v>
      </c>
    </row>
    <row r="226" spans="1:33" x14ac:dyDescent="0.25">
      <c r="A226" s="7" t="s">
        <v>218</v>
      </c>
      <c r="B226" s="2" t="s">
        <v>1112</v>
      </c>
      <c r="C226" s="4" t="s">
        <v>1111</v>
      </c>
      <c r="D226">
        <f>_xlfn.IFNA(VLOOKUP(A226,'Prior Year Net to district'!$B$1:$F$317,3,FALSE),0)</f>
        <v>107335.74297028656</v>
      </c>
      <c r="E226">
        <f>VLOOKUP(A226,'Basic HH'!$B$1:$Y$321,23,FALSE)</f>
        <v>168780.63572877087</v>
      </c>
      <c r="F226">
        <f>VLOOKUP(A226,'Conc. HH'!$B$1:$Y$321,23,FALSE)</f>
        <v>0</v>
      </c>
      <c r="G226">
        <f>VLOOKUP(A226,'Targeted HH'!$B$1:$Y$321,23,FALSE)</f>
        <v>82055.902368840514</v>
      </c>
      <c r="H226">
        <f>VLOOKUP(A226,'EFIG HH'!$B$1:$Y$321,23,FALSE)</f>
        <v>113170.67844392109</v>
      </c>
      <c r="I226">
        <f t="shared" si="81"/>
        <v>364007.21654153249</v>
      </c>
      <c r="J226">
        <f t="shared" si="82"/>
        <v>107335.74297028656</v>
      </c>
      <c r="K226" s="55">
        <f t="shared" si="83"/>
        <v>338584.09822078061</v>
      </c>
      <c r="L226">
        <f t="shared" si="70"/>
        <v>0</v>
      </c>
      <c r="M226">
        <f t="shared" si="84"/>
        <v>338584.09822078061</v>
      </c>
      <c r="N226">
        <f t="shared" si="85"/>
        <v>324171.75718128053</v>
      </c>
      <c r="O226">
        <f t="shared" si="71"/>
        <v>0</v>
      </c>
      <c r="P226">
        <f t="shared" si="86"/>
        <v>324171.75718128053</v>
      </c>
      <c r="Q226">
        <f t="shared" si="72"/>
        <v>324171.75718128053</v>
      </c>
      <c r="R226">
        <f t="shared" si="73"/>
        <v>0</v>
      </c>
      <c r="S226">
        <f t="shared" si="87"/>
        <v>324171.75718128053</v>
      </c>
      <c r="T226">
        <f t="shared" si="74"/>
        <v>324171.75718128053</v>
      </c>
      <c r="U226">
        <f t="shared" si="75"/>
        <v>0</v>
      </c>
      <c r="V226">
        <f t="shared" si="88"/>
        <v>324171.75718128053</v>
      </c>
      <c r="W226">
        <f t="shared" si="76"/>
        <v>324171.75718128053</v>
      </c>
      <c r="X226" s="55">
        <f t="shared" si="89"/>
        <v>39835.45936025196</v>
      </c>
      <c r="Y226" s="38">
        <f t="shared" si="77"/>
        <v>2487.1365752911274</v>
      </c>
      <c r="Z226" s="38">
        <f t="shared" si="78"/>
        <v>321684.62060598942</v>
      </c>
      <c r="AA226">
        <f t="shared" si="90"/>
        <v>0</v>
      </c>
      <c r="AB226" s="38">
        <f t="shared" si="91"/>
        <v>321684.62060598942</v>
      </c>
      <c r="AD226" s="38">
        <f t="shared" si="79"/>
        <v>0</v>
      </c>
      <c r="AE226" s="38">
        <f t="shared" si="92"/>
        <v>321684.62060598942</v>
      </c>
      <c r="AG226" t="str">
        <f t="shared" si="80"/>
        <v>5304560</v>
      </c>
    </row>
    <row r="227" spans="1:33" x14ac:dyDescent="0.25">
      <c r="A227" s="7" t="s">
        <v>585</v>
      </c>
      <c r="B227" s="2" t="s">
        <v>1114</v>
      </c>
      <c r="C227" s="4" t="s">
        <v>1113</v>
      </c>
      <c r="D227">
        <f>_xlfn.IFNA(VLOOKUP(A227,'Prior Year Net to district'!$B$1:$F$317,3,FALSE),0)</f>
        <v>705011.73290852504</v>
      </c>
      <c r="E227">
        <f>VLOOKUP(A227,'Basic HH'!$B$1:$Y$321,23,FALSE)</f>
        <v>293952.87753718928</v>
      </c>
      <c r="F227">
        <f>VLOOKUP(A227,'Conc. HH'!$B$1:$Y$321,23,FALSE)</f>
        <v>68851.377059188206</v>
      </c>
      <c r="G227">
        <f>VLOOKUP(A227,'Targeted HH'!$B$1:$Y$321,23,FALSE)</f>
        <v>142910.75819262175</v>
      </c>
      <c r="H227">
        <f>VLOOKUP(A227,'EFIG HH'!$B$1:$Y$321,23,FALSE)</f>
        <v>197101.08590233137</v>
      </c>
      <c r="I227">
        <f t="shared" si="81"/>
        <v>702816.09869133064</v>
      </c>
      <c r="J227">
        <f t="shared" si="82"/>
        <v>705011.73290852504</v>
      </c>
      <c r="K227" s="55">
        <f t="shared" si="83"/>
        <v>653729.77286372101</v>
      </c>
      <c r="L227">
        <f t="shared" si="70"/>
        <v>49086.325827609631</v>
      </c>
      <c r="M227">
        <f t="shared" si="84"/>
        <v>0</v>
      </c>
      <c r="N227">
        <f t="shared" si="85"/>
        <v>702816.09869133064</v>
      </c>
      <c r="O227">
        <f t="shared" si="71"/>
        <v>0</v>
      </c>
      <c r="P227">
        <f t="shared" si="86"/>
        <v>0</v>
      </c>
      <c r="Q227">
        <f t="shared" si="72"/>
        <v>702816.09869133064</v>
      </c>
      <c r="R227">
        <f t="shared" si="73"/>
        <v>0</v>
      </c>
      <c r="S227">
        <f t="shared" si="87"/>
        <v>0</v>
      </c>
      <c r="T227">
        <f t="shared" si="74"/>
        <v>702816.09869133064</v>
      </c>
      <c r="U227">
        <f t="shared" si="75"/>
        <v>0</v>
      </c>
      <c r="V227">
        <f t="shared" si="88"/>
        <v>0</v>
      </c>
      <c r="W227">
        <f t="shared" si="76"/>
        <v>702816.09869133064</v>
      </c>
      <c r="X227" s="55">
        <f t="shared" si="89"/>
        <v>0</v>
      </c>
      <c r="Y227" s="38">
        <f t="shared" si="77"/>
        <v>5392.2020843448299</v>
      </c>
      <c r="Z227" s="38">
        <f t="shared" si="78"/>
        <v>697423.89660698583</v>
      </c>
      <c r="AA227">
        <f t="shared" si="90"/>
        <v>0</v>
      </c>
      <c r="AB227" s="38">
        <f t="shared" si="91"/>
        <v>697423.89660698583</v>
      </c>
      <c r="AD227" s="38">
        <f t="shared" si="79"/>
        <v>0</v>
      </c>
      <c r="AE227" s="38">
        <f t="shared" si="92"/>
        <v>697423.89660698583</v>
      </c>
      <c r="AG227" t="str">
        <f t="shared" si="80"/>
        <v>5307470</v>
      </c>
    </row>
    <row r="228" spans="1:33" x14ac:dyDescent="0.25">
      <c r="A228" s="7" t="s">
        <v>312</v>
      </c>
      <c r="B228" s="2" t="s">
        <v>1116</v>
      </c>
      <c r="C228" s="4" t="s">
        <v>1115</v>
      </c>
      <c r="D228">
        <f>_xlfn.IFNA(VLOOKUP(A228,'Prior Year Net to district'!$B$1:$F$317,3,FALSE),0)</f>
        <v>0</v>
      </c>
      <c r="E228">
        <f>VLOOKUP(A228,'Basic HH'!$B$1:$Y$321,23,FALSE)</f>
        <v>8075.6285037689368</v>
      </c>
      <c r="F228">
        <f>VLOOKUP(A228,'Conc. HH'!$B$1:$Y$321,23,FALSE)</f>
        <v>2110.9414624507554</v>
      </c>
      <c r="G228">
        <f>VLOOKUP(A228,'Targeted HH'!$B$1:$Y$321,23,FALSE)</f>
        <v>5043.0909786133834</v>
      </c>
      <c r="H228">
        <f>VLOOKUP(A228,'EFIG HH'!$B$1:$Y$321,23,FALSE)</f>
        <v>6955.3805518909357</v>
      </c>
      <c r="I228">
        <f t="shared" si="81"/>
        <v>22185.041496724014</v>
      </c>
      <c r="J228">
        <f t="shared" si="82"/>
        <v>22185.041496724014</v>
      </c>
      <c r="K228" s="55">
        <f t="shared" si="83"/>
        <v>20635.586130754225</v>
      </c>
      <c r="L228">
        <f t="shared" si="70"/>
        <v>1549.4553659697885</v>
      </c>
      <c r="M228">
        <f t="shared" si="84"/>
        <v>0</v>
      </c>
      <c r="N228">
        <f t="shared" si="85"/>
        <v>22185.041496724014</v>
      </c>
      <c r="O228">
        <f t="shared" si="71"/>
        <v>0</v>
      </c>
      <c r="P228">
        <f t="shared" si="86"/>
        <v>0</v>
      </c>
      <c r="Q228">
        <f t="shared" si="72"/>
        <v>22185.041496724014</v>
      </c>
      <c r="R228">
        <f t="shared" si="73"/>
        <v>0</v>
      </c>
      <c r="S228">
        <f t="shared" si="87"/>
        <v>0</v>
      </c>
      <c r="T228">
        <f t="shared" si="74"/>
        <v>22185.041496724014</v>
      </c>
      <c r="U228">
        <f t="shared" si="75"/>
        <v>0</v>
      </c>
      <c r="V228">
        <f t="shared" si="88"/>
        <v>0</v>
      </c>
      <c r="W228">
        <f t="shared" si="76"/>
        <v>22185.041496724014</v>
      </c>
      <c r="X228" s="55">
        <f t="shared" si="89"/>
        <v>0</v>
      </c>
      <c r="Y228" s="38">
        <f t="shared" si="77"/>
        <v>170.20985606712793</v>
      </c>
      <c r="Z228" s="38">
        <f t="shared" si="78"/>
        <v>22014.831640656885</v>
      </c>
      <c r="AA228">
        <f t="shared" si="90"/>
        <v>0</v>
      </c>
      <c r="AB228" s="38">
        <f t="shared" si="91"/>
        <v>22014.831640656885</v>
      </c>
      <c r="AD228" s="38">
        <f t="shared" si="79"/>
        <v>0</v>
      </c>
      <c r="AE228" s="38">
        <f t="shared" si="92"/>
        <v>22014.831640656885</v>
      </c>
      <c r="AG228" t="str">
        <f t="shared" si="80"/>
        <v>5307530</v>
      </c>
    </row>
    <row r="229" spans="1:33" x14ac:dyDescent="0.25">
      <c r="A229" s="7" t="s">
        <v>587</v>
      </c>
      <c r="B229" s="2" t="s">
        <v>1118</v>
      </c>
      <c r="C229" s="4" t="s">
        <v>1117</v>
      </c>
      <c r="D229">
        <f>_xlfn.IFNA(VLOOKUP(A229,'Prior Year Net to district'!$B$1:$F$317,3,FALSE),0)</f>
        <v>65458.676928060479</v>
      </c>
      <c r="E229">
        <f>VLOOKUP(A229,'Basic HH'!$B$1:$Y$321,23,FALSE)</f>
        <v>30687.388314321965</v>
      </c>
      <c r="F229">
        <f>VLOOKUP(A229,'Conc. HH'!$B$1:$Y$321,23,FALSE)</f>
        <v>8021.5775573128712</v>
      </c>
      <c r="G229">
        <f>VLOOKUP(A229,'Targeted HH'!$B$1:$Y$321,23,FALSE)</f>
        <v>15098.286035866646</v>
      </c>
      <c r="H229">
        <f>VLOOKUP(A229,'EFIG HH'!$B$1:$Y$321,23,FALSE)</f>
        <v>20823.404833681474</v>
      </c>
      <c r="I229">
        <f t="shared" si="81"/>
        <v>74630.65674118296</v>
      </c>
      <c r="J229">
        <f t="shared" si="82"/>
        <v>65458.676928060479</v>
      </c>
      <c r="K229" s="55">
        <f t="shared" si="83"/>
        <v>69418.276517753984</v>
      </c>
      <c r="L229">
        <f t="shared" si="70"/>
        <v>0</v>
      </c>
      <c r="M229">
        <f t="shared" si="84"/>
        <v>69418.276517753984</v>
      </c>
      <c r="N229">
        <f t="shared" si="85"/>
        <v>66463.383240705254</v>
      </c>
      <c r="O229">
        <f t="shared" si="71"/>
        <v>0</v>
      </c>
      <c r="P229">
        <f t="shared" si="86"/>
        <v>66463.383240705254</v>
      </c>
      <c r="Q229">
        <f t="shared" si="72"/>
        <v>66463.383240705254</v>
      </c>
      <c r="R229">
        <f t="shared" si="73"/>
        <v>0</v>
      </c>
      <c r="S229">
        <f t="shared" si="87"/>
        <v>66463.383240705254</v>
      </c>
      <c r="T229">
        <f t="shared" si="74"/>
        <v>66463.383240705254</v>
      </c>
      <c r="U229">
        <f t="shared" si="75"/>
        <v>0</v>
      </c>
      <c r="V229">
        <f t="shared" si="88"/>
        <v>66463.383240705254</v>
      </c>
      <c r="W229">
        <f t="shared" si="76"/>
        <v>66463.383240705254</v>
      </c>
      <c r="X229" s="55">
        <f t="shared" si="89"/>
        <v>8167.273500477706</v>
      </c>
      <c r="Y229" s="38">
        <f t="shared" si="77"/>
        <v>509.92570362355713</v>
      </c>
      <c r="Z229" s="38">
        <f t="shared" si="78"/>
        <v>65953.457537081704</v>
      </c>
      <c r="AA229">
        <f t="shared" si="90"/>
        <v>0</v>
      </c>
      <c r="AB229" s="38">
        <f t="shared" si="91"/>
        <v>65953.457537081704</v>
      </c>
      <c r="AD229" s="38">
        <f t="shared" si="79"/>
        <v>0</v>
      </c>
      <c r="AE229" s="38">
        <f t="shared" si="92"/>
        <v>65953.457537081704</v>
      </c>
      <c r="AG229" t="str">
        <f t="shared" si="80"/>
        <v>5307560</v>
      </c>
    </row>
    <row r="230" spans="1:33" x14ac:dyDescent="0.25">
      <c r="A230" s="7" t="s">
        <v>589</v>
      </c>
      <c r="B230" s="2" t="s">
        <v>1120</v>
      </c>
      <c r="C230" s="4" t="s">
        <v>1119</v>
      </c>
      <c r="D230">
        <f>_xlfn.IFNA(VLOOKUP(A230,'Prior Year Net to district'!$B$1:$F$317,3,FALSE),0)</f>
        <v>757236.51854912017</v>
      </c>
      <c r="E230">
        <f>VLOOKUP(A230,'Basic HH'!$B$1:$Y$321,23,FALSE)</f>
        <v>269541.7995922488</v>
      </c>
      <c r="F230">
        <f>VLOOKUP(A230,'Conc. HH'!$B$1:$Y$321,23,FALSE)</f>
        <v>68458.254072394295</v>
      </c>
      <c r="G230">
        <f>VLOOKUP(A230,'Targeted HH'!$B$1:$Y$321,23,FALSE)</f>
        <v>136673.51696712265</v>
      </c>
      <c r="H230">
        <f>VLOOKUP(A230,'EFIG HH'!$B$1:$Y$321,23,FALSE)</f>
        <v>180093.62442456346</v>
      </c>
      <c r="I230">
        <f t="shared" si="81"/>
        <v>654767.19505632925</v>
      </c>
      <c r="J230">
        <f t="shared" si="82"/>
        <v>757236.51854912017</v>
      </c>
      <c r="K230" s="55">
        <f t="shared" si="83"/>
        <v>609036.71742838214</v>
      </c>
      <c r="L230">
        <f t="shared" si="70"/>
        <v>45730.477627947112</v>
      </c>
      <c r="M230">
        <f t="shared" si="84"/>
        <v>0</v>
      </c>
      <c r="N230">
        <f t="shared" si="85"/>
        <v>654767.19505632925</v>
      </c>
      <c r="O230">
        <f t="shared" si="71"/>
        <v>0</v>
      </c>
      <c r="P230">
        <f t="shared" si="86"/>
        <v>0</v>
      </c>
      <c r="Q230">
        <f t="shared" si="72"/>
        <v>654767.19505632925</v>
      </c>
      <c r="R230">
        <f t="shared" si="73"/>
        <v>0</v>
      </c>
      <c r="S230">
        <f t="shared" si="87"/>
        <v>0</v>
      </c>
      <c r="T230">
        <f t="shared" si="74"/>
        <v>654767.19505632925</v>
      </c>
      <c r="U230">
        <f t="shared" si="75"/>
        <v>0</v>
      </c>
      <c r="V230">
        <f t="shared" si="88"/>
        <v>0</v>
      </c>
      <c r="W230">
        <f t="shared" si="76"/>
        <v>654767.19505632925</v>
      </c>
      <c r="X230" s="55">
        <f t="shared" si="89"/>
        <v>0</v>
      </c>
      <c r="Y230" s="38">
        <f t="shared" si="77"/>
        <v>5023.5574292016536</v>
      </c>
      <c r="Z230" s="38">
        <f t="shared" si="78"/>
        <v>649743.63762712758</v>
      </c>
      <c r="AA230">
        <f t="shared" si="90"/>
        <v>0</v>
      </c>
      <c r="AB230" s="38">
        <f t="shared" si="91"/>
        <v>649743.63762712758</v>
      </c>
      <c r="AD230" s="38">
        <f t="shared" si="79"/>
        <v>0</v>
      </c>
      <c r="AE230" s="38">
        <f t="shared" si="92"/>
        <v>649743.63762712758</v>
      </c>
      <c r="AG230" t="str">
        <f t="shared" si="80"/>
        <v>5307620</v>
      </c>
    </row>
    <row r="231" spans="1:33" x14ac:dyDescent="0.25">
      <c r="A231" s="7" t="s">
        <v>220</v>
      </c>
      <c r="B231" s="2" t="s">
        <v>1122</v>
      </c>
      <c r="C231" s="4" t="s">
        <v>1121</v>
      </c>
      <c r="D231">
        <f>_xlfn.IFNA(VLOOKUP(A231,'Prior Year Net to district'!$B$1:$F$317,3,FALSE),0)</f>
        <v>141227.64791849972</v>
      </c>
      <c r="E231">
        <f>VLOOKUP(A231,'Basic HH'!$B$1:$Y$321,23,FALSE)</f>
        <v>96907.542045227296</v>
      </c>
      <c r="F231">
        <f>VLOOKUP(A231,'Conc. HH'!$B$1:$Y$321,23,FALSE)</f>
        <v>0</v>
      </c>
      <c r="G231">
        <f>VLOOKUP(A231,'Targeted HH'!$B$1:$Y$321,23,FALSE)</f>
        <v>47113.43676679839</v>
      </c>
      <c r="H231">
        <f>VLOOKUP(A231,'EFIG HH'!$B$1:$Y$321,23,FALSE)</f>
        <v>64978.379967801586</v>
      </c>
      <c r="I231">
        <f t="shared" si="81"/>
        <v>208999.35877982728</v>
      </c>
      <c r="J231">
        <f t="shared" si="82"/>
        <v>141227.64791849972</v>
      </c>
      <c r="K231" s="55">
        <f t="shared" si="83"/>
        <v>194402.3530454243</v>
      </c>
      <c r="L231">
        <f t="shared" si="70"/>
        <v>0</v>
      </c>
      <c r="M231">
        <f t="shared" si="84"/>
        <v>194402.3530454243</v>
      </c>
      <c r="N231">
        <f t="shared" si="85"/>
        <v>186127.32469738598</v>
      </c>
      <c r="O231">
        <f t="shared" si="71"/>
        <v>0</v>
      </c>
      <c r="P231">
        <f t="shared" si="86"/>
        <v>186127.32469738598</v>
      </c>
      <c r="Q231">
        <f t="shared" si="72"/>
        <v>186127.32469738598</v>
      </c>
      <c r="R231">
        <f t="shared" si="73"/>
        <v>0</v>
      </c>
      <c r="S231">
        <f t="shared" si="87"/>
        <v>186127.32469738598</v>
      </c>
      <c r="T231">
        <f t="shared" si="74"/>
        <v>186127.32469738598</v>
      </c>
      <c r="U231">
        <f t="shared" si="75"/>
        <v>0</v>
      </c>
      <c r="V231">
        <f t="shared" si="88"/>
        <v>186127.32469738598</v>
      </c>
      <c r="W231">
        <f t="shared" si="76"/>
        <v>186127.32469738598</v>
      </c>
      <c r="X231" s="55">
        <f t="shared" si="89"/>
        <v>22872.0340824413</v>
      </c>
      <c r="Y231" s="38">
        <f t="shared" si="77"/>
        <v>1428.0210001671546</v>
      </c>
      <c r="Z231" s="38">
        <f t="shared" si="78"/>
        <v>184699.30369721883</v>
      </c>
      <c r="AA231">
        <f t="shared" si="90"/>
        <v>0</v>
      </c>
      <c r="AB231" s="38">
        <f t="shared" si="91"/>
        <v>184699.30369721883</v>
      </c>
      <c r="AD231" s="38">
        <f t="shared" si="79"/>
        <v>0</v>
      </c>
      <c r="AE231" s="38">
        <f t="shared" si="92"/>
        <v>184699.30369721883</v>
      </c>
      <c r="AG231" t="str">
        <f t="shared" si="80"/>
        <v>5307650</v>
      </c>
    </row>
    <row r="232" spans="1:33" x14ac:dyDescent="0.25">
      <c r="A232" s="7" t="s">
        <v>591</v>
      </c>
      <c r="B232" s="2" t="s">
        <v>1124</v>
      </c>
      <c r="C232" s="4" t="s">
        <v>1123</v>
      </c>
      <c r="D232">
        <f>_xlfn.IFNA(VLOOKUP(A232,'Prior Year Net to district'!$B$1:$F$317,3,FALSE),0)</f>
        <v>23153.731471499308</v>
      </c>
      <c r="E232">
        <f>VLOOKUP(A232,'Basic HH'!$B$1:$Y$321,23,FALSE)</f>
        <v>17766.382708291665</v>
      </c>
      <c r="F232">
        <f>VLOOKUP(A232,'Conc. HH'!$B$1:$Y$321,23,FALSE)</f>
        <v>4644.0712173916627</v>
      </c>
      <c r="G232">
        <f>VLOOKUP(A232,'Targeted HH'!$B$1:$Y$321,23,FALSE)</f>
        <v>9977.3695488941157</v>
      </c>
      <c r="H232">
        <f>VLOOKUP(A232,'EFIG HH'!$B$1:$Y$321,23,FALSE)</f>
        <v>13760.688120381239</v>
      </c>
      <c r="I232">
        <f t="shared" si="81"/>
        <v>46148.511594958683</v>
      </c>
      <c r="J232">
        <f t="shared" si="82"/>
        <v>23153.731471499308</v>
      </c>
      <c r="K232" s="55">
        <f t="shared" si="83"/>
        <v>42925.391235554052</v>
      </c>
      <c r="L232">
        <f t="shared" si="70"/>
        <v>0</v>
      </c>
      <c r="M232">
        <f t="shared" si="84"/>
        <v>42925.391235554052</v>
      </c>
      <c r="N232">
        <f t="shared" si="85"/>
        <v>41098.207439883394</v>
      </c>
      <c r="O232">
        <f t="shared" si="71"/>
        <v>0</v>
      </c>
      <c r="P232">
        <f t="shared" si="86"/>
        <v>41098.207439883394</v>
      </c>
      <c r="Q232">
        <f t="shared" si="72"/>
        <v>41098.207439883394</v>
      </c>
      <c r="R232">
        <f t="shared" si="73"/>
        <v>0</v>
      </c>
      <c r="S232">
        <f t="shared" si="87"/>
        <v>41098.207439883394</v>
      </c>
      <c r="T232">
        <f t="shared" si="74"/>
        <v>41098.207439883394</v>
      </c>
      <c r="U232">
        <f t="shared" si="75"/>
        <v>0</v>
      </c>
      <c r="V232">
        <f t="shared" si="88"/>
        <v>41098.207439883394</v>
      </c>
      <c r="W232">
        <f t="shared" si="76"/>
        <v>41098.207439883394</v>
      </c>
      <c r="X232" s="55">
        <f t="shared" si="89"/>
        <v>5050.3041550752896</v>
      </c>
      <c r="Y232" s="38">
        <f t="shared" si="77"/>
        <v>315.31696589309934</v>
      </c>
      <c r="Z232" s="38">
        <f t="shared" si="78"/>
        <v>40782.890473990294</v>
      </c>
      <c r="AA232">
        <f t="shared" si="90"/>
        <v>0</v>
      </c>
      <c r="AB232" s="38">
        <f t="shared" si="91"/>
        <v>40782.890473990294</v>
      </c>
      <c r="AD232" s="38">
        <f t="shared" si="79"/>
        <v>0</v>
      </c>
      <c r="AE232" s="38">
        <f t="shared" si="92"/>
        <v>40782.890473990294</v>
      </c>
      <c r="AG232" t="str">
        <f t="shared" si="80"/>
        <v>5307680</v>
      </c>
    </row>
    <row r="233" spans="1:33" x14ac:dyDescent="0.25">
      <c r="A233" s="7" t="s">
        <v>95</v>
      </c>
      <c r="B233" s="2" t="s">
        <v>1125</v>
      </c>
      <c r="C233" s="8" t="s">
        <v>60</v>
      </c>
      <c r="D233">
        <f>_xlfn.IFNA(VLOOKUP(A233,'Prior Year Net to district'!$B$1:$F$317,3,FALSE),0)</f>
        <v>41074.112410785281</v>
      </c>
      <c r="E233">
        <f>VLOOKUP(A233,'Basic HH'!$B$1:$Y$321,23,FALSE)</f>
        <v>15783.406792872815</v>
      </c>
      <c r="F233">
        <f>VLOOKUP(A233,'Conc. HH'!$B$1:$Y$321,23,FALSE)</f>
        <v>2424.1131349026737</v>
      </c>
      <c r="G233">
        <f>VLOOKUP(A233,'Targeted HH'!$B$1:$Y$321,23,FALSE)</f>
        <v>11887.329960481531</v>
      </c>
      <c r="H233">
        <f>VLOOKUP(A233,'EFIG HH'!$B$1:$Y$321,23,FALSE)</f>
        <v>16394.886384496098</v>
      </c>
      <c r="I233">
        <f t="shared" si="81"/>
        <v>46489.736272753114</v>
      </c>
      <c r="J233">
        <f t="shared" si="82"/>
        <v>41074.112410785281</v>
      </c>
      <c r="K233" s="55">
        <f t="shared" si="83"/>
        <v>43242.78398100398</v>
      </c>
      <c r="L233">
        <f t="shared" si="70"/>
        <v>0</v>
      </c>
      <c r="M233">
        <f t="shared" si="84"/>
        <v>43242.78398100398</v>
      </c>
      <c r="N233">
        <f t="shared" si="85"/>
        <v>41402.089886075541</v>
      </c>
      <c r="O233">
        <f t="shared" si="71"/>
        <v>0</v>
      </c>
      <c r="P233">
        <f t="shared" si="86"/>
        <v>41402.089886075541</v>
      </c>
      <c r="Q233">
        <f t="shared" si="72"/>
        <v>41402.089886075541</v>
      </c>
      <c r="R233">
        <f t="shared" si="73"/>
        <v>0</v>
      </c>
      <c r="S233">
        <f t="shared" si="87"/>
        <v>41402.089886075541</v>
      </c>
      <c r="T233">
        <f t="shared" si="74"/>
        <v>41402.089886075541</v>
      </c>
      <c r="U233">
        <f t="shared" si="75"/>
        <v>0</v>
      </c>
      <c r="V233">
        <f t="shared" si="88"/>
        <v>41402.089886075541</v>
      </c>
      <c r="W233">
        <f t="shared" si="76"/>
        <v>41402.089886075541</v>
      </c>
      <c r="X233" s="55">
        <f t="shared" si="89"/>
        <v>5087.6463866775739</v>
      </c>
      <c r="Y233" s="38">
        <f t="shared" si="77"/>
        <v>317.64843718808561</v>
      </c>
      <c r="Z233" s="38">
        <f t="shared" si="78"/>
        <v>41084.441448887454</v>
      </c>
      <c r="AA233">
        <f t="shared" si="90"/>
        <v>0</v>
      </c>
      <c r="AB233" s="38">
        <f t="shared" si="91"/>
        <v>41084.441448887454</v>
      </c>
      <c r="AD233" s="38">
        <f t="shared" si="79"/>
        <v>0</v>
      </c>
      <c r="AE233" s="38">
        <f t="shared" si="92"/>
        <v>41084.441448887454</v>
      </c>
      <c r="AG233" t="str">
        <f t="shared" si="80"/>
        <v>5307700</v>
      </c>
    </row>
    <row r="234" spans="1:33" x14ac:dyDescent="0.25">
      <c r="A234" s="7" t="s">
        <v>94</v>
      </c>
      <c r="B234" s="2" t="s">
        <v>1126</v>
      </c>
      <c r="C234" s="4" t="s">
        <v>56</v>
      </c>
      <c r="D234">
        <f>_xlfn.IFNA(VLOOKUP(A234,'Prior Year Net to district'!$B$1:$F$317,3,FALSE),0)</f>
        <v>1122.6305507040797</v>
      </c>
      <c r="E234">
        <f>VLOOKUP(A234,'Basic HH'!$B$1:$Y$321,23,FALSE)</f>
        <v>0</v>
      </c>
      <c r="F234">
        <f>VLOOKUP(A234,'Conc. HH'!$B$1:$Y$321,23,FALSE)</f>
        <v>962.22848269486246</v>
      </c>
      <c r="G234">
        <f>VLOOKUP(A234,'Targeted HH'!$B$1:$Y$321,23,FALSE)</f>
        <v>0</v>
      </c>
      <c r="H234">
        <f>VLOOKUP(A234,'EFIG HH'!$B$1:$Y$321,23,FALSE)</f>
        <v>0</v>
      </c>
      <c r="I234">
        <f t="shared" si="81"/>
        <v>962.22848269486246</v>
      </c>
      <c r="J234">
        <f t="shared" si="82"/>
        <v>1122.6305507040797</v>
      </c>
      <c r="K234" s="55">
        <f t="shared" si="83"/>
        <v>895.02418713288739</v>
      </c>
      <c r="L234">
        <f t="shared" si="70"/>
        <v>67.204295561975073</v>
      </c>
      <c r="M234">
        <f t="shared" si="84"/>
        <v>0</v>
      </c>
      <c r="N234">
        <f t="shared" si="85"/>
        <v>962.22848269486246</v>
      </c>
      <c r="O234">
        <f t="shared" si="71"/>
        <v>0</v>
      </c>
      <c r="P234">
        <f t="shared" si="86"/>
        <v>0</v>
      </c>
      <c r="Q234">
        <f t="shared" si="72"/>
        <v>962.22848269486246</v>
      </c>
      <c r="R234">
        <f t="shared" si="73"/>
        <v>0</v>
      </c>
      <c r="S234">
        <f t="shared" si="87"/>
        <v>0</v>
      </c>
      <c r="T234">
        <f t="shared" si="74"/>
        <v>962.22848269486246</v>
      </c>
      <c r="U234">
        <f t="shared" si="75"/>
        <v>0</v>
      </c>
      <c r="V234">
        <f t="shared" si="88"/>
        <v>0</v>
      </c>
      <c r="W234">
        <f t="shared" si="76"/>
        <v>962.22848269486246</v>
      </c>
      <c r="X234" s="55">
        <f t="shared" si="89"/>
        <v>0</v>
      </c>
      <c r="Y234" s="38">
        <f t="shared" si="77"/>
        <v>7.3824865987908286</v>
      </c>
      <c r="Z234" s="38">
        <f t="shared" si="78"/>
        <v>954.84599609607164</v>
      </c>
      <c r="AA234">
        <f t="shared" si="90"/>
        <v>0</v>
      </c>
      <c r="AB234" s="38">
        <f t="shared" si="91"/>
        <v>954.84599609607164</v>
      </c>
      <c r="AD234" s="38">
        <f t="shared" si="79"/>
        <v>0</v>
      </c>
      <c r="AE234" s="38">
        <f t="shared" si="92"/>
        <v>954.84599609607164</v>
      </c>
      <c r="AG234" t="str">
        <f t="shared" si="80"/>
        <v>5307690</v>
      </c>
    </row>
    <row r="235" spans="1:33" x14ac:dyDescent="0.25">
      <c r="A235" s="7" t="s">
        <v>71</v>
      </c>
      <c r="B235" s="2" t="s">
        <v>1127</v>
      </c>
      <c r="C235" s="4" t="s">
        <v>31</v>
      </c>
      <c r="D235">
        <f>_xlfn.IFNA(VLOOKUP(A235,'Prior Year Net to district'!$B$1:$F$317,3,FALSE),0)</f>
        <v>11828630.31759765</v>
      </c>
      <c r="E235">
        <f>VLOOKUP(A235,'Basic HH'!$B$1:$Y$321,23,FALSE)</f>
        <v>5589643.7895583129</v>
      </c>
      <c r="F235">
        <f>VLOOKUP(A235,'Conc. HH'!$B$1:$Y$321,23,FALSE)</f>
        <v>1461113.6248035873</v>
      </c>
      <c r="G235">
        <f>VLOOKUP(A235,'Targeted HH'!$B$1:$Y$321,23,FALSE)</f>
        <v>4869017.9561731694</v>
      </c>
      <c r="H235">
        <f>VLOOKUP(A235,'EFIG HH'!$B$1:$Y$321,23,FALSE)</f>
        <v>6715300.7833473906</v>
      </c>
      <c r="I235">
        <f t="shared" si="81"/>
        <v>18635076.153882459</v>
      </c>
      <c r="J235">
        <f t="shared" si="82"/>
        <v>11828630.31759765</v>
      </c>
      <c r="K235" s="55">
        <f t="shared" si="83"/>
        <v>17333558.699152768</v>
      </c>
      <c r="L235">
        <f t="shared" si="70"/>
        <v>0</v>
      </c>
      <c r="M235">
        <f t="shared" si="84"/>
        <v>17333558.699152768</v>
      </c>
      <c r="N235">
        <f t="shared" si="85"/>
        <v>16595729.720434798</v>
      </c>
      <c r="O235">
        <f t="shared" si="71"/>
        <v>0</v>
      </c>
      <c r="P235">
        <f t="shared" si="86"/>
        <v>16595729.720434798</v>
      </c>
      <c r="Q235">
        <f t="shared" si="72"/>
        <v>16595729.720434798</v>
      </c>
      <c r="R235">
        <f t="shared" si="73"/>
        <v>0</v>
      </c>
      <c r="S235">
        <f t="shared" si="87"/>
        <v>16595729.720434798</v>
      </c>
      <c r="T235">
        <f t="shared" si="74"/>
        <v>16595729.720434798</v>
      </c>
      <c r="U235">
        <f t="shared" si="75"/>
        <v>0</v>
      </c>
      <c r="V235">
        <f t="shared" si="88"/>
        <v>16595729.720434798</v>
      </c>
      <c r="W235">
        <f t="shared" si="76"/>
        <v>16595729.720434798</v>
      </c>
      <c r="X235" s="55">
        <f t="shared" si="89"/>
        <v>2039346.4334476609</v>
      </c>
      <c r="Y235" s="38">
        <f t="shared" si="77"/>
        <v>127327.08962754413</v>
      </c>
      <c r="Z235" s="38">
        <f t="shared" si="78"/>
        <v>16468402.630807254</v>
      </c>
      <c r="AA235">
        <f t="shared" si="90"/>
        <v>0</v>
      </c>
      <c r="AB235" s="38">
        <f t="shared" si="91"/>
        <v>16468402.630807254</v>
      </c>
      <c r="AD235" s="38">
        <f t="shared" si="79"/>
        <v>0</v>
      </c>
      <c r="AE235" s="38">
        <f t="shared" si="92"/>
        <v>16468402.630807254</v>
      </c>
      <c r="AG235" t="str">
        <f t="shared" si="80"/>
        <v>5307710</v>
      </c>
    </row>
    <row r="236" spans="1:33" x14ac:dyDescent="0.25">
      <c r="A236" s="7" t="s">
        <v>314</v>
      </c>
      <c r="B236" s="2" t="s">
        <v>1129</v>
      </c>
      <c r="C236" s="4" t="s">
        <v>1128</v>
      </c>
      <c r="D236">
        <f>_xlfn.IFNA(VLOOKUP(A236,'Prior Year Net to district'!$B$1:$F$317,3,FALSE),0)</f>
        <v>904930.35828369379</v>
      </c>
      <c r="E236">
        <f>VLOOKUP(A236,'Basic HH'!$B$1:$Y$321,23,FALSE)</f>
        <v>525723.415595358</v>
      </c>
      <c r="F236">
        <f>VLOOKUP(A236,'Conc. HH'!$B$1:$Y$321,23,FALSE)</f>
        <v>0</v>
      </c>
      <c r="G236">
        <f>VLOOKUP(A236,'Targeted HH'!$B$1:$Y$321,23,FALSE)</f>
        <v>255590.39445988109</v>
      </c>
      <c r="H236">
        <f>VLOOKUP(A236,'EFIG HH'!$B$1:$Y$321,23,FALSE)</f>
        <v>352507.71132532344</v>
      </c>
      <c r="I236">
        <f t="shared" si="81"/>
        <v>1133821.5213805626</v>
      </c>
      <c r="J236">
        <f t="shared" si="82"/>
        <v>904930.35828369379</v>
      </c>
      <c r="K236" s="55">
        <f t="shared" si="83"/>
        <v>1054632.7652714264</v>
      </c>
      <c r="L236">
        <f t="shared" si="70"/>
        <v>0</v>
      </c>
      <c r="M236">
        <f t="shared" si="84"/>
        <v>1054632.7652714264</v>
      </c>
      <c r="N236">
        <f t="shared" si="85"/>
        <v>1009740.7364833185</v>
      </c>
      <c r="O236">
        <f t="shared" si="71"/>
        <v>0</v>
      </c>
      <c r="P236">
        <f t="shared" si="86"/>
        <v>1009740.7364833185</v>
      </c>
      <c r="Q236">
        <f t="shared" si="72"/>
        <v>1009740.7364833185</v>
      </c>
      <c r="R236">
        <f t="shared" si="73"/>
        <v>0</v>
      </c>
      <c r="S236">
        <f t="shared" si="87"/>
        <v>1009740.7364833185</v>
      </c>
      <c r="T236">
        <f t="shared" si="74"/>
        <v>1009740.7364833185</v>
      </c>
      <c r="U236">
        <f t="shared" si="75"/>
        <v>0</v>
      </c>
      <c r="V236">
        <f t="shared" si="88"/>
        <v>1009740.7364833185</v>
      </c>
      <c r="W236">
        <f t="shared" si="76"/>
        <v>1009740.7364833185</v>
      </c>
      <c r="X236" s="55">
        <f t="shared" si="89"/>
        <v>124080.78489724407</v>
      </c>
      <c r="Y236" s="38">
        <f t="shared" si="77"/>
        <v>7747.013925906811</v>
      </c>
      <c r="Z236" s="38">
        <f t="shared" si="78"/>
        <v>1001993.7225574116</v>
      </c>
      <c r="AA236">
        <f t="shared" si="90"/>
        <v>0</v>
      </c>
      <c r="AB236" s="38">
        <f t="shared" si="91"/>
        <v>1001993.7225574116</v>
      </c>
      <c r="AD236" s="38">
        <f t="shared" si="79"/>
        <v>0</v>
      </c>
      <c r="AE236" s="38">
        <f t="shared" si="92"/>
        <v>1001993.7225574116</v>
      </c>
      <c r="AG236" t="str">
        <f t="shared" si="80"/>
        <v>5307740</v>
      </c>
    </row>
    <row r="237" spans="1:33" x14ac:dyDescent="0.25">
      <c r="A237" s="7" t="s">
        <v>593</v>
      </c>
      <c r="B237" s="2" t="s">
        <v>1131</v>
      </c>
      <c r="C237" s="4" t="s">
        <v>1130</v>
      </c>
      <c r="D237">
        <f>_xlfn.IFNA(VLOOKUP(A237,'Prior Year Net to district'!$B$1:$F$317,3,FALSE),0)</f>
        <v>782655.61263558804</v>
      </c>
      <c r="E237">
        <f>VLOOKUP(A237,'Basic HH'!$B$1:$Y$321,23,FALSE)</f>
        <v>375516.72542525572</v>
      </c>
      <c r="F237">
        <f>VLOOKUP(A237,'Conc. HH'!$B$1:$Y$321,23,FALSE)</f>
        <v>52947.490784027701</v>
      </c>
      <c r="G237">
        <f>VLOOKUP(A237,'Targeted HH'!$B$1:$Y$321,23,FALSE)</f>
        <v>182564.56747134373</v>
      </c>
      <c r="H237">
        <f>VLOOKUP(A237,'EFIG HH'!$B$1:$Y$321,23,FALSE)</f>
        <v>251791.22237523113</v>
      </c>
      <c r="I237">
        <f t="shared" si="81"/>
        <v>862820.00605585822</v>
      </c>
      <c r="J237">
        <f t="shared" si="82"/>
        <v>782655.61263558804</v>
      </c>
      <c r="K237" s="55">
        <f t="shared" si="83"/>
        <v>802558.63181201241</v>
      </c>
      <c r="L237">
        <f t="shared" si="70"/>
        <v>0</v>
      </c>
      <c r="M237">
        <f t="shared" si="84"/>
        <v>802558.63181201241</v>
      </c>
      <c r="N237">
        <f t="shared" si="85"/>
        <v>768396.51738711412</v>
      </c>
      <c r="O237">
        <f t="shared" si="71"/>
        <v>14259.095248473925</v>
      </c>
      <c r="P237">
        <f t="shared" si="86"/>
        <v>0</v>
      </c>
      <c r="Q237">
        <f t="shared" si="72"/>
        <v>768396.51738711412</v>
      </c>
      <c r="R237">
        <f t="shared" si="73"/>
        <v>0</v>
      </c>
      <c r="S237">
        <f t="shared" si="87"/>
        <v>0</v>
      </c>
      <c r="T237">
        <f t="shared" si="74"/>
        <v>768396.51738711412</v>
      </c>
      <c r="U237">
        <f t="shared" si="75"/>
        <v>14259.095248473925</v>
      </c>
      <c r="V237">
        <f t="shared" si="88"/>
        <v>0</v>
      </c>
      <c r="W237">
        <f t="shared" si="76"/>
        <v>768396.51738711412</v>
      </c>
      <c r="X237" s="55">
        <f t="shared" si="89"/>
        <v>94423.488668744103</v>
      </c>
      <c r="Y237" s="38">
        <f t="shared" si="77"/>
        <v>5895.3534365151472</v>
      </c>
      <c r="Z237" s="38">
        <f t="shared" si="78"/>
        <v>762501.16395059892</v>
      </c>
      <c r="AA237">
        <f t="shared" si="90"/>
        <v>0</v>
      </c>
      <c r="AB237" s="38">
        <f t="shared" si="91"/>
        <v>762501.16395059892</v>
      </c>
      <c r="AD237" s="38">
        <f t="shared" si="79"/>
        <v>0</v>
      </c>
      <c r="AE237" s="38">
        <f t="shared" si="92"/>
        <v>762501.16395059892</v>
      </c>
      <c r="AG237" t="str">
        <f t="shared" si="80"/>
        <v>5307770</v>
      </c>
    </row>
    <row r="238" spans="1:33" x14ac:dyDescent="0.25">
      <c r="A238" s="7" t="s">
        <v>595</v>
      </c>
      <c r="B238" s="2" t="s">
        <v>1133</v>
      </c>
      <c r="C238" s="4" t="s">
        <v>1132</v>
      </c>
      <c r="D238">
        <f>_xlfn.IFNA(VLOOKUP(A238,'Prior Year Net to district'!$B$1:$F$317,3,FALSE),0)</f>
        <v>122967.99199932671</v>
      </c>
      <c r="E238">
        <f>VLOOKUP(A238,'Basic HH'!$B$1:$Y$321,23,FALSE)</f>
        <v>62989.90232939773</v>
      </c>
      <c r="F238">
        <f>VLOOKUP(A238,'Conc. HH'!$B$1:$Y$321,23,FALSE)</f>
        <v>16465.343407115895</v>
      </c>
      <c r="G238">
        <f>VLOOKUP(A238,'Targeted HH'!$B$1:$Y$321,23,FALSE)</f>
        <v>43375.839490394297</v>
      </c>
      <c r="H238">
        <f>VLOOKUP(A238,'EFIG HH'!$B$1:$Y$321,23,FALSE)</f>
        <v>59823.523250493425</v>
      </c>
      <c r="I238">
        <f t="shared" si="81"/>
        <v>182654.60847740134</v>
      </c>
      <c r="J238">
        <f t="shared" si="82"/>
        <v>122967.99199932671</v>
      </c>
      <c r="K238" s="55">
        <f t="shared" si="83"/>
        <v>169897.58193470986</v>
      </c>
      <c r="L238">
        <f t="shared" si="70"/>
        <v>0</v>
      </c>
      <c r="M238">
        <f t="shared" si="84"/>
        <v>169897.58193470986</v>
      </c>
      <c r="N238">
        <f t="shared" si="85"/>
        <v>162665.63600016458</v>
      </c>
      <c r="O238">
        <f t="shared" si="71"/>
        <v>0</v>
      </c>
      <c r="P238">
        <f t="shared" si="86"/>
        <v>162665.63600016458</v>
      </c>
      <c r="Q238">
        <f t="shared" si="72"/>
        <v>162665.63600016458</v>
      </c>
      <c r="R238">
        <f t="shared" si="73"/>
        <v>0</v>
      </c>
      <c r="S238">
        <f t="shared" si="87"/>
        <v>162665.63600016458</v>
      </c>
      <c r="T238">
        <f t="shared" si="74"/>
        <v>162665.63600016458</v>
      </c>
      <c r="U238">
        <f t="shared" si="75"/>
        <v>0</v>
      </c>
      <c r="V238">
        <f t="shared" si="88"/>
        <v>162665.63600016458</v>
      </c>
      <c r="W238">
        <f t="shared" si="76"/>
        <v>162665.63600016458</v>
      </c>
      <c r="X238" s="55">
        <f t="shared" si="89"/>
        <v>19988.972477236763</v>
      </c>
      <c r="Y238" s="38">
        <f t="shared" si="77"/>
        <v>1248.0163489775002</v>
      </c>
      <c r="Z238" s="38">
        <f t="shared" si="78"/>
        <v>161417.61965118709</v>
      </c>
      <c r="AA238">
        <f t="shared" si="90"/>
        <v>0</v>
      </c>
      <c r="AB238" s="38">
        <f t="shared" si="91"/>
        <v>161417.61965118709</v>
      </c>
      <c r="AD238" s="38">
        <f t="shared" si="79"/>
        <v>0</v>
      </c>
      <c r="AE238" s="38">
        <f t="shared" si="92"/>
        <v>161417.61965118709</v>
      </c>
      <c r="AG238" t="str">
        <f t="shared" si="80"/>
        <v>5307800</v>
      </c>
    </row>
    <row r="239" spans="1:33" x14ac:dyDescent="0.25">
      <c r="A239" s="7" t="s">
        <v>597</v>
      </c>
      <c r="B239" s="2" t="s">
        <v>1135</v>
      </c>
      <c r="C239" s="4" t="s">
        <v>1134</v>
      </c>
      <c r="D239">
        <f>_xlfn.IFNA(VLOOKUP(A239,'Prior Year Net to district'!$B$1:$F$317,3,FALSE),0)</f>
        <v>914551.22908061626</v>
      </c>
      <c r="E239">
        <f>VLOOKUP(A239,'Basic HH'!$B$1:$Y$321,23,FALSE)</f>
        <v>402973.86233806988</v>
      </c>
      <c r="F239">
        <f>VLOOKUP(A239,'Conc. HH'!$B$1:$Y$321,23,FALSE)</f>
        <v>105335.97897629272</v>
      </c>
      <c r="G239">
        <f>VLOOKUP(A239,'Targeted HH'!$B$1:$Y$321,23,FALSE)</f>
        <v>195913.37455526984</v>
      </c>
      <c r="H239">
        <f>VLOOKUP(A239,'EFIG HH'!$B$1:$Y$321,23,FALSE)</f>
        <v>270201.76336610829</v>
      </c>
      <c r="I239">
        <f t="shared" si="81"/>
        <v>974424.97923574073</v>
      </c>
      <c r="J239">
        <f t="shared" si="82"/>
        <v>914551.22908061626</v>
      </c>
      <c r="K239" s="55">
        <f t="shared" si="83"/>
        <v>906368.85173042282</v>
      </c>
      <c r="L239">
        <f t="shared" si="70"/>
        <v>8182.3773501934484</v>
      </c>
      <c r="M239">
        <f t="shared" si="84"/>
        <v>0</v>
      </c>
      <c r="N239">
        <f t="shared" si="85"/>
        <v>914551.22908061626</v>
      </c>
      <c r="O239">
        <f t="shared" si="71"/>
        <v>0</v>
      </c>
      <c r="P239">
        <f t="shared" si="86"/>
        <v>0</v>
      </c>
      <c r="Q239">
        <f t="shared" si="72"/>
        <v>914551.22908061626</v>
      </c>
      <c r="R239">
        <f t="shared" si="73"/>
        <v>0</v>
      </c>
      <c r="S239">
        <f t="shared" si="87"/>
        <v>0</v>
      </c>
      <c r="T239">
        <f t="shared" si="74"/>
        <v>914551.22908061626</v>
      </c>
      <c r="U239">
        <f t="shared" si="75"/>
        <v>0</v>
      </c>
      <c r="V239">
        <f t="shared" si="88"/>
        <v>0</v>
      </c>
      <c r="W239">
        <f t="shared" si="76"/>
        <v>914551.22908061626</v>
      </c>
      <c r="X239" s="55">
        <f t="shared" si="89"/>
        <v>59873.750155124464</v>
      </c>
      <c r="Y239" s="38">
        <f t="shared" si="77"/>
        <v>7016.6933467676063</v>
      </c>
      <c r="Z239" s="38">
        <f t="shared" si="78"/>
        <v>907534.53573384869</v>
      </c>
      <c r="AA239">
        <f t="shared" si="90"/>
        <v>0</v>
      </c>
      <c r="AB239" s="38">
        <f t="shared" si="91"/>
        <v>907534.53573384869</v>
      </c>
      <c r="AD239" s="38">
        <f t="shared" si="79"/>
        <v>0</v>
      </c>
      <c r="AE239" s="38">
        <f t="shared" si="92"/>
        <v>907534.53573384869</v>
      </c>
      <c r="AG239" t="str">
        <f t="shared" si="80"/>
        <v>5307830</v>
      </c>
    </row>
    <row r="240" spans="1:33" x14ac:dyDescent="0.25">
      <c r="A240" s="7" t="s">
        <v>222</v>
      </c>
      <c r="B240" s="2" t="s">
        <v>1137</v>
      </c>
      <c r="C240" s="4" t="s">
        <v>1136</v>
      </c>
      <c r="D240">
        <f>_xlfn.IFNA(VLOOKUP(A240,'Prior Year Net to district'!$B$1:$F$317,3,FALSE),0)</f>
        <v>0</v>
      </c>
      <c r="E240">
        <f>VLOOKUP(A240,'Basic HH'!$B$1:$Y$321,23,FALSE)</f>
        <v>0</v>
      </c>
      <c r="F240">
        <f>VLOOKUP(A240,'Conc. HH'!$B$1:$Y$321,23,FALSE)</f>
        <v>0</v>
      </c>
      <c r="G240">
        <f>VLOOKUP(A240,'Targeted HH'!$B$1:$Y$321,23,FALSE)</f>
        <v>0</v>
      </c>
      <c r="H240">
        <f>VLOOKUP(A240,'EFIG HH'!$B$1:$Y$321,23,FALSE)</f>
        <v>0</v>
      </c>
      <c r="I240">
        <f t="shared" si="81"/>
        <v>0</v>
      </c>
      <c r="J240">
        <f t="shared" si="82"/>
        <v>0</v>
      </c>
      <c r="K240" s="55">
        <f t="shared" si="83"/>
        <v>0</v>
      </c>
      <c r="L240">
        <f t="shared" si="70"/>
        <v>0</v>
      </c>
      <c r="M240">
        <f t="shared" si="84"/>
        <v>0</v>
      </c>
      <c r="N240">
        <f t="shared" si="85"/>
        <v>0</v>
      </c>
      <c r="O240">
        <f t="shared" si="71"/>
        <v>0</v>
      </c>
      <c r="P240">
        <f t="shared" si="86"/>
        <v>0</v>
      </c>
      <c r="Q240">
        <f t="shared" si="72"/>
        <v>0</v>
      </c>
      <c r="R240">
        <f t="shared" si="73"/>
        <v>0</v>
      </c>
      <c r="S240">
        <f t="shared" si="87"/>
        <v>0</v>
      </c>
      <c r="T240">
        <f t="shared" si="74"/>
        <v>0</v>
      </c>
      <c r="U240">
        <f t="shared" si="75"/>
        <v>0</v>
      </c>
      <c r="V240">
        <f t="shared" si="88"/>
        <v>0</v>
      </c>
      <c r="W240">
        <f t="shared" si="76"/>
        <v>0</v>
      </c>
      <c r="X240" s="55">
        <f t="shared" si="89"/>
        <v>0</v>
      </c>
      <c r="Y240" s="38">
        <f t="shared" si="77"/>
        <v>0</v>
      </c>
      <c r="Z240" s="38">
        <f t="shared" si="78"/>
        <v>0</v>
      </c>
      <c r="AA240">
        <f t="shared" si="90"/>
        <v>0</v>
      </c>
      <c r="AB240" s="38">
        <f t="shared" si="91"/>
        <v>0</v>
      </c>
      <c r="AD240" s="38">
        <f t="shared" si="79"/>
        <v>0</v>
      </c>
      <c r="AE240" s="38">
        <f t="shared" si="92"/>
        <v>0</v>
      </c>
      <c r="AG240" t="str">
        <f t="shared" si="80"/>
        <v>5307860</v>
      </c>
    </row>
    <row r="241" spans="1:33" x14ac:dyDescent="0.25">
      <c r="A241" s="7" t="s">
        <v>599</v>
      </c>
      <c r="B241" s="2" t="s">
        <v>1139</v>
      </c>
      <c r="C241" s="4" t="s">
        <v>1138</v>
      </c>
      <c r="D241">
        <f>_xlfn.IFNA(VLOOKUP(A241,'Prior Year Net to district'!$B$1:$F$317,3,FALSE),0)</f>
        <v>1970671.9939356679</v>
      </c>
      <c r="E241">
        <f>VLOOKUP(A241,'Basic HH'!$B$1:$Y$321,23,FALSE)</f>
        <v>704574.33643415046</v>
      </c>
      <c r="F241">
        <f>VLOOKUP(A241,'Conc. HH'!$B$1:$Y$321,23,FALSE)</f>
        <v>178947.86266717769</v>
      </c>
      <c r="G241">
        <f>VLOOKUP(A241,'Targeted HH'!$B$1:$Y$321,23,FALSE)</f>
        <v>397232.45695130317</v>
      </c>
      <c r="H241">
        <f>VLOOKUP(A241,'EFIG HH'!$B$1:$Y$321,23,FALSE)</f>
        <v>530181.01969838189</v>
      </c>
      <c r="I241">
        <f t="shared" si="81"/>
        <v>1810935.6757510132</v>
      </c>
      <c r="J241">
        <f t="shared" si="82"/>
        <v>1970671.9939356679</v>
      </c>
      <c r="K241" s="55">
        <f t="shared" si="83"/>
        <v>1684455.6779275753</v>
      </c>
      <c r="L241">
        <f t="shared" si="70"/>
        <v>126479.99782343791</v>
      </c>
      <c r="M241">
        <f t="shared" si="84"/>
        <v>0</v>
      </c>
      <c r="N241">
        <f t="shared" si="85"/>
        <v>1810935.6757510132</v>
      </c>
      <c r="O241">
        <f t="shared" si="71"/>
        <v>0</v>
      </c>
      <c r="P241">
        <f t="shared" si="86"/>
        <v>0</v>
      </c>
      <c r="Q241">
        <f t="shared" si="72"/>
        <v>1810935.6757510132</v>
      </c>
      <c r="R241">
        <f t="shared" si="73"/>
        <v>0</v>
      </c>
      <c r="S241">
        <f t="shared" si="87"/>
        <v>0</v>
      </c>
      <c r="T241">
        <f t="shared" si="74"/>
        <v>1810935.6757510132</v>
      </c>
      <c r="U241">
        <f t="shared" si="75"/>
        <v>0</v>
      </c>
      <c r="V241">
        <f t="shared" si="88"/>
        <v>0</v>
      </c>
      <c r="W241">
        <f t="shared" si="76"/>
        <v>1810935.6757510132</v>
      </c>
      <c r="X241" s="55">
        <f t="shared" si="89"/>
        <v>0</v>
      </c>
      <c r="Y241" s="38">
        <f t="shared" si="77"/>
        <v>13894.006047359597</v>
      </c>
      <c r="Z241" s="38">
        <f t="shared" si="78"/>
        <v>1797041.6697036535</v>
      </c>
      <c r="AA241">
        <f t="shared" si="90"/>
        <v>0</v>
      </c>
      <c r="AB241" s="38">
        <f t="shared" si="91"/>
        <v>1797041.6697036535</v>
      </c>
      <c r="AD241" s="38">
        <f t="shared" si="79"/>
        <v>0</v>
      </c>
      <c r="AE241" s="38">
        <f t="shared" si="92"/>
        <v>1797041.6697036535</v>
      </c>
      <c r="AG241" t="str">
        <f t="shared" si="80"/>
        <v>5307900</v>
      </c>
    </row>
    <row r="242" spans="1:33" x14ac:dyDescent="0.25">
      <c r="A242" s="7" t="s">
        <v>224</v>
      </c>
      <c r="B242" s="2" t="s">
        <v>1141</v>
      </c>
      <c r="C242" s="4" t="s">
        <v>1140</v>
      </c>
      <c r="D242">
        <f>_xlfn.IFNA(VLOOKUP(A242,'Prior Year Net to district'!$B$1:$F$317,3,FALSE),0)</f>
        <v>955363.50062514492</v>
      </c>
      <c r="E242">
        <f>VLOOKUP(A242,'Basic HH'!$B$1:$Y$321,23,FALSE)</f>
        <v>654125.90880528407</v>
      </c>
      <c r="F242">
        <f>VLOOKUP(A242,'Conc. HH'!$B$1:$Y$321,23,FALSE)</f>
        <v>0</v>
      </c>
      <c r="G242">
        <f>VLOOKUP(A242,'Targeted HH'!$B$1:$Y$321,23,FALSE)</f>
        <v>341376.11057276005</v>
      </c>
      <c r="H242">
        <f>VLOOKUP(A242,'EFIG HH'!$B$1:$Y$321,23,FALSE)</f>
        <v>470822.51151669573</v>
      </c>
      <c r="I242">
        <f t="shared" si="81"/>
        <v>1466324.53089474</v>
      </c>
      <c r="J242">
        <f t="shared" si="82"/>
        <v>955363.50062514492</v>
      </c>
      <c r="K242" s="55">
        <f t="shared" si="83"/>
        <v>1363912.9842233718</v>
      </c>
      <c r="L242">
        <f t="shared" si="70"/>
        <v>0</v>
      </c>
      <c r="M242">
        <f t="shared" si="84"/>
        <v>1363912.9842233718</v>
      </c>
      <c r="N242">
        <f t="shared" si="85"/>
        <v>1305855.9780611638</v>
      </c>
      <c r="O242">
        <f t="shared" si="71"/>
        <v>0</v>
      </c>
      <c r="P242">
        <f t="shared" si="86"/>
        <v>1305855.9780611638</v>
      </c>
      <c r="Q242">
        <f t="shared" si="72"/>
        <v>1305855.9780611638</v>
      </c>
      <c r="R242">
        <f t="shared" si="73"/>
        <v>0</v>
      </c>
      <c r="S242">
        <f t="shared" si="87"/>
        <v>1305855.9780611638</v>
      </c>
      <c r="T242">
        <f t="shared" si="74"/>
        <v>1305855.9780611638</v>
      </c>
      <c r="U242">
        <f t="shared" si="75"/>
        <v>0</v>
      </c>
      <c r="V242">
        <f t="shared" si="88"/>
        <v>1305855.9780611638</v>
      </c>
      <c r="W242">
        <f t="shared" si="76"/>
        <v>1305855.9780611638</v>
      </c>
      <c r="X242" s="55">
        <f t="shared" si="89"/>
        <v>160468.55283357622</v>
      </c>
      <c r="Y242" s="38">
        <f t="shared" si="77"/>
        <v>10018.893050211829</v>
      </c>
      <c r="Z242" s="38">
        <f t="shared" si="78"/>
        <v>1295837.0850109521</v>
      </c>
      <c r="AA242">
        <f t="shared" si="90"/>
        <v>0</v>
      </c>
      <c r="AB242" s="38">
        <f t="shared" si="91"/>
        <v>1295837.0850109521</v>
      </c>
      <c r="AD242" s="38">
        <f t="shared" si="79"/>
        <v>0</v>
      </c>
      <c r="AE242" s="38">
        <f t="shared" si="92"/>
        <v>1295837.0850109521</v>
      </c>
      <c r="AG242" t="str">
        <f t="shared" si="80"/>
        <v>5307920</v>
      </c>
    </row>
    <row r="243" spans="1:33" x14ac:dyDescent="0.25">
      <c r="A243" s="7" t="s">
        <v>316</v>
      </c>
      <c r="B243" s="2" t="s">
        <v>1143</v>
      </c>
      <c r="C243" s="4" t="s">
        <v>1142</v>
      </c>
      <c r="D243">
        <f>_xlfn.IFNA(VLOOKUP(A243,'Prior Year Net to district'!$B$1:$F$317,3,FALSE),0)</f>
        <v>18276.519142394081</v>
      </c>
      <c r="E243">
        <f>VLOOKUP(A243,'Basic HH'!$B$1:$Y$321,23,FALSE)</f>
        <v>11305.879905276515</v>
      </c>
      <c r="F243">
        <f>VLOOKUP(A243,'Conc. HH'!$B$1:$Y$321,23,FALSE)</f>
        <v>0</v>
      </c>
      <c r="G243">
        <f>VLOOKUP(A243,'Targeted HH'!$B$1:$Y$321,23,FALSE)</f>
        <v>5496.5676227931444</v>
      </c>
      <c r="H243">
        <f>VLOOKUP(A243,'EFIG HH'!$B$1:$Y$321,23,FALSE)</f>
        <v>7580.8109962435183</v>
      </c>
      <c r="I243">
        <f t="shared" si="81"/>
        <v>24383.25852431318</v>
      </c>
      <c r="J243">
        <f t="shared" si="82"/>
        <v>18276.519142394081</v>
      </c>
      <c r="K243" s="55">
        <f t="shared" si="83"/>
        <v>22680.274521966167</v>
      </c>
      <c r="L243">
        <f t="shared" si="70"/>
        <v>0</v>
      </c>
      <c r="M243">
        <f t="shared" si="84"/>
        <v>22680.274521966167</v>
      </c>
      <c r="N243">
        <f t="shared" si="85"/>
        <v>21714.854548028361</v>
      </c>
      <c r="O243">
        <f t="shared" si="71"/>
        <v>0</v>
      </c>
      <c r="P243">
        <f t="shared" si="86"/>
        <v>21714.854548028361</v>
      </c>
      <c r="Q243">
        <f t="shared" si="72"/>
        <v>21714.854548028361</v>
      </c>
      <c r="R243">
        <f t="shared" si="73"/>
        <v>0</v>
      </c>
      <c r="S243">
        <f t="shared" si="87"/>
        <v>21714.854548028361</v>
      </c>
      <c r="T243">
        <f t="shared" si="74"/>
        <v>21714.854548028361</v>
      </c>
      <c r="U243">
        <f t="shared" si="75"/>
        <v>0</v>
      </c>
      <c r="V243">
        <f t="shared" si="88"/>
        <v>21714.854548028361</v>
      </c>
      <c r="W243">
        <f t="shared" si="76"/>
        <v>21714.854548028361</v>
      </c>
      <c r="X243" s="55">
        <f t="shared" si="89"/>
        <v>2668.4039762848188</v>
      </c>
      <c r="Y243" s="38">
        <f t="shared" si="77"/>
        <v>166.60245001950133</v>
      </c>
      <c r="Z243" s="38">
        <f t="shared" si="78"/>
        <v>21548.252098008859</v>
      </c>
      <c r="AA243">
        <f t="shared" si="90"/>
        <v>0</v>
      </c>
      <c r="AB243" s="38">
        <f t="shared" si="91"/>
        <v>21548.252098008859</v>
      </c>
      <c r="AD243" s="38">
        <f t="shared" si="79"/>
        <v>0</v>
      </c>
      <c r="AE243" s="38">
        <f t="shared" si="92"/>
        <v>21548.252098008859</v>
      </c>
      <c r="AG243" t="str">
        <f t="shared" si="80"/>
        <v>5307950</v>
      </c>
    </row>
    <row r="244" spans="1:33" x14ac:dyDescent="0.25">
      <c r="A244" s="7" t="s">
        <v>226</v>
      </c>
      <c r="B244" s="2" t="s">
        <v>1145</v>
      </c>
      <c r="C244" s="4" t="s">
        <v>1144</v>
      </c>
      <c r="D244">
        <f>_xlfn.IFNA(VLOOKUP(A244,'Prior Year Net to district'!$B$1:$F$317,3,FALSE),0)</f>
        <v>0</v>
      </c>
      <c r="E244">
        <f>VLOOKUP(A244,'Basic HH'!$B$1:$Y$321,23,FALSE)</f>
        <v>8075.6285037689368</v>
      </c>
      <c r="F244">
        <f>VLOOKUP(A244,'Conc. HH'!$B$1:$Y$321,23,FALSE)</f>
        <v>0</v>
      </c>
      <c r="G244">
        <f>VLOOKUP(A244,'Targeted HH'!$B$1:$Y$321,23,FALSE)</f>
        <v>3926.1197305665314</v>
      </c>
      <c r="H244">
        <f>VLOOKUP(A244,'EFIG HH'!$B$1:$Y$321,23,FALSE)</f>
        <v>5414.8649973167958</v>
      </c>
      <c r="I244">
        <f t="shared" si="81"/>
        <v>17416.613231652263</v>
      </c>
      <c r="J244">
        <f t="shared" si="82"/>
        <v>17416.613231652263</v>
      </c>
      <c r="K244" s="55">
        <f t="shared" si="83"/>
        <v>16200.196087118682</v>
      </c>
      <c r="L244">
        <f t="shared" si="70"/>
        <v>1216.4171445335814</v>
      </c>
      <c r="M244">
        <f t="shared" si="84"/>
        <v>0</v>
      </c>
      <c r="N244">
        <f t="shared" si="85"/>
        <v>17416.613231652263</v>
      </c>
      <c r="O244">
        <f t="shared" si="71"/>
        <v>0</v>
      </c>
      <c r="P244">
        <f t="shared" si="86"/>
        <v>0</v>
      </c>
      <c r="Q244">
        <f t="shared" si="72"/>
        <v>17416.613231652263</v>
      </c>
      <c r="R244">
        <f t="shared" si="73"/>
        <v>0</v>
      </c>
      <c r="S244">
        <f t="shared" si="87"/>
        <v>0</v>
      </c>
      <c r="T244">
        <f t="shared" si="74"/>
        <v>17416.613231652263</v>
      </c>
      <c r="U244">
        <f t="shared" si="75"/>
        <v>0</v>
      </c>
      <c r="V244">
        <f t="shared" si="88"/>
        <v>0</v>
      </c>
      <c r="W244">
        <f t="shared" si="76"/>
        <v>17416.613231652263</v>
      </c>
      <c r="X244" s="55">
        <f t="shared" si="89"/>
        <v>0</v>
      </c>
      <c r="Y244" s="38">
        <f t="shared" si="77"/>
        <v>133.62513799102527</v>
      </c>
      <c r="Z244" s="38">
        <f t="shared" si="78"/>
        <v>17282.988093661239</v>
      </c>
      <c r="AA244">
        <f t="shared" si="90"/>
        <v>0</v>
      </c>
      <c r="AB244" s="38">
        <f t="shared" si="91"/>
        <v>17282.988093661239</v>
      </c>
      <c r="AD244" s="38">
        <f t="shared" si="79"/>
        <v>0</v>
      </c>
      <c r="AE244" s="38">
        <f t="shared" si="92"/>
        <v>17282.988093661239</v>
      </c>
      <c r="AG244" t="str">
        <f t="shared" si="80"/>
        <v>5307980</v>
      </c>
    </row>
    <row r="245" spans="1:33" x14ac:dyDescent="0.25">
      <c r="A245" s="7" t="s">
        <v>228</v>
      </c>
      <c r="B245" s="2" t="s">
        <v>1147</v>
      </c>
      <c r="C245" s="4" t="s">
        <v>1146</v>
      </c>
      <c r="D245">
        <f>_xlfn.IFNA(VLOOKUP(A245,'Prior Year Net to district'!$B$1:$F$317,3,FALSE),0)</f>
        <v>382932.27365608508</v>
      </c>
      <c r="E245">
        <f>VLOOKUP(A245,'Basic HH'!$B$1:$Y$321,23,FALSE)</f>
        <v>420740.24504636164</v>
      </c>
      <c r="F245">
        <f>VLOOKUP(A245,'Conc. HH'!$B$1:$Y$321,23,FALSE)</f>
        <v>0</v>
      </c>
      <c r="G245">
        <f>VLOOKUP(A245,'Targeted HH'!$B$1:$Y$321,23,FALSE)</f>
        <v>0</v>
      </c>
      <c r="H245">
        <f>VLOOKUP(A245,'EFIG HH'!$B$1:$Y$321,23,FALSE)</f>
        <v>0</v>
      </c>
      <c r="I245">
        <f t="shared" si="81"/>
        <v>420740.24504636164</v>
      </c>
      <c r="J245">
        <f t="shared" si="82"/>
        <v>382932.27365608508</v>
      </c>
      <c r="K245" s="55">
        <f t="shared" si="83"/>
        <v>391354.75886357512</v>
      </c>
      <c r="L245">
        <f t="shared" si="70"/>
        <v>0</v>
      </c>
      <c r="M245">
        <f t="shared" si="84"/>
        <v>391354.75886357512</v>
      </c>
      <c r="N245">
        <f t="shared" si="85"/>
        <v>374696.15533844655</v>
      </c>
      <c r="O245">
        <f t="shared" si="71"/>
        <v>8236.1183176385239</v>
      </c>
      <c r="P245">
        <f t="shared" si="86"/>
        <v>0</v>
      </c>
      <c r="Q245">
        <f t="shared" si="72"/>
        <v>374696.15533844655</v>
      </c>
      <c r="R245">
        <f t="shared" si="73"/>
        <v>0</v>
      </c>
      <c r="S245">
        <f t="shared" si="87"/>
        <v>0</v>
      </c>
      <c r="T245">
        <f t="shared" si="74"/>
        <v>374696.15533844655</v>
      </c>
      <c r="U245">
        <f t="shared" si="75"/>
        <v>8236.1183176385239</v>
      </c>
      <c r="V245">
        <f t="shared" si="88"/>
        <v>0</v>
      </c>
      <c r="W245">
        <f t="shared" si="76"/>
        <v>374696.15533844655</v>
      </c>
      <c r="X245" s="55">
        <f t="shared" si="89"/>
        <v>46044.089707915089</v>
      </c>
      <c r="Y245" s="38">
        <f t="shared" si="77"/>
        <v>2874.7739182043415</v>
      </c>
      <c r="Z245" s="38">
        <f t="shared" si="78"/>
        <v>371821.38142024219</v>
      </c>
      <c r="AA245">
        <f t="shared" si="90"/>
        <v>0</v>
      </c>
      <c r="AB245" s="38">
        <f t="shared" si="91"/>
        <v>371821.38142024219</v>
      </c>
      <c r="AD245" s="38">
        <f t="shared" si="79"/>
        <v>0</v>
      </c>
      <c r="AE245" s="38">
        <f t="shared" si="92"/>
        <v>371821.38142024219</v>
      </c>
      <c r="AG245" t="str">
        <f t="shared" si="80"/>
        <v>5308020</v>
      </c>
    </row>
    <row r="246" spans="1:33" x14ac:dyDescent="0.25">
      <c r="A246" s="7" t="s">
        <v>230</v>
      </c>
      <c r="B246" s="2" t="s">
        <v>1149</v>
      </c>
      <c r="C246" s="8" t="s">
        <v>1148</v>
      </c>
      <c r="D246">
        <f>_xlfn.IFNA(VLOOKUP(A246,'Prior Year Net to district'!$B$1:$F$317,3,FALSE),0)</f>
        <v>242792.30281559323</v>
      </c>
      <c r="E246">
        <f>VLOOKUP(A246,'Basic HH'!$B$1:$Y$321,23,FALSE)</f>
        <v>319794.88874924998</v>
      </c>
      <c r="F246">
        <f>VLOOKUP(A246,'Conc. HH'!$B$1:$Y$321,23,FALSE)</f>
        <v>0</v>
      </c>
      <c r="G246">
        <f>VLOOKUP(A246,'Targeted HH'!$B$1:$Y$321,23,FALSE)</f>
        <v>155474.34133043472</v>
      </c>
      <c r="H246">
        <f>VLOOKUP(A246,'EFIG HH'!$B$1:$Y$321,23,FALSE)</f>
        <v>214428.65389374524</v>
      </c>
      <c r="I246">
        <f t="shared" si="81"/>
        <v>689697.88397342991</v>
      </c>
      <c r="J246">
        <f t="shared" si="82"/>
        <v>242792.30281559323</v>
      </c>
      <c r="K246" s="55">
        <f t="shared" si="83"/>
        <v>641527.76504990004</v>
      </c>
      <c r="L246">
        <f t="shared" si="70"/>
        <v>0</v>
      </c>
      <c r="M246">
        <f t="shared" si="84"/>
        <v>641527.76504990004</v>
      </c>
      <c r="N246">
        <f t="shared" si="85"/>
        <v>614220.17150137352</v>
      </c>
      <c r="O246">
        <f t="shared" si="71"/>
        <v>0</v>
      </c>
      <c r="P246">
        <f t="shared" si="86"/>
        <v>614220.17150137352</v>
      </c>
      <c r="Q246">
        <f t="shared" si="72"/>
        <v>614220.17150137352</v>
      </c>
      <c r="R246">
        <f t="shared" si="73"/>
        <v>0</v>
      </c>
      <c r="S246">
        <f t="shared" si="87"/>
        <v>614220.17150137352</v>
      </c>
      <c r="T246">
        <f t="shared" si="74"/>
        <v>614220.17150137352</v>
      </c>
      <c r="U246">
        <f t="shared" si="75"/>
        <v>0</v>
      </c>
      <c r="V246">
        <f t="shared" si="88"/>
        <v>614220.17150137352</v>
      </c>
      <c r="W246">
        <f t="shared" si="76"/>
        <v>614220.17150137352</v>
      </c>
      <c r="X246" s="55">
        <f t="shared" si="89"/>
        <v>75477.712472056388</v>
      </c>
      <c r="Y246" s="38">
        <f t="shared" si="77"/>
        <v>4712.4693005516083</v>
      </c>
      <c r="Z246" s="38">
        <f t="shared" si="78"/>
        <v>609507.70220082195</v>
      </c>
      <c r="AA246">
        <f t="shared" si="90"/>
        <v>0</v>
      </c>
      <c r="AB246" s="38">
        <f t="shared" si="91"/>
        <v>609507.70220082195</v>
      </c>
      <c r="AD246" s="38">
        <f t="shared" si="79"/>
        <v>0</v>
      </c>
      <c r="AE246" s="38">
        <f t="shared" si="92"/>
        <v>609507.70220082195</v>
      </c>
      <c r="AG246" t="str">
        <f t="shared" si="80"/>
        <v>5308040</v>
      </c>
    </row>
    <row r="247" spans="1:33" x14ac:dyDescent="0.25">
      <c r="A247" s="7" t="s">
        <v>601</v>
      </c>
      <c r="B247" s="2" t="s">
        <v>1151</v>
      </c>
      <c r="C247" s="4" t="s">
        <v>1150</v>
      </c>
      <c r="D247">
        <f>_xlfn.IFNA(VLOOKUP(A247,'Prior Year Net to district'!$B$1:$F$317,3,FALSE),0)</f>
        <v>327603.38704128569</v>
      </c>
      <c r="E247">
        <f>VLOOKUP(A247,'Basic HH'!$B$1:$Y$321,23,FALSE)</f>
        <v>117090.3866205333</v>
      </c>
      <c r="F247">
        <f>VLOOKUP(A247,'Conc. HH'!$B$1:$Y$321,23,FALSE)</f>
        <v>30444.439267460748</v>
      </c>
      <c r="G247">
        <f>VLOOKUP(A247,'Targeted HH'!$B$1:$Y$321,23,FALSE)</f>
        <v>78306.449938480073</v>
      </c>
      <c r="H247">
        <f>VLOOKUP(A247,'EFIG HH'!$B$1:$Y$321,23,FALSE)</f>
        <v>106054.09407738505</v>
      </c>
      <c r="I247">
        <f t="shared" si="81"/>
        <v>331895.36990385916</v>
      </c>
      <c r="J247">
        <f t="shared" si="82"/>
        <v>327603.38704128569</v>
      </c>
      <c r="K247" s="55">
        <f t="shared" si="83"/>
        <v>308715.01831812959</v>
      </c>
      <c r="L247">
        <f t="shared" si="70"/>
        <v>18888.368723156105</v>
      </c>
      <c r="M247">
        <f t="shared" si="84"/>
        <v>0</v>
      </c>
      <c r="N247">
        <f t="shared" si="85"/>
        <v>327603.38704128569</v>
      </c>
      <c r="O247">
        <f t="shared" si="71"/>
        <v>0</v>
      </c>
      <c r="P247">
        <f t="shared" si="86"/>
        <v>0</v>
      </c>
      <c r="Q247">
        <f t="shared" si="72"/>
        <v>327603.38704128569</v>
      </c>
      <c r="R247">
        <f t="shared" si="73"/>
        <v>0</v>
      </c>
      <c r="S247">
        <f t="shared" si="87"/>
        <v>0</v>
      </c>
      <c r="T247">
        <f t="shared" si="74"/>
        <v>327603.38704128569</v>
      </c>
      <c r="U247">
        <f t="shared" si="75"/>
        <v>0</v>
      </c>
      <c r="V247">
        <f t="shared" si="88"/>
        <v>0</v>
      </c>
      <c r="W247">
        <f t="shared" si="76"/>
        <v>327603.38704128569</v>
      </c>
      <c r="X247" s="55">
        <f t="shared" si="89"/>
        <v>4291.9828625734663</v>
      </c>
      <c r="Y247" s="38">
        <f t="shared" si="77"/>
        <v>2513.4650013449345</v>
      </c>
      <c r="Z247" s="38">
        <f t="shared" si="78"/>
        <v>325089.92203994078</v>
      </c>
      <c r="AA247">
        <f t="shared" si="90"/>
        <v>0</v>
      </c>
      <c r="AB247" s="38">
        <f t="shared" si="91"/>
        <v>325089.92203994078</v>
      </c>
      <c r="AD247" s="38">
        <f t="shared" si="79"/>
        <v>0</v>
      </c>
      <c r="AE247" s="38">
        <f t="shared" si="92"/>
        <v>325089.92203994078</v>
      </c>
      <c r="AG247" t="str">
        <f t="shared" si="80"/>
        <v>5308070</v>
      </c>
    </row>
    <row r="248" spans="1:33" x14ac:dyDescent="0.25">
      <c r="A248" s="7" t="s">
        <v>603</v>
      </c>
      <c r="B248" s="2" t="s">
        <v>1153</v>
      </c>
      <c r="C248" s="4" t="s">
        <v>1152</v>
      </c>
      <c r="D248">
        <f>_xlfn.IFNA(VLOOKUP(A248,'Prior Year Net to district'!$B$1:$F$317,3,FALSE),0)</f>
        <v>170257.93795829423</v>
      </c>
      <c r="E248">
        <f>VLOOKUP(A248,'Basic HH'!$B$1:$Y$321,23,FALSE)</f>
        <v>66220.153730905295</v>
      </c>
      <c r="F248">
        <f>VLOOKUP(A248,'Conc. HH'!$B$1:$Y$321,23,FALSE)</f>
        <v>17309.719992096194</v>
      </c>
      <c r="G248">
        <f>VLOOKUP(A248,'Targeted HH'!$B$1:$Y$321,23,FALSE)</f>
        <v>38402.024894426795</v>
      </c>
      <c r="H248">
        <f>VLOOKUP(A248,'EFIG HH'!$B$1:$Y$321,23,FALSE)</f>
        <v>52963.687991480183</v>
      </c>
      <c r="I248">
        <f t="shared" si="81"/>
        <v>174895.58660890846</v>
      </c>
      <c r="J248">
        <f t="shared" si="82"/>
        <v>170257.93795829423</v>
      </c>
      <c r="K248" s="55">
        <f t="shared" si="83"/>
        <v>162680.46836377811</v>
      </c>
      <c r="L248">
        <f t="shared" si="70"/>
        <v>7577.469594516122</v>
      </c>
      <c r="M248">
        <f t="shared" si="84"/>
        <v>0</v>
      </c>
      <c r="N248">
        <f t="shared" si="85"/>
        <v>170257.93795829423</v>
      </c>
      <c r="O248">
        <f t="shared" si="71"/>
        <v>0</v>
      </c>
      <c r="P248">
        <f t="shared" si="86"/>
        <v>0</v>
      </c>
      <c r="Q248">
        <f t="shared" si="72"/>
        <v>170257.93795829423</v>
      </c>
      <c r="R248">
        <f t="shared" si="73"/>
        <v>0</v>
      </c>
      <c r="S248">
        <f t="shared" si="87"/>
        <v>0</v>
      </c>
      <c r="T248">
        <f t="shared" si="74"/>
        <v>170257.93795829423</v>
      </c>
      <c r="U248">
        <f t="shared" si="75"/>
        <v>0</v>
      </c>
      <c r="V248">
        <f t="shared" si="88"/>
        <v>0</v>
      </c>
      <c r="W248">
        <f t="shared" si="76"/>
        <v>170257.93795829423</v>
      </c>
      <c r="X248" s="55">
        <f t="shared" si="89"/>
        <v>4637.6486506142246</v>
      </c>
      <c r="Y248" s="38">
        <f t="shared" si="77"/>
        <v>1306.2666174614355</v>
      </c>
      <c r="Z248" s="38">
        <f t="shared" si="78"/>
        <v>168951.67134083281</v>
      </c>
      <c r="AA248">
        <f t="shared" si="90"/>
        <v>0</v>
      </c>
      <c r="AB248" s="38">
        <f t="shared" si="91"/>
        <v>168951.67134083281</v>
      </c>
      <c r="AD248" s="38">
        <f t="shared" si="79"/>
        <v>0</v>
      </c>
      <c r="AE248" s="38">
        <f t="shared" si="92"/>
        <v>168951.67134083281</v>
      </c>
      <c r="AG248" t="str">
        <f t="shared" si="80"/>
        <v>5308100</v>
      </c>
    </row>
    <row r="249" spans="1:33" x14ac:dyDescent="0.25">
      <c r="A249" s="7" t="s">
        <v>232</v>
      </c>
      <c r="B249" s="2" t="s">
        <v>1155</v>
      </c>
      <c r="C249" s="4" t="s">
        <v>1154</v>
      </c>
      <c r="D249">
        <f>_xlfn.IFNA(VLOOKUP(A249,'Prior Year Net to district'!$B$1:$F$317,3,FALSE),0)</f>
        <v>2076437.8095850889</v>
      </c>
      <c r="E249">
        <f>VLOOKUP(A249,'Basic HH'!$B$1:$Y$321,23,FALSE)</f>
        <v>871627.70441481087</v>
      </c>
      <c r="F249">
        <f>VLOOKUP(A249,'Conc. HH'!$B$1:$Y$321,23,FALSE)</f>
        <v>0</v>
      </c>
      <c r="G249">
        <f>VLOOKUP(A249,'Targeted HH'!$B$1:$Y$321,23,FALSE)</f>
        <v>496261.53394360951</v>
      </c>
      <c r="H249">
        <f>VLOOKUP(A249,'EFIG HH'!$B$1:$Y$321,23,FALSE)</f>
        <v>684438.93566084281</v>
      </c>
      <c r="I249">
        <f t="shared" si="81"/>
        <v>2052328.1740192631</v>
      </c>
      <c r="J249">
        <f t="shared" si="82"/>
        <v>2076437.8095850889</v>
      </c>
      <c r="K249" s="55">
        <f t="shared" si="83"/>
        <v>1908988.7575735149</v>
      </c>
      <c r="L249">
        <f t="shared" si="70"/>
        <v>143339.41644574818</v>
      </c>
      <c r="M249">
        <f t="shared" si="84"/>
        <v>0</v>
      </c>
      <c r="N249">
        <f t="shared" si="85"/>
        <v>2052328.1740192631</v>
      </c>
      <c r="O249">
        <f t="shared" si="71"/>
        <v>0</v>
      </c>
      <c r="P249">
        <f t="shared" si="86"/>
        <v>0</v>
      </c>
      <c r="Q249">
        <f t="shared" si="72"/>
        <v>2052328.1740192631</v>
      </c>
      <c r="R249">
        <f t="shared" si="73"/>
        <v>0</v>
      </c>
      <c r="S249">
        <f t="shared" si="87"/>
        <v>0</v>
      </c>
      <c r="T249">
        <f t="shared" si="74"/>
        <v>2052328.1740192631</v>
      </c>
      <c r="U249">
        <f t="shared" si="75"/>
        <v>0</v>
      </c>
      <c r="V249">
        <f t="shared" si="88"/>
        <v>0</v>
      </c>
      <c r="W249">
        <f t="shared" si="76"/>
        <v>2052328.1740192631</v>
      </c>
      <c r="X249" s="55">
        <f t="shared" si="89"/>
        <v>0</v>
      </c>
      <c r="Y249" s="38">
        <f t="shared" si="77"/>
        <v>15746.036948090185</v>
      </c>
      <c r="Z249" s="38">
        <f t="shared" si="78"/>
        <v>2036582.1370711729</v>
      </c>
      <c r="AA249">
        <f t="shared" si="90"/>
        <v>0</v>
      </c>
      <c r="AB249" s="38">
        <f t="shared" si="91"/>
        <v>2036582.1370711729</v>
      </c>
      <c r="AD249" s="38">
        <f t="shared" si="79"/>
        <v>0</v>
      </c>
      <c r="AE249" s="38">
        <f t="shared" si="92"/>
        <v>2036582.1370711729</v>
      </c>
      <c r="AG249" t="str">
        <f t="shared" si="80"/>
        <v>5308160</v>
      </c>
    </row>
    <row r="250" spans="1:33" x14ac:dyDescent="0.25">
      <c r="A250" s="7" t="s">
        <v>234</v>
      </c>
      <c r="B250" s="2" t="s">
        <v>1157</v>
      </c>
      <c r="C250" s="4" t="s">
        <v>1156</v>
      </c>
      <c r="D250">
        <f>_xlfn.IFNA(VLOOKUP(A250,'Prior Year Net to district'!$B$1:$F$317,3,FALSE),0)</f>
        <v>239256.25059134071</v>
      </c>
      <c r="E250">
        <f>VLOOKUP(A250,'Basic HH'!$B$1:$Y$321,23,FALSE)</f>
        <v>144553.75021746402</v>
      </c>
      <c r="F250">
        <f>VLOOKUP(A250,'Conc. HH'!$B$1:$Y$321,23,FALSE)</f>
        <v>0</v>
      </c>
      <c r="G250">
        <f>VLOOKUP(A250,'Targeted HH'!$B$1:$Y$321,23,FALSE)</f>
        <v>70277.543177140891</v>
      </c>
      <c r="H250">
        <f>VLOOKUP(A250,'EFIG HH'!$B$1:$Y$321,23,FALSE)</f>
        <v>96926.083451970699</v>
      </c>
      <c r="I250">
        <f t="shared" si="81"/>
        <v>311757.37684657564</v>
      </c>
      <c r="J250">
        <f t="shared" si="82"/>
        <v>239256.25059134071</v>
      </c>
      <c r="K250" s="55">
        <f t="shared" si="83"/>
        <v>289983.50995942455</v>
      </c>
      <c r="L250">
        <f t="shared" si="70"/>
        <v>0</v>
      </c>
      <c r="M250">
        <f t="shared" si="84"/>
        <v>289983.50995942455</v>
      </c>
      <c r="N250">
        <f t="shared" si="85"/>
        <v>277639.92600693402</v>
      </c>
      <c r="O250">
        <f t="shared" si="71"/>
        <v>0</v>
      </c>
      <c r="P250">
        <f t="shared" si="86"/>
        <v>277639.92600693402</v>
      </c>
      <c r="Q250">
        <f t="shared" si="72"/>
        <v>277639.92600693402</v>
      </c>
      <c r="R250">
        <f t="shared" si="73"/>
        <v>0</v>
      </c>
      <c r="S250">
        <f t="shared" si="87"/>
        <v>277639.92600693402</v>
      </c>
      <c r="T250">
        <f t="shared" si="74"/>
        <v>277639.92600693402</v>
      </c>
      <c r="U250">
        <f t="shared" si="75"/>
        <v>0</v>
      </c>
      <c r="V250">
        <f t="shared" si="88"/>
        <v>277639.92600693402</v>
      </c>
      <c r="W250">
        <f t="shared" si="76"/>
        <v>277639.92600693402</v>
      </c>
      <c r="X250" s="55">
        <f t="shared" si="89"/>
        <v>34117.45083964162</v>
      </c>
      <c r="Y250" s="38">
        <f t="shared" si="77"/>
        <v>2130.1313252493387</v>
      </c>
      <c r="Z250" s="38">
        <f t="shared" si="78"/>
        <v>275509.7946816847</v>
      </c>
      <c r="AA250">
        <f t="shared" si="90"/>
        <v>0</v>
      </c>
      <c r="AB250" s="38">
        <f t="shared" si="91"/>
        <v>275509.7946816847</v>
      </c>
      <c r="AD250" s="38">
        <f t="shared" si="79"/>
        <v>0</v>
      </c>
      <c r="AE250" s="38">
        <f t="shared" si="92"/>
        <v>275509.7946816847</v>
      </c>
      <c r="AG250" t="str">
        <f t="shared" si="80"/>
        <v>5308190</v>
      </c>
    </row>
    <row r="251" spans="1:33" x14ac:dyDescent="0.25">
      <c r="A251" s="7" t="s">
        <v>605</v>
      </c>
      <c r="B251" s="2" t="s">
        <v>1159</v>
      </c>
      <c r="C251" s="4" t="s">
        <v>1158</v>
      </c>
      <c r="D251">
        <f>_xlfn.IFNA(VLOOKUP(A251,'Prior Year Net to district'!$B$1:$F$317,3,FALSE),0)</f>
        <v>110915.62518075248</v>
      </c>
      <c r="E251">
        <f>VLOOKUP(A251,'Basic HH'!$B$1:$Y$321,23,FALSE)</f>
        <v>45309.281551078268</v>
      </c>
      <c r="F251">
        <f>VLOOKUP(A251,'Conc. HH'!$B$1:$Y$321,23,FALSE)</f>
        <v>11780.776460363866</v>
      </c>
      <c r="G251">
        <f>VLOOKUP(A251,'Targeted HH'!$B$1:$Y$321,23,FALSE)</f>
        <v>20826.042629284922</v>
      </c>
      <c r="H251">
        <f>VLOOKUP(A251,'EFIG HH'!$B$1:$Y$321,23,FALSE)</f>
        <v>28205.685304352664</v>
      </c>
      <c r="I251">
        <f t="shared" si="81"/>
        <v>106121.78594507973</v>
      </c>
      <c r="J251">
        <f t="shared" si="82"/>
        <v>110915.62518075248</v>
      </c>
      <c r="K251" s="55">
        <f t="shared" si="83"/>
        <v>98709.991349014526</v>
      </c>
      <c r="L251">
        <f t="shared" si="70"/>
        <v>7411.7945960651996</v>
      </c>
      <c r="M251">
        <f t="shared" si="84"/>
        <v>0</v>
      </c>
      <c r="N251">
        <f t="shared" si="85"/>
        <v>106121.78594507973</v>
      </c>
      <c r="O251">
        <f t="shared" si="71"/>
        <v>0</v>
      </c>
      <c r="P251">
        <f t="shared" si="86"/>
        <v>0</v>
      </c>
      <c r="Q251">
        <f t="shared" si="72"/>
        <v>106121.78594507973</v>
      </c>
      <c r="R251">
        <f t="shared" si="73"/>
        <v>0</v>
      </c>
      <c r="S251">
        <f t="shared" si="87"/>
        <v>0</v>
      </c>
      <c r="T251">
        <f t="shared" si="74"/>
        <v>106121.78594507973</v>
      </c>
      <c r="U251">
        <f t="shared" si="75"/>
        <v>0</v>
      </c>
      <c r="V251">
        <f t="shared" si="88"/>
        <v>0</v>
      </c>
      <c r="W251">
        <f t="shared" si="76"/>
        <v>106121.78594507973</v>
      </c>
      <c r="X251" s="55">
        <f t="shared" si="89"/>
        <v>0</v>
      </c>
      <c r="Y251" s="38">
        <f t="shared" si="77"/>
        <v>814.19608405807469</v>
      </c>
      <c r="Z251" s="38">
        <f t="shared" si="78"/>
        <v>105307.58986102165</v>
      </c>
      <c r="AA251">
        <f t="shared" si="90"/>
        <v>0</v>
      </c>
      <c r="AB251" s="38">
        <f t="shared" si="91"/>
        <v>105307.58986102165</v>
      </c>
      <c r="AD251" s="38">
        <f t="shared" si="79"/>
        <v>0</v>
      </c>
      <c r="AE251" s="38">
        <f t="shared" si="92"/>
        <v>105307.58986102165</v>
      </c>
      <c r="AG251" t="str">
        <f t="shared" si="80"/>
        <v>5308220</v>
      </c>
    </row>
    <row r="252" spans="1:33" x14ac:dyDescent="0.25">
      <c r="A252" s="7" t="s">
        <v>73</v>
      </c>
      <c r="B252" s="2" t="s">
        <v>1160</v>
      </c>
      <c r="C252" s="4" t="s">
        <v>39</v>
      </c>
      <c r="D252">
        <f>_xlfn.IFNA(VLOOKUP(A252,'Prior Year Net to district'!$B$1:$F$317,3,FALSE),0)</f>
        <v>14502216.879675297</v>
      </c>
      <c r="E252">
        <f>VLOOKUP(A252,'Basic HH'!$B$1:$Y$321,23,FALSE)</f>
        <v>4439594.3580601336</v>
      </c>
      <c r="F252">
        <f>VLOOKUP(A252,'Conc. HH'!$B$1:$Y$321,23,FALSE)</f>
        <v>1152100.4088285114</v>
      </c>
      <c r="G252">
        <f>VLOOKUP(A252,'Targeted HH'!$B$1:$Y$321,23,FALSE)</f>
        <v>3540826.8374577798</v>
      </c>
      <c r="H252">
        <f>VLOOKUP(A252,'EFIG HH'!$B$1:$Y$321,23,FALSE)</f>
        <v>4795586.335080428</v>
      </c>
      <c r="I252">
        <f t="shared" si="81"/>
        <v>13928107.939426852</v>
      </c>
      <c r="J252">
        <f t="shared" si="82"/>
        <v>14502216.879675297</v>
      </c>
      <c r="K252" s="55">
        <f t="shared" si="83"/>
        <v>12955336.191952854</v>
      </c>
      <c r="L252">
        <f t="shared" si="70"/>
        <v>972771.747473998</v>
      </c>
      <c r="M252">
        <f t="shared" si="84"/>
        <v>0</v>
      </c>
      <c r="N252">
        <f t="shared" si="85"/>
        <v>13928107.939426852</v>
      </c>
      <c r="O252">
        <f t="shared" si="71"/>
        <v>0</v>
      </c>
      <c r="P252">
        <f t="shared" si="86"/>
        <v>0</v>
      </c>
      <c r="Q252">
        <f t="shared" si="72"/>
        <v>13928107.939426852</v>
      </c>
      <c r="R252">
        <f t="shared" si="73"/>
        <v>0</v>
      </c>
      <c r="S252">
        <f t="shared" si="87"/>
        <v>0</v>
      </c>
      <c r="T252">
        <f t="shared" si="74"/>
        <v>13928107.939426852</v>
      </c>
      <c r="U252">
        <f t="shared" si="75"/>
        <v>0</v>
      </c>
      <c r="V252">
        <f t="shared" si="88"/>
        <v>0</v>
      </c>
      <c r="W252">
        <f t="shared" si="76"/>
        <v>13928107.939426852</v>
      </c>
      <c r="X252" s="55">
        <f t="shared" si="89"/>
        <v>0</v>
      </c>
      <c r="Y252" s="38">
        <f t="shared" si="77"/>
        <v>106860.34768099665</v>
      </c>
      <c r="Z252" s="38">
        <f t="shared" si="78"/>
        <v>13821247.591745855</v>
      </c>
      <c r="AA252">
        <f t="shared" si="90"/>
        <v>0</v>
      </c>
      <c r="AB252" s="38">
        <f t="shared" si="91"/>
        <v>13821247.591745855</v>
      </c>
      <c r="AD252" s="38">
        <f t="shared" si="79"/>
        <v>0</v>
      </c>
      <c r="AE252" s="38">
        <f t="shared" si="92"/>
        <v>13821247.591745855</v>
      </c>
      <c r="AG252" t="str">
        <f t="shared" si="80"/>
        <v>5308250</v>
      </c>
    </row>
    <row r="253" spans="1:33" x14ac:dyDescent="0.25">
      <c r="A253" s="7" t="s">
        <v>91</v>
      </c>
      <c r="B253" s="2" t="s">
        <v>1161</v>
      </c>
      <c r="C253" s="4" t="s">
        <v>42</v>
      </c>
      <c r="D253">
        <f>_xlfn.IFNA(VLOOKUP(A253,'Prior Year Net to district'!$B$1:$F$317,3,FALSE),0)</f>
        <v>288686.81473144464</v>
      </c>
      <c r="E253">
        <f>VLOOKUP(A253,'Basic HH'!$B$1:$Y$321,23,FALSE)</f>
        <v>96291.405458508205</v>
      </c>
      <c r="F253">
        <f>VLOOKUP(A253,'Conc. HH'!$B$1:$Y$321,23,FALSE)</f>
        <v>24988.176542303074</v>
      </c>
      <c r="G253">
        <f>VLOOKUP(A253,'Targeted HH'!$B$1:$Y$321,23,FALSE)</f>
        <v>76797.825469125077</v>
      </c>
      <c r="H253">
        <f>VLOOKUP(A253,'EFIG HH'!$B$1:$Y$321,23,FALSE)</f>
        <v>104012.59911598807</v>
      </c>
      <c r="I253">
        <f t="shared" si="81"/>
        <v>302090.00658592442</v>
      </c>
      <c r="J253">
        <f t="shared" si="82"/>
        <v>288686.81473144464</v>
      </c>
      <c r="K253" s="55">
        <f t="shared" si="83"/>
        <v>280991.33152689744</v>
      </c>
      <c r="L253">
        <f t="shared" si="70"/>
        <v>7695.4832045471994</v>
      </c>
      <c r="M253">
        <f t="shared" si="84"/>
        <v>0</v>
      </c>
      <c r="N253">
        <f t="shared" si="85"/>
        <v>288686.81473144464</v>
      </c>
      <c r="O253">
        <f t="shared" si="71"/>
        <v>0</v>
      </c>
      <c r="P253">
        <f t="shared" si="86"/>
        <v>0</v>
      </c>
      <c r="Q253">
        <f t="shared" si="72"/>
        <v>288686.81473144464</v>
      </c>
      <c r="R253">
        <f t="shared" si="73"/>
        <v>0</v>
      </c>
      <c r="S253">
        <f t="shared" si="87"/>
        <v>0</v>
      </c>
      <c r="T253">
        <f t="shared" si="74"/>
        <v>288686.81473144464</v>
      </c>
      <c r="U253">
        <f t="shared" si="75"/>
        <v>0</v>
      </c>
      <c r="V253">
        <f t="shared" si="88"/>
        <v>0</v>
      </c>
      <c r="W253">
        <f t="shared" si="76"/>
        <v>288686.81473144464</v>
      </c>
      <c r="X253" s="55">
        <f t="shared" si="89"/>
        <v>13403.191854479781</v>
      </c>
      <c r="Y253" s="38">
        <f t="shared" si="77"/>
        <v>2214.8861516068273</v>
      </c>
      <c r="Z253" s="38">
        <f t="shared" si="78"/>
        <v>286471.92857983784</v>
      </c>
      <c r="AA253">
        <f t="shared" si="90"/>
        <v>0</v>
      </c>
      <c r="AB253" s="38">
        <f t="shared" si="91"/>
        <v>286471.92857983784</v>
      </c>
      <c r="AD253" s="38">
        <f t="shared" si="79"/>
        <v>0</v>
      </c>
      <c r="AE253" s="38">
        <f t="shared" si="92"/>
        <v>286471.92857983784</v>
      </c>
      <c r="AG253" t="str">
        <f t="shared" si="80"/>
        <v>5308260</v>
      </c>
    </row>
    <row r="254" spans="1:33" x14ac:dyDescent="0.25">
      <c r="A254" s="7" t="s">
        <v>607</v>
      </c>
      <c r="B254" s="2" t="s">
        <v>1163</v>
      </c>
      <c r="C254" s="4" t="s">
        <v>1162</v>
      </c>
      <c r="D254">
        <f>_xlfn.IFNA(VLOOKUP(A254,'Prior Year Net to district'!$B$1:$F$317,3,FALSE),0)</f>
        <v>43474.014487966124</v>
      </c>
      <c r="E254">
        <f>VLOOKUP(A254,'Basic HH'!$B$1:$Y$321,23,FALSE)</f>
        <v>18573.945558668558</v>
      </c>
      <c r="F254">
        <f>VLOOKUP(A254,'Conc. HH'!$B$1:$Y$321,23,FALSE)</f>
        <v>4855.1653636367373</v>
      </c>
      <c r="G254">
        <f>VLOOKUP(A254,'Targeted HH'!$B$1:$Y$321,23,FALSE)</f>
        <v>10022.166575019877</v>
      </c>
      <c r="H254">
        <f>VLOOKUP(A254,'EFIG HH'!$B$1:$Y$321,23,FALSE)</f>
        <v>13822.471730000616</v>
      </c>
      <c r="I254">
        <f t="shared" si="81"/>
        <v>47273.749227325789</v>
      </c>
      <c r="J254">
        <f t="shared" si="82"/>
        <v>43474.014487966124</v>
      </c>
      <c r="K254" s="55">
        <f t="shared" si="83"/>
        <v>43972.039630766929</v>
      </c>
      <c r="L254">
        <f t="shared" si="70"/>
        <v>0</v>
      </c>
      <c r="M254">
        <f t="shared" si="84"/>
        <v>43972.039630766929</v>
      </c>
      <c r="N254">
        <f t="shared" si="85"/>
        <v>42100.303673020375</v>
      </c>
      <c r="O254">
        <f t="shared" si="71"/>
        <v>1373.710814945749</v>
      </c>
      <c r="P254">
        <f t="shared" si="86"/>
        <v>0</v>
      </c>
      <c r="Q254">
        <f t="shared" si="72"/>
        <v>42100.303673020375</v>
      </c>
      <c r="R254">
        <f t="shared" si="73"/>
        <v>0</v>
      </c>
      <c r="S254">
        <f t="shared" si="87"/>
        <v>0</v>
      </c>
      <c r="T254">
        <f t="shared" si="74"/>
        <v>42100.303673020375</v>
      </c>
      <c r="U254">
        <f t="shared" si="75"/>
        <v>1373.710814945749</v>
      </c>
      <c r="V254">
        <f t="shared" si="88"/>
        <v>0</v>
      </c>
      <c r="W254">
        <f t="shared" si="76"/>
        <v>42100.303673020375</v>
      </c>
      <c r="X254" s="55">
        <f t="shared" si="89"/>
        <v>5173.4455543054137</v>
      </c>
      <c r="Y254" s="38">
        <f t="shared" si="77"/>
        <v>323.00532904684167</v>
      </c>
      <c r="Z254" s="38">
        <f t="shared" si="78"/>
        <v>41777.298343973533</v>
      </c>
      <c r="AA254">
        <f t="shared" si="90"/>
        <v>0</v>
      </c>
      <c r="AB254" s="38">
        <f t="shared" si="91"/>
        <v>41777.298343973533</v>
      </c>
      <c r="AD254" s="38">
        <f t="shared" si="79"/>
        <v>0</v>
      </c>
      <c r="AE254" s="38">
        <f t="shared" si="92"/>
        <v>41777.298343973533</v>
      </c>
      <c r="AG254" t="str">
        <f t="shared" si="80"/>
        <v>5308280</v>
      </c>
    </row>
    <row r="255" spans="1:33" x14ac:dyDescent="0.25">
      <c r="A255" s="7" t="s">
        <v>609</v>
      </c>
      <c r="B255" s="2" t="s">
        <v>1165</v>
      </c>
      <c r="C255" s="4" t="s">
        <v>1164</v>
      </c>
      <c r="D255">
        <f>_xlfn.IFNA(VLOOKUP(A255,'Prior Year Net to district'!$B$1:$F$317,3,FALSE),0)</f>
        <v>41166.705709752132</v>
      </c>
      <c r="E255">
        <f>VLOOKUP(A255,'Basic HH'!$B$1:$Y$321,23,FALSE)</f>
        <v>17766.382708291665</v>
      </c>
      <c r="F255">
        <f>VLOOKUP(A255,'Conc. HH'!$B$1:$Y$321,23,FALSE)</f>
        <v>2823.8661751481432</v>
      </c>
      <c r="G255">
        <f>VLOOKUP(A255,'Targeted HH'!$B$1:$Y$321,23,FALSE)</f>
        <v>8637.4634072463705</v>
      </c>
      <c r="H255">
        <f>VLOOKUP(A255,'EFIG HH'!$B$1:$Y$321,23,FALSE)</f>
        <v>11912.702994096955</v>
      </c>
      <c r="I255">
        <f t="shared" si="81"/>
        <v>41140.415284783136</v>
      </c>
      <c r="J255">
        <f t="shared" si="82"/>
        <v>41166.705709752132</v>
      </c>
      <c r="K255" s="55">
        <f t="shared" si="83"/>
        <v>38267.072125580758</v>
      </c>
      <c r="L255">
        <f t="shared" si="70"/>
        <v>2873.3431592023771</v>
      </c>
      <c r="M255">
        <f t="shared" si="84"/>
        <v>0</v>
      </c>
      <c r="N255">
        <f t="shared" si="85"/>
        <v>41140.415284783136</v>
      </c>
      <c r="O255">
        <f t="shared" si="71"/>
        <v>0</v>
      </c>
      <c r="P255">
        <f t="shared" si="86"/>
        <v>0</v>
      </c>
      <c r="Q255">
        <f t="shared" si="72"/>
        <v>41140.415284783136</v>
      </c>
      <c r="R255">
        <f t="shared" si="73"/>
        <v>0</v>
      </c>
      <c r="S255">
        <f t="shared" si="87"/>
        <v>0</v>
      </c>
      <c r="T255">
        <f t="shared" si="74"/>
        <v>41140.415284783136</v>
      </c>
      <c r="U255">
        <f t="shared" si="75"/>
        <v>0</v>
      </c>
      <c r="V255">
        <f t="shared" si="88"/>
        <v>0</v>
      </c>
      <c r="W255">
        <f t="shared" si="76"/>
        <v>41140.415284783136</v>
      </c>
      <c r="X255" s="55">
        <f t="shared" si="89"/>
        <v>0</v>
      </c>
      <c r="Y255" s="38">
        <f t="shared" si="77"/>
        <v>315.64079630857771</v>
      </c>
      <c r="Z255" s="38">
        <f t="shared" si="78"/>
        <v>40824.774488474555</v>
      </c>
      <c r="AA255">
        <f t="shared" si="90"/>
        <v>0</v>
      </c>
      <c r="AB255" s="38">
        <f t="shared" si="91"/>
        <v>40824.774488474555</v>
      </c>
      <c r="AD255" s="38">
        <f t="shared" si="79"/>
        <v>0</v>
      </c>
      <c r="AE255" s="38">
        <f t="shared" si="92"/>
        <v>40824.774488474555</v>
      </c>
      <c r="AG255" t="str">
        <f t="shared" si="80"/>
        <v>5308310</v>
      </c>
    </row>
    <row r="256" spans="1:33" x14ac:dyDescent="0.25">
      <c r="A256" s="7" t="s">
        <v>236</v>
      </c>
      <c r="B256" s="2" t="s">
        <v>1167</v>
      </c>
      <c r="C256" s="4" t="s">
        <v>1166</v>
      </c>
      <c r="D256">
        <f>_xlfn.IFNA(VLOOKUP(A256,'Prior Year Net to district'!$B$1:$F$317,3,FALSE),0)</f>
        <v>608109.63691965758</v>
      </c>
      <c r="E256">
        <f>VLOOKUP(A256,'Basic HH'!$B$1:$Y$321,23,FALSE)</f>
        <v>326255.39155226521</v>
      </c>
      <c r="F256">
        <f>VLOOKUP(A256,'Conc. HH'!$B$1:$Y$321,23,FALSE)</f>
        <v>0</v>
      </c>
      <c r="G256">
        <f>VLOOKUP(A256,'Targeted HH'!$B$1:$Y$321,23,FALSE)</f>
        <v>158615.23711488783</v>
      </c>
      <c r="H256">
        <f>VLOOKUP(A256,'EFIG HH'!$B$1:$Y$321,23,FALSE)</f>
        <v>218760.54589159865</v>
      </c>
      <c r="I256">
        <f t="shared" si="81"/>
        <v>703631.17455875175</v>
      </c>
      <c r="J256">
        <f t="shared" si="82"/>
        <v>608109.63691965758</v>
      </c>
      <c r="K256" s="55">
        <f t="shared" si="83"/>
        <v>654487.9219195951</v>
      </c>
      <c r="L256">
        <f t="shared" si="70"/>
        <v>0</v>
      </c>
      <c r="M256">
        <f t="shared" si="84"/>
        <v>654487.9219195951</v>
      </c>
      <c r="N256">
        <f t="shared" si="85"/>
        <v>626628.65981453273</v>
      </c>
      <c r="O256">
        <f t="shared" si="71"/>
        <v>0</v>
      </c>
      <c r="P256">
        <f t="shared" si="86"/>
        <v>626628.65981453273</v>
      </c>
      <c r="Q256">
        <f t="shared" si="72"/>
        <v>626628.65981453273</v>
      </c>
      <c r="R256">
        <f t="shared" si="73"/>
        <v>0</v>
      </c>
      <c r="S256">
        <f t="shared" si="87"/>
        <v>626628.65981453273</v>
      </c>
      <c r="T256">
        <f t="shared" si="74"/>
        <v>626628.65981453273</v>
      </c>
      <c r="U256">
        <f t="shared" si="75"/>
        <v>0</v>
      </c>
      <c r="V256">
        <f t="shared" si="88"/>
        <v>626628.65981453273</v>
      </c>
      <c r="W256">
        <f t="shared" si="76"/>
        <v>626628.65981453273</v>
      </c>
      <c r="X256" s="55">
        <f t="shared" si="89"/>
        <v>77002.514744219021</v>
      </c>
      <c r="Y256" s="38">
        <f t="shared" si="77"/>
        <v>4807.6707005627532</v>
      </c>
      <c r="Z256" s="38">
        <f t="shared" si="78"/>
        <v>621820.98911396996</v>
      </c>
      <c r="AA256">
        <f t="shared" si="90"/>
        <v>0</v>
      </c>
      <c r="AB256" s="38">
        <f t="shared" si="91"/>
        <v>621820.98911396996</v>
      </c>
      <c r="AD256" s="38">
        <f t="shared" si="79"/>
        <v>0</v>
      </c>
      <c r="AE256" s="38">
        <f t="shared" si="92"/>
        <v>621820.98911396996</v>
      </c>
      <c r="AG256" t="str">
        <f t="shared" si="80"/>
        <v>5308340</v>
      </c>
    </row>
    <row r="257" spans="1:33" x14ac:dyDescent="0.25">
      <c r="A257" s="7" t="s">
        <v>238</v>
      </c>
      <c r="B257" s="2" t="s">
        <v>1169</v>
      </c>
      <c r="C257" s="4" t="s">
        <v>1168</v>
      </c>
      <c r="D257">
        <f>_xlfn.IFNA(VLOOKUP(A257,'Prior Year Net to district'!$B$1:$F$317,3,FALSE),0)</f>
        <v>0</v>
      </c>
      <c r="E257">
        <f>VLOOKUP(A257,'Basic HH'!$B$1:$Y$321,23,FALSE)</f>
        <v>0</v>
      </c>
      <c r="F257">
        <f>VLOOKUP(A257,'Conc. HH'!$B$1:$Y$321,23,FALSE)</f>
        <v>0</v>
      </c>
      <c r="G257">
        <f>VLOOKUP(A257,'Targeted HH'!$B$1:$Y$321,23,FALSE)</f>
        <v>0</v>
      </c>
      <c r="H257">
        <f>VLOOKUP(A257,'EFIG HH'!$B$1:$Y$321,23,FALSE)</f>
        <v>0</v>
      </c>
      <c r="I257">
        <f t="shared" si="81"/>
        <v>0</v>
      </c>
      <c r="J257">
        <f t="shared" si="82"/>
        <v>0</v>
      </c>
      <c r="K257" s="55">
        <f t="shared" si="83"/>
        <v>0</v>
      </c>
      <c r="L257">
        <f t="shared" si="70"/>
        <v>0</v>
      </c>
      <c r="M257">
        <f t="shared" si="84"/>
        <v>0</v>
      </c>
      <c r="N257">
        <f t="shared" si="85"/>
        <v>0</v>
      </c>
      <c r="O257">
        <f t="shared" si="71"/>
        <v>0</v>
      </c>
      <c r="P257">
        <f t="shared" si="86"/>
        <v>0</v>
      </c>
      <c r="Q257">
        <f t="shared" si="72"/>
        <v>0</v>
      </c>
      <c r="R257">
        <f t="shared" si="73"/>
        <v>0</v>
      </c>
      <c r="S257">
        <f t="shared" si="87"/>
        <v>0</v>
      </c>
      <c r="T257">
        <f t="shared" si="74"/>
        <v>0</v>
      </c>
      <c r="U257">
        <f t="shared" si="75"/>
        <v>0</v>
      </c>
      <c r="V257">
        <f t="shared" si="88"/>
        <v>0</v>
      </c>
      <c r="W257">
        <f t="shared" si="76"/>
        <v>0</v>
      </c>
      <c r="X257" s="55">
        <f t="shared" si="89"/>
        <v>0</v>
      </c>
      <c r="Y257" s="38">
        <f t="shared" si="77"/>
        <v>0</v>
      </c>
      <c r="Z257" s="38">
        <f t="shared" si="78"/>
        <v>0</v>
      </c>
      <c r="AA257">
        <f t="shared" si="90"/>
        <v>0</v>
      </c>
      <c r="AB257" s="38">
        <f t="shared" si="91"/>
        <v>0</v>
      </c>
      <c r="AD257" s="38">
        <f t="shared" si="79"/>
        <v>0</v>
      </c>
      <c r="AE257" s="38">
        <f t="shared" si="92"/>
        <v>0</v>
      </c>
      <c r="AG257" t="str">
        <f t="shared" si="80"/>
        <v>5308370</v>
      </c>
    </row>
    <row r="258" spans="1:33" x14ac:dyDescent="0.25">
      <c r="A258" s="7" t="s">
        <v>611</v>
      </c>
      <c r="B258" s="2" t="s">
        <v>1171</v>
      </c>
      <c r="C258" s="4" t="s">
        <v>1170</v>
      </c>
      <c r="D258">
        <f>_xlfn.IFNA(VLOOKUP(A258,'Prior Year Net to district'!$B$1:$F$317,3,FALSE),0)</f>
        <v>2026.6195725385983</v>
      </c>
      <c r="E258">
        <f>VLOOKUP(A258,'Basic HH'!$B$1:$Y$321,23,FALSE)</f>
        <v>0</v>
      </c>
      <c r="F258">
        <f>VLOOKUP(A258,'Conc. HH'!$B$1:$Y$321,23,FALSE)</f>
        <v>1941.4144765062795</v>
      </c>
      <c r="G258">
        <f>VLOOKUP(A258,'Targeted HH'!$B$1:$Y$321,23,FALSE)</f>
        <v>0</v>
      </c>
      <c r="H258">
        <f>VLOOKUP(A258,'EFIG HH'!$B$1:$Y$321,23,FALSE)</f>
        <v>0</v>
      </c>
      <c r="I258">
        <f t="shared" si="81"/>
        <v>1941.4144765062795</v>
      </c>
      <c r="J258">
        <f t="shared" si="82"/>
        <v>2026.6195725385983</v>
      </c>
      <c r="K258" s="55">
        <f t="shared" si="83"/>
        <v>1805.8215330070175</v>
      </c>
      <c r="L258">
        <f t="shared" si="70"/>
        <v>135.59294349926199</v>
      </c>
      <c r="M258">
        <f t="shared" si="84"/>
        <v>0</v>
      </c>
      <c r="N258">
        <f t="shared" si="85"/>
        <v>1941.4144765062795</v>
      </c>
      <c r="O258">
        <f t="shared" si="71"/>
        <v>0</v>
      </c>
      <c r="P258">
        <f t="shared" si="86"/>
        <v>0</v>
      </c>
      <c r="Q258">
        <f t="shared" si="72"/>
        <v>1941.4144765062795</v>
      </c>
      <c r="R258">
        <f t="shared" si="73"/>
        <v>0</v>
      </c>
      <c r="S258">
        <f t="shared" si="87"/>
        <v>0</v>
      </c>
      <c r="T258">
        <f t="shared" si="74"/>
        <v>1941.4144765062795</v>
      </c>
      <c r="U258">
        <f t="shared" si="75"/>
        <v>0</v>
      </c>
      <c r="V258">
        <f t="shared" si="88"/>
        <v>0</v>
      </c>
      <c r="W258">
        <f t="shared" si="76"/>
        <v>1941.4144765062795</v>
      </c>
      <c r="X258" s="55">
        <f t="shared" si="89"/>
        <v>0</v>
      </c>
      <c r="Y258" s="38">
        <f t="shared" si="77"/>
        <v>14.895075975475116</v>
      </c>
      <c r="Z258" s="38">
        <f t="shared" si="78"/>
        <v>1926.5194005308044</v>
      </c>
      <c r="AA258">
        <f t="shared" si="90"/>
        <v>0</v>
      </c>
      <c r="AB258" s="38">
        <f t="shared" si="91"/>
        <v>1926.5194005308044</v>
      </c>
      <c r="AD258" s="38">
        <f t="shared" si="79"/>
        <v>0</v>
      </c>
      <c r="AE258" s="38">
        <f t="shared" si="92"/>
        <v>1926.5194005308044</v>
      </c>
      <c r="AG258" t="str">
        <f t="shared" si="80"/>
        <v>5308400</v>
      </c>
    </row>
    <row r="259" spans="1:33" x14ac:dyDescent="0.25">
      <c r="A259" s="7" t="s">
        <v>240</v>
      </c>
      <c r="B259" s="2" t="s">
        <v>1173</v>
      </c>
      <c r="C259" s="4" t="s">
        <v>1172</v>
      </c>
      <c r="D259">
        <f>_xlfn.IFNA(VLOOKUP(A259,'Prior Year Net to district'!$B$1:$F$317,3,FALSE),0)</f>
        <v>0</v>
      </c>
      <c r="E259">
        <f>VLOOKUP(A259,'Basic HH'!$B$1:$Y$321,23,FALSE)</f>
        <v>0</v>
      </c>
      <c r="F259">
        <f>VLOOKUP(A259,'Conc. HH'!$B$1:$Y$321,23,FALSE)</f>
        <v>0</v>
      </c>
      <c r="G259">
        <f>VLOOKUP(A259,'Targeted HH'!$B$1:$Y$321,23,FALSE)</f>
        <v>0</v>
      </c>
      <c r="H259">
        <f>VLOOKUP(A259,'EFIG HH'!$B$1:$Y$321,23,FALSE)</f>
        <v>0</v>
      </c>
      <c r="I259">
        <f t="shared" si="81"/>
        <v>0</v>
      </c>
      <c r="J259">
        <f t="shared" si="82"/>
        <v>0</v>
      </c>
      <c r="K259" s="55">
        <f t="shared" si="83"/>
        <v>0</v>
      </c>
      <c r="L259">
        <f t="shared" si="70"/>
        <v>0</v>
      </c>
      <c r="M259">
        <f t="shared" si="84"/>
        <v>0</v>
      </c>
      <c r="N259">
        <f t="shared" si="85"/>
        <v>0</v>
      </c>
      <c r="O259">
        <f t="shared" si="71"/>
        <v>0</v>
      </c>
      <c r="P259">
        <f t="shared" si="86"/>
        <v>0</v>
      </c>
      <c r="Q259">
        <f t="shared" si="72"/>
        <v>0</v>
      </c>
      <c r="R259">
        <f t="shared" si="73"/>
        <v>0</v>
      </c>
      <c r="S259">
        <f t="shared" si="87"/>
        <v>0</v>
      </c>
      <c r="T259">
        <f t="shared" si="74"/>
        <v>0</v>
      </c>
      <c r="U259">
        <f t="shared" si="75"/>
        <v>0</v>
      </c>
      <c r="V259">
        <f t="shared" si="88"/>
        <v>0</v>
      </c>
      <c r="W259">
        <f t="shared" si="76"/>
        <v>0</v>
      </c>
      <c r="X259" s="55">
        <f t="shared" si="89"/>
        <v>0</v>
      </c>
      <c r="Y259" s="38">
        <f t="shared" si="77"/>
        <v>0</v>
      </c>
      <c r="Z259" s="38">
        <f t="shared" si="78"/>
        <v>0</v>
      </c>
      <c r="AA259">
        <f t="shared" si="90"/>
        <v>0</v>
      </c>
      <c r="AB259" s="38">
        <f t="shared" si="91"/>
        <v>0</v>
      </c>
      <c r="AD259" s="38">
        <f t="shared" si="79"/>
        <v>0</v>
      </c>
      <c r="AE259" s="38">
        <f t="shared" si="92"/>
        <v>0</v>
      </c>
      <c r="AG259" t="str">
        <f t="shared" si="80"/>
        <v>5308430</v>
      </c>
    </row>
    <row r="260" spans="1:33" x14ac:dyDescent="0.25">
      <c r="A260" s="7" t="s">
        <v>242</v>
      </c>
      <c r="B260" s="2" t="s">
        <v>1175</v>
      </c>
      <c r="C260" s="4" t="s">
        <v>1174</v>
      </c>
      <c r="D260">
        <f>_xlfn.IFNA(VLOOKUP(A260,'Prior Year Net to district'!$B$1:$F$317,3,FALSE),0)</f>
        <v>440762.25199387444</v>
      </c>
      <c r="E260">
        <f>VLOOKUP(A260,'Basic HH'!$B$1:$Y$321,23,FALSE)</f>
        <v>212389.02964912308</v>
      </c>
      <c r="F260">
        <f>VLOOKUP(A260,'Conc. HH'!$B$1:$Y$321,23,FALSE)</f>
        <v>0</v>
      </c>
      <c r="G260">
        <f>VLOOKUP(A260,'Targeted HH'!$B$1:$Y$321,23,FALSE)</f>
        <v>103256.94891389975</v>
      </c>
      <c r="H260">
        <f>VLOOKUP(A260,'EFIG HH'!$B$1:$Y$321,23,FALSE)</f>
        <v>142410.94942943181</v>
      </c>
      <c r="I260">
        <f t="shared" si="81"/>
        <v>458056.92799245461</v>
      </c>
      <c r="J260">
        <f t="shared" si="82"/>
        <v>440762.25199387444</v>
      </c>
      <c r="K260" s="55">
        <f t="shared" si="83"/>
        <v>426065.15709122142</v>
      </c>
      <c r="L260">
        <f t="shared" ref="L260:L320" si="93">IF(K260&lt;J260,MIN(J260,I260)-K260,0)</f>
        <v>14697.094902653014</v>
      </c>
      <c r="M260">
        <f t="shared" si="84"/>
        <v>0</v>
      </c>
      <c r="N260">
        <f t="shared" si="85"/>
        <v>440762.25199387444</v>
      </c>
      <c r="O260">
        <f t="shared" ref="O260:O320" si="94">IF(L260=0,IF(N260&lt;J260,MIN(I260,J260)-N260,0),0)</f>
        <v>0</v>
      </c>
      <c r="P260">
        <f t="shared" si="86"/>
        <v>0</v>
      </c>
      <c r="Q260">
        <f t="shared" ref="Q260:Q320" si="95">IF(J260&gt;0,N260,IF(O260&gt;0,O260+N260,P260-(P260/$P$3*$O$3)))</f>
        <v>440762.25199387444</v>
      </c>
      <c r="R260">
        <f t="shared" ref="R260:R320" si="96">IF(O260=0, IF(Q260&lt;J260,MIN(I260,J260)-Q260,0),0)</f>
        <v>0</v>
      </c>
      <c r="S260">
        <f t="shared" si="87"/>
        <v>0</v>
      </c>
      <c r="T260">
        <f t="shared" ref="T260:T320" si="97">IF(J260&gt;0,Q260,IF(R260&gt;0,Q260+N260,S260-(S260/$S$3*$R$3)))</f>
        <v>440762.25199387444</v>
      </c>
      <c r="U260">
        <f t="shared" ref="U260:U320" si="98">IF(R260=0,IF(T260&lt;J260,MIN(I260,J260)-T260,0),0)</f>
        <v>0</v>
      </c>
      <c r="V260">
        <f t="shared" si="88"/>
        <v>0</v>
      </c>
      <c r="W260">
        <f t="shared" ref="W260:W320" si="99">IF(J260&gt;0,T260,IF(T260&gt;0,U260+T260,U260-(U260/$U$3*$T$3)))</f>
        <v>440762.25199387444</v>
      </c>
      <c r="X260" s="55">
        <f t="shared" si="89"/>
        <v>17294.675998580176</v>
      </c>
      <c r="Y260" s="38">
        <f t="shared" ref="Y260:Y320" si="100">W260/$W$3*$Y$1</f>
        <v>3381.6515277998819</v>
      </c>
      <c r="Z260" s="38">
        <f t="shared" ref="Z260:Z320" si="101">W260-Y260</f>
        <v>437380.60046607454</v>
      </c>
      <c r="AA260">
        <f t="shared" si="90"/>
        <v>0</v>
      </c>
      <c r="AB260" s="38">
        <f t="shared" si="91"/>
        <v>437380.60046607454</v>
      </c>
      <c r="AD260" s="38">
        <f t="shared" ref="AD260:AD320" si="102">IF(AC260&gt;0,AC260*AB260,0)</f>
        <v>0</v>
      </c>
      <c r="AE260" s="38">
        <f t="shared" si="92"/>
        <v>437380.60046607454</v>
      </c>
      <c r="AG260" t="str">
        <f t="shared" si="80"/>
        <v>5308460</v>
      </c>
    </row>
    <row r="261" spans="1:33" x14ac:dyDescent="0.25">
      <c r="A261" s="7" t="s">
        <v>613</v>
      </c>
      <c r="B261" s="2" t="s">
        <v>1177</v>
      </c>
      <c r="C261" s="4" t="s">
        <v>1176</v>
      </c>
      <c r="D261">
        <f>_xlfn.IFNA(VLOOKUP(A261,'Prior Year Net to district'!$B$1:$F$317,3,FALSE),0)</f>
        <v>22684.226496909319</v>
      </c>
      <c r="E261">
        <f>VLOOKUP(A261,'Basic HH'!$B$1:$Y$321,23,FALSE)</f>
        <v>0</v>
      </c>
      <c r="F261">
        <f>VLOOKUP(A261,'Conc. HH'!$B$1:$Y$321,23,FALSE)</f>
        <v>2114.1971713514413</v>
      </c>
      <c r="G261">
        <f>VLOOKUP(A261,'Targeted HH'!$B$1:$Y$321,23,FALSE)</f>
        <v>0</v>
      </c>
      <c r="H261">
        <f>VLOOKUP(A261,'EFIG HH'!$B$1:$Y$321,23,FALSE)</f>
        <v>0</v>
      </c>
      <c r="I261">
        <f t="shared" ref="I261:I320" si="103">SUM(E261:H261)</f>
        <v>2114.1971713514413</v>
      </c>
      <c r="J261">
        <f t="shared" ref="J261:J320" si="104">IF(D261=0,I261,D261)</f>
        <v>22684.226496909319</v>
      </c>
      <c r="K261" s="55">
        <f t="shared" ref="K261:K320" si="105">I261*(1-$K$1)</f>
        <v>1966.5366789267428</v>
      </c>
      <c r="L261">
        <f t="shared" si="93"/>
        <v>147.66049242469853</v>
      </c>
      <c r="M261">
        <f t="shared" ref="M261:M320" si="106">IF(L261=0,K261,0)</f>
        <v>0</v>
      </c>
      <c r="N261">
        <f t="shared" ref="N261:N320" si="107">M261-(M261/$M$3*$L$3)+IF(L261&gt;0,K261+L261)</f>
        <v>2114.1971713514413</v>
      </c>
      <c r="O261">
        <f t="shared" si="94"/>
        <v>0</v>
      </c>
      <c r="P261">
        <f t="shared" ref="P261:P320" si="108">IF(O261+L261=0,N261,0)</f>
        <v>0</v>
      </c>
      <c r="Q261">
        <f t="shared" si="95"/>
        <v>2114.1971713514413</v>
      </c>
      <c r="R261">
        <f t="shared" si="96"/>
        <v>0</v>
      </c>
      <c r="S261">
        <f t="shared" ref="S261:S320" si="109">IF(L261+O261+R261=0,N261,0)</f>
        <v>0</v>
      </c>
      <c r="T261">
        <f t="shared" si="97"/>
        <v>2114.1971713514413</v>
      </c>
      <c r="U261">
        <f t="shared" si="98"/>
        <v>0</v>
      </c>
      <c r="V261">
        <f t="shared" ref="V261:V320" si="110">IF(U261+R261+O261+L261=0,T261,0)</f>
        <v>0</v>
      </c>
      <c r="W261">
        <f t="shared" si="99"/>
        <v>2114.1971713514413</v>
      </c>
      <c r="X261" s="55">
        <f t="shared" ref="X261:X320" si="111">I261-W261</f>
        <v>0</v>
      </c>
      <c r="Y261" s="38">
        <f t="shared" si="100"/>
        <v>16.220713235375136</v>
      </c>
      <c r="Z261" s="38">
        <f t="shared" si="101"/>
        <v>2097.9764581160662</v>
      </c>
      <c r="AA261">
        <f t="shared" ref="AA261:AA320" si="112">Z261/$Z$3*$AA$1</f>
        <v>0</v>
      </c>
      <c r="AB261" s="38">
        <f t="shared" ref="AB261:AB320" si="113">Z261-AA261</f>
        <v>2097.9764581160662</v>
      </c>
      <c r="AD261" s="38">
        <f t="shared" si="102"/>
        <v>0</v>
      </c>
      <c r="AE261" s="38">
        <f t="shared" ref="AE261:AE320" si="114">AB261-AD261</f>
        <v>2097.9764581160662</v>
      </c>
      <c r="AG261" t="str">
        <f t="shared" ref="AG261:AG320" si="115">A261</f>
        <v>5308490</v>
      </c>
    </row>
    <row r="262" spans="1:33" x14ac:dyDescent="0.25">
      <c r="A262" s="7" t="s">
        <v>615</v>
      </c>
      <c r="B262" s="2" t="s">
        <v>1179</v>
      </c>
      <c r="C262" s="4" t="s">
        <v>1178</v>
      </c>
      <c r="D262">
        <f>_xlfn.IFNA(VLOOKUP(A262,'Prior Year Net to district'!$B$1:$F$317,3,FALSE),0)</f>
        <v>258282.41528267157</v>
      </c>
      <c r="E262">
        <f>VLOOKUP(A262,'Basic HH'!$B$1:$Y$321,23,FALSE)</f>
        <v>107513.5494432366</v>
      </c>
      <c r="F262">
        <f>VLOOKUP(A262,'Conc. HH'!$B$1:$Y$321,23,FALSE)</f>
        <v>24556.473082058084</v>
      </c>
      <c r="G262">
        <f>VLOOKUP(A262,'Targeted HH'!$B$1:$Y$321,23,FALSE)</f>
        <v>51039.556497364887</v>
      </c>
      <c r="H262">
        <f>VLOOKUP(A262,'EFIG HH'!$B$1:$Y$321,23,FALSE)</f>
        <v>70393.2449651184</v>
      </c>
      <c r="I262">
        <f t="shared" si="103"/>
        <v>253502.82398777799</v>
      </c>
      <c r="J262">
        <f t="shared" si="104"/>
        <v>258282.41528267157</v>
      </c>
      <c r="K262" s="55">
        <f t="shared" si="105"/>
        <v>235797.59179452923</v>
      </c>
      <c r="L262">
        <f t="shared" si="93"/>
        <v>17705.232193248754</v>
      </c>
      <c r="M262">
        <f t="shared" si="106"/>
        <v>0</v>
      </c>
      <c r="N262">
        <f t="shared" si="107"/>
        <v>253502.82398777799</v>
      </c>
      <c r="O262">
        <f t="shared" si="94"/>
        <v>0</v>
      </c>
      <c r="P262">
        <f t="shared" si="108"/>
        <v>0</v>
      </c>
      <c r="Q262">
        <f t="shared" si="95"/>
        <v>253502.82398777799</v>
      </c>
      <c r="R262">
        <f t="shared" si="96"/>
        <v>0</v>
      </c>
      <c r="S262">
        <f t="shared" si="109"/>
        <v>0</v>
      </c>
      <c r="T262">
        <f t="shared" si="97"/>
        <v>253502.82398777799</v>
      </c>
      <c r="U262">
        <f t="shared" si="98"/>
        <v>0</v>
      </c>
      <c r="V262">
        <f t="shared" si="110"/>
        <v>0</v>
      </c>
      <c r="W262">
        <f t="shared" si="99"/>
        <v>253502.82398777799</v>
      </c>
      <c r="X262" s="55">
        <f t="shared" si="111"/>
        <v>0</v>
      </c>
      <c r="Y262" s="38">
        <f t="shared" si="100"/>
        <v>1944.9447137586726</v>
      </c>
      <c r="Z262" s="38">
        <f t="shared" si="101"/>
        <v>251557.8792740193</v>
      </c>
      <c r="AA262">
        <f t="shared" si="112"/>
        <v>0</v>
      </c>
      <c r="AB262" s="38">
        <f t="shared" si="113"/>
        <v>251557.8792740193</v>
      </c>
      <c r="AD262" s="38">
        <f t="shared" si="102"/>
        <v>0</v>
      </c>
      <c r="AE262" s="38">
        <f t="shared" si="114"/>
        <v>251557.8792740193</v>
      </c>
      <c r="AG262" t="str">
        <f t="shared" si="115"/>
        <v>5308520</v>
      </c>
    </row>
    <row r="263" spans="1:33" x14ac:dyDescent="0.25">
      <c r="A263" s="7" t="s">
        <v>244</v>
      </c>
      <c r="B263" s="2" t="s">
        <v>1181</v>
      </c>
      <c r="C263" s="4" t="s">
        <v>1180</v>
      </c>
      <c r="D263">
        <f>_xlfn.IFNA(VLOOKUP(A263,'Prior Year Net to district'!$B$1:$F$317,3,FALSE),0)</f>
        <v>308677.57032756897</v>
      </c>
      <c r="E263">
        <f>VLOOKUP(A263,'Basic HH'!$B$1:$Y$321,23,FALSE)</f>
        <v>204313.40114535409</v>
      </c>
      <c r="F263">
        <f>VLOOKUP(A263,'Conc. HH'!$B$1:$Y$321,23,FALSE)</f>
        <v>0</v>
      </c>
      <c r="G263">
        <f>VLOOKUP(A263,'Targeted HH'!$B$1:$Y$321,23,FALSE)</f>
        <v>99330.829183333233</v>
      </c>
      <c r="H263">
        <f>VLOOKUP(A263,'EFIG HH'!$B$1:$Y$321,23,FALSE)</f>
        <v>136996.08443211496</v>
      </c>
      <c r="I263">
        <f t="shared" si="103"/>
        <v>440640.31476080231</v>
      </c>
      <c r="J263">
        <f t="shared" si="104"/>
        <v>308677.57032756897</v>
      </c>
      <c r="K263" s="55">
        <f t="shared" si="105"/>
        <v>409864.96100410272</v>
      </c>
      <c r="L263">
        <f t="shared" si="93"/>
        <v>0</v>
      </c>
      <c r="M263">
        <f t="shared" si="106"/>
        <v>409864.96100410272</v>
      </c>
      <c r="N263">
        <f t="shared" si="107"/>
        <v>392418.44290365523</v>
      </c>
      <c r="O263">
        <f t="shared" si="94"/>
        <v>0</v>
      </c>
      <c r="P263">
        <f t="shared" si="108"/>
        <v>392418.44290365523</v>
      </c>
      <c r="Q263">
        <f t="shared" si="95"/>
        <v>392418.44290365523</v>
      </c>
      <c r="R263">
        <f t="shared" si="96"/>
        <v>0</v>
      </c>
      <c r="S263">
        <f t="shared" si="109"/>
        <v>392418.44290365523</v>
      </c>
      <c r="T263">
        <f t="shared" si="97"/>
        <v>392418.44290365523</v>
      </c>
      <c r="U263">
        <f t="shared" si="98"/>
        <v>0</v>
      </c>
      <c r="V263">
        <f t="shared" si="110"/>
        <v>392418.44290365523</v>
      </c>
      <c r="W263">
        <f t="shared" si="99"/>
        <v>392418.44290365523</v>
      </c>
      <c r="X263" s="55">
        <f t="shared" si="111"/>
        <v>48221.871857147082</v>
      </c>
      <c r="Y263" s="38">
        <f t="shared" si="100"/>
        <v>3010.744275352416</v>
      </c>
      <c r="Z263" s="38">
        <f t="shared" si="101"/>
        <v>389407.69862830284</v>
      </c>
      <c r="AA263">
        <f t="shared" si="112"/>
        <v>0</v>
      </c>
      <c r="AB263" s="38">
        <f t="shared" si="113"/>
        <v>389407.69862830284</v>
      </c>
      <c r="AD263" s="38">
        <f t="shared" si="102"/>
        <v>0</v>
      </c>
      <c r="AE263" s="38">
        <f t="shared" si="114"/>
        <v>389407.69862830284</v>
      </c>
      <c r="AG263" t="str">
        <f t="shared" si="115"/>
        <v>5308550</v>
      </c>
    </row>
    <row r="264" spans="1:33" x14ac:dyDescent="0.25">
      <c r="A264" s="7" t="s">
        <v>85</v>
      </c>
      <c r="B264" s="2" t="s">
        <v>1182</v>
      </c>
      <c r="C264" s="4" t="s">
        <v>32</v>
      </c>
      <c r="D264">
        <f>_xlfn.IFNA(VLOOKUP(A264,'Prior Year Net to district'!$B$1:$F$317,3,FALSE),0)</f>
        <v>133257.64807465646</v>
      </c>
      <c r="E264">
        <f>VLOOKUP(A264,'Basic HH'!$B$1:$Y$321,23,FALSE)</f>
        <v>67584.628381743911</v>
      </c>
      <c r="F264">
        <f>VLOOKUP(A264,'Conc. HH'!$B$1:$Y$321,23,FALSE)</f>
        <v>17666.388963876401</v>
      </c>
      <c r="G264">
        <f>VLOOKUP(A264,'Targeted HH'!$B$1:$Y$321,23,FALSE)</f>
        <v>58871.509802953777</v>
      </c>
      <c r="H264">
        <f>VLOOKUP(A264,'EFIG HH'!$B$1:$Y$321,23,FALSE)</f>
        <v>81194.99649726873</v>
      </c>
      <c r="I264">
        <f t="shared" si="103"/>
        <v>225317.52364584283</v>
      </c>
      <c r="J264">
        <f t="shared" si="104"/>
        <v>133257.64807465646</v>
      </c>
      <c r="K264" s="55">
        <f t="shared" si="105"/>
        <v>209580.81897879817</v>
      </c>
      <c r="L264">
        <f t="shared" si="93"/>
        <v>0</v>
      </c>
      <c r="M264">
        <f t="shared" si="106"/>
        <v>209580.81897879817</v>
      </c>
      <c r="N264">
        <f t="shared" si="107"/>
        <v>200659.69641476517</v>
      </c>
      <c r="O264">
        <f t="shared" si="94"/>
        <v>0</v>
      </c>
      <c r="P264">
        <f t="shared" si="108"/>
        <v>200659.69641476517</v>
      </c>
      <c r="Q264">
        <f t="shared" si="95"/>
        <v>200659.69641476517</v>
      </c>
      <c r="R264">
        <f t="shared" si="96"/>
        <v>0</v>
      </c>
      <c r="S264">
        <f t="shared" si="109"/>
        <v>200659.69641476517</v>
      </c>
      <c r="T264">
        <f t="shared" si="97"/>
        <v>200659.69641476517</v>
      </c>
      <c r="U264">
        <f t="shared" si="98"/>
        <v>0</v>
      </c>
      <c r="V264">
        <f t="shared" si="110"/>
        <v>200659.69641476517</v>
      </c>
      <c r="W264">
        <f t="shared" si="99"/>
        <v>200659.69641476517</v>
      </c>
      <c r="X264" s="55">
        <f t="shared" si="111"/>
        <v>24657.827231077652</v>
      </c>
      <c r="Y264" s="38">
        <f t="shared" si="100"/>
        <v>1539.51742890696</v>
      </c>
      <c r="Z264" s="38">
        <f t="shared" si="101"/>
        <v>199120.17898585822</v>
      </c>
      <c r="AA264">
        <f t="shared" si="112"/>
        <v>0</v>
      </c>
      <c r="AB264" s="38">
        <f t="shared" si="113"/>
        <v>199120.17898585822</v>
      </c>
      <c r="AD264" s="38">
        <f t="shared" si="102"/>
        <v>0</v>
      </c>
      <c r="AE264" s="38">
        <f t="shared" si="114"/>
        <v>199120.17898585822</v>
      </c>
      <c r="AG264" t="str">
        <f t="shared" si="115"/>
        <v>5308290</v>
      </c>
    </row>
    <row r="265" spans="1:33" x14ac:dyDescent="0.25">
      <c r="A265" s="7" t="s">
        <v>93</v>
      </c>
      <c r="B265" s="2" t="s">
        <v>1183</v>
      </c>
      <c r="C265" s="4" t="s">
        <v>48</v>
      </c>
      <c r="D265">
        <f>_xlfn.IFNA(VLOOKUP(A265,'Prior Year Net to district'!$B$1:$F$317,3,FALSE),0)</f>
        <v>73907.923024653908</v>
      </c>
      <c r="E265">
        <f>VLOOKUP(A265,'Basic HH'!$B$1:$Y$321,23,FALSE)</f>
        <v>21632.18368172718</v>
      </c>
      <c r="F265">
        <f>VLOOKUP(A265,'Conc. HH'!$B$1:$Y$321,23,FALSE)</f>
        <v>3369.022043022761</v>
      </c>
      <c r="G265">
        <f>VLOOKUP(A265,'Targeted HH'!$B$1:$Y$321,23,FALSE)</f>
        <v>15303.623715585762</v>
      </c>
      <c r="H265">
        <f>VLOOKUP(A265,'EFIG HH'!$B$1:$Y$321,23,FALSE)</f>
        <v>20726.41462526676</v>
      </c>
      <c r="I265">
        <f t="shared" si="103"/>
        <v>61031.244065602456</v>
      </c>
      <c r="J265">
        <f t="shared" si="104"/>
        <v>73907.923024653908</v>
      </c>
      <c r="K265" s="55">
        <f t="shared" si="105"/>
        <v>56768.678740979391</v>
      </c>
      <c r="L265">
        <f t="shared" si="93"/>
        <v>4262.565324623065</v>
      </c>
      <c r="M265">
        <f t="shared" si="106"/>
        <v>0</v>
      </c>
      <c r="N265">
        <f t="shared" si="107"/>
        <v>61031.244065602456</v>
      </c>
      <c r="O265">
        <f t="shared" si="94"/>
        <v>0</v>
      </c>
      <c r="P265">
        <f t="shared" si="108"/>
        <v>0</v>
      </c>
      <c r="Q265">
        <f t="shared" si="95"/>
        <v>61031.244065602456</v>
      </c>
      <c r="R265">
        <f t="shared" si="96"/>
        <v>0</v>
      </c>
      <c r="S265">
        <f t="shared" si="109"/>
        <v>0</v>
      </c>
      <c r="T265">
        <f t="shared" si="97"/>
        <v>61031.244065602456</v>
      </c>
      <c r="U265">
        <f t="shared" si="98"/>
        <v>0</v>
      </c>
      <c r="V265">
        <f t="shared" si="110"/>
        <v>0</v>
      </c>
      <c r="W265">
        <f t="shared" si="99"/>
        <v>61031.244065602456</v>
      </c>
      <c r="X265" s="55">
        <f t="shared" si="111"/>
        <v>0</v>
      </c>
      <c r="Y265" s="38">
        <f t="shared" si="100"/>
        <v>468.24880943035095</v>
      </c>
      <c r="Z265" s="38">
        <f t="shared" si="101"/>
        <v>60562.995256172107</v>
      </c>
      <c r="AA265">
        <f t="shared" si="112"/>
        <v>0</v>
      </c>
      <c r="AB265" s="38">
        <f t="shared" si="113"/>
        <v>60562.995256172107</v>
      </c>
      <c r="AD265" s="38">
        <f t="shared" si="102"/>
        <v>0</v>
      </c>
      <c r="AE265" s="38">
        <f t="shared" si="114"/>
        <v>60562.995256172107</v>
      </c>
      <c r="AG265" t="str">
        <f t="shared" si="115"/>
        <v>5308230</v>
      </c>
    </row>
    <row r="266" spans="1:33" x14ac:dyDescent="0.25">
      <c r="A266" s="7" t="s">
        <v>86</v>
      </c>
      <c r="B266" s="2" t="s">
        <v>1184</v>
      </c>
      <c r="C266" s="4" t="s">
        <v>34</v>
      </c>
      <c r="D266">
        <f>_xlfn.IFNA(VLOOKUP(A266,'Prior Year Net to district'!$B$1:$F$317,3,FALSE),0)</f>
        <v>81035.262725563167</v>
      </c>
      <c r="E266">
        <f>VLOOKUP(A266,'Basic HH'!$B$1:$Y$321,23,FALSE)</f>
        <v>27033.851352697558</v>
      </c>
      <c r="F266">
        <f>VLOOKUP(A266,'Conc. HH'!$B$1:$Y$321,23,FALSE)</f>
        <v>7066.555585550559</v>
      </c>
      <c r="G266">
        <f>VLOOKUP(A266,'Targeted HH'!$B$1:$Y$321,23,FALSE)</f>
        <v>23548.603921181511</v>
      </c>
      <c r="H266">
        <f>VLOOKUP(A266,'EFIG HH'!$B$1:$Y$321,23,FALSE)</f>
        <v>32477.998598907492</v>
      </c>
      <c r="I266">
        <f t="shared" si="103"/>
        <v>90127.009458337125</v>
      </c>
      <c r="J266">
        <f t="shared" si="104"/>
        <v>81035.262725563167</v>
      </c>
      <c r="K266" s="55">
        <f t="shared" si="105"/>
        <v>83832.327591519264</v>
      </c>
      <c r="L266">
        <f t="shared" si="93"/>
        <v>0</v>
      </c>
      <c r="M266">
        <f t="shared" si="106"/>
        <v>83832.327591519264</v>
      </c>
      <c r="N266">
        <f t="shared" si="107"/>
        <v>80263.878565906067</v>
      </c>
      <c r="O266">
        <f t="shared" si="94"/>
        <v>771.3841596571001</v>
      </c>
      <c r="P266">
        <f t="shared" si="108"/>
        <v>0</v>
      </c>
      <c r="Q266">
        <f t="shared" si="95"/>
        <v>80263.878565906067</v>
      </c>
      <c r="R266">
        <f t="shared" si="96"/>
        <v>0</v>
      </c>
      <c r="S266">
        <f t="shared" si="109"/>
        <v>0</v>
      </c>
      <c r="T266">
        <f t="shared" si="97"/>
        <v>80263.878565906067</v>
      </c>
      <c r="U266">
        <f t="shared" si="98"/>
        <v>771.3841596571001</v>
      </c>
      <c r="V266">
        <f t="shared" si="110"/>
        <v>0</v>
      </c>
      <c r="W266">
        <f t="shared" si="99"/>
        <v>80263.878565906067</v>
      </c>
      <c r="X266" s="55">
        <f t="shared" si="111"/>
        <v>9863.1308924310579</v>
      </c>
      <c r="Y266" s="38">
        <f t="shared" si="100"/>
        <v>615.80697156278393</v>
      </c>
      <c r="Z266" s="38">
        <f t="shared" si="101"/>
        <v>79648.071594343288</v>
      </c>
      <c r="AA266">
        <f t="shared" si="112"/>
        <v>0</v>
      </c>
      <c r="AB266" s="38">
        <f t="shared" si="113"/>
        <v>79648.071594343288</v>
      </c>
      <c r="AD266" s="38">
        <f t="shared" si="102"/>
        <v>0</v>
      </c>
      <c r="AE266" s="38">
        <f t="shared" si="114"/>
        <v>79648.071594343288</v>
      </c>
      <c r="AG266" t="str">
        <f t="shared" si="115"/>
        <v>5308240</v>
      </c>
    </row>
    <row r="267" spans="1:33" x14ac:dyDescent="0.25">
      <c r="A267" s="7" t="s">
        <v>617</v>
      </c>
      <c r="B267" s="2" t="s">
        <v>1186</v>
      </c>
      <c r="C267" s="4" t="s">
        <v>1185</v>
      </c>
      <c r="D267">
        <f>_xlfn.IFNA(VLOOKUP(A267,'Prior Year Net to district'!$B$1:$F$317,3,FALSE),0)</f>
        <v>51268.583258513412</v>
      </c>
      <c r="E267">
        <f>VLOOKUP(A267,'Basic HH'!$B$1:$Y$321,23,FALSE)</f>
        <v>21804.196960176138</v>
      </c>
      <c r="F267">
        <f>VLOOKUP(A267,'Conc. HH'!$B$1:$Y$321,23,FALSE)</f>
        <v>5699.5419486170404</v>
      </c>
      <c r="G267">
        <f>VLOOKUP(A267,'Targeted HH'!$B$1:$Y$321,23,FALSE)</f>
        <v>13738.4253906883</v>
      </c>
      <c r="H267">
        <f>VLOOKUP(A267,'EFIG HH'!$B$1:$Y$321,23,FALSE)</f>
        <v>18947.898656048339</v>
      </c>
      <c r="I267">
        <f t="shared" si="103"/>
        <v>60190.062955529815</v>
      </c>
      <c r="J267">
        <f t="shared" si="104"/>
        <v>51268.583258513412</v>
      </c>
      <c r="K267" s="55">
        <f t="shared" si="105"/>
        <v>55986.247693869082</v>
      </c>
      <c r="L267">
        <f t="shared" si="93"/>
        <v>0</v>
      </c>
      <c r="M267">
        <f t="shared" si="106"/>
        <v>55986.247693869082</v>
      </c>
      <c r="N267">
        <f t="shared" si="107"/>
        <v>53603.108912319403</v>
      </c>
      <c r="O267">
        <f t="shared" si="94"/>
        <v>0</v>
      </c>
      <c r="P267">
        <f t="shared" si="108"/>
        <v>53603.108912319403</v>
      </c>
      <c r="Q267">
        <f t="shared" si="95"/>
        <v>53603.108912319403</v>
      </c>
      <c r="R267">
        <f t="shared" si="96"/>
        <v>0</v>
      </c>
      <c r="S267">
        <f t="shared" si="109"/>
        <v>53603.108912319403</v>
      </c>
      <c r="T267">
        <f t="shared" si="97"/>
        <v>53603.108912319403</v>
      </c>
      <c r="U267">
        <f t="shared" si="98"/>
        <v>0</v>
      </c>
      <c r="V267">
        <f t="shared" si="110"/>
        <v>53603.108912319403</v>
      </c>
      <c r="W267">
        <f t="shared" si="99"/>
        <v>53603.108912319403</v>
      </c>
      <c r="X267" s="55">
        <f t="shared" si="111"/>
        <v>6586.9540432104113</v>
      </c>
      <c r="Y267" s="38">
        <f t="shared" si="100"/>
        <v>411.25807468350888</v>
      </c>
      <c r="Z267" s="38">
        <f t="shared" si="101"/>
        <v>53191.850837635895</v>
      </c>
      <c r="AA267">
        <f t="shared" si="112"/>
        <v>0</v>
      </c>
      <c r="AB267" s="38">
        <f t="shared" si="113"/>
        <v>53191.850837635895</v>
      </c>
      <c r="AD267" s="38">
        <f t="shared" si="102"/>
        <v>0</v>
      </c>
      <c r="AE267" s="38">
        <f t="shared" si="114"/>
        <v>53191.850837635895</v>
      </c>
      <c r="AG267" t="str">
        <f t="shared" si="115"/>
        <v>5308580</v>
      </c>
    </row>
    <row r="268" spans="1:33" x14ac:dyDescent="0.25">
      <c r="A268" s="7" t="s">
        <v>246</v>
      </c>
      <c r="B268" s="2" t="s">
        <v>1188</v>
      </c>
      <c r="C268" s="4" t="s">
        <v>1187</v>
      </c>
      <c r="D268">
        <f>_xlfn.IFNA(VLOOKUP(A268,'Prior Year Net to district'!$B$1:$F$317,3,FALSE),0)</f>
        <v>853756.08741802396</v>
      </c>
      <c r="E268">
        <f>VLOOKUP(A268,'Basic HH'!$B$1:$Y$321,23,FALSE)</f>
        <v>526530.97844573483</v>
      </c>
      <c r="F268">
        <f>VLOOKUP(A268,'Conc. HH'!$B$1:$Y$321,23,FALSE)</f>
        <v>0</v>
      </c>
      <c r="G268">
        <f>VLOOKUP(A268,'Targeted HH'!$B$1:$Y$321,23,FALSE)</f>
        <v>255983.00643293789</v>
      </c>
      <c r="H268">
        <f>VLOOKUP(A268,'EFIG HH'!$B$1:$Y$321,23,FALSE)</f>
        <v>353049.19782505505</v>
      </c>
      <c r="I268">
        <f t="shared" si="103"/>
        <v>1135563.1827037279</v>
      </c>
      <c r="J268">
        <f t="shared" si="104"/>
        <v>853756.08741802396</v>
      </c>
      <c r="K268" s="55">
        <f t="shared" si="105"/>
        <v>1056252.7848801382</v>
      </c>
      <c r="L268">
        <f t="shared" si="93"/>
        <v>0</v>
      </c>
      <c r="M268">
        <f t="shared" si="106"/>
        <v>1056252.7848801382</v>
      </c>
      <c r="N268">
        <f t="shared" si="107"/>
        <v>1011291.7975224633</v>
      </c>
      <c r="O268">
        <f t="shared" si="94"/>
        <v>0</v>
      </c>
      <c r="P268">
        <f t="shared" si="108"/>
        <v>1011291.7975224633</v>
      </c>
      <c r="Q268">
        <f t="shared" si="95"/>
        <v>1011291.7975224633</v>
      </c>
      <c r="R268">
        <f t="shared" si="96"/>
        <v>0</v>
      </c>
      <c r="S268">
        <f t="shared" si="109"/>
        <v>1011291.7975224633</v>
      </c>
      <c r="T268">
        <f t="shared" si="97"/>
        <v>1011291.7975224633</v>
      </c>
      <c r="U268">
        <f t="shared" si="98"/>
        <v>0</v>
      </c>
      <c r="V268">
        <f t="shared" si="110"/>
        <v>1011291.7975224633</v>
      </c>
      <c r="W268">
        <f t="shared" si="99"/>
        <v>1011291.7975224633</v>
      </c>
      <c r="X268" s="55">
        <f t="shared" si="111"/>
        <v>124271.3851812646</v>
      </c>
      <c r="Y268" s="38">
        <f t="shared" si="100"/>
        <v>7758.9141009082023</v>
      </c>
      <c r="Z268" s="38">
        <f t="shared" si="101"/>
        <v>1003532.883421555</v>
      </c>
      <c r="AA268">
        <f t="shared" si="112"/>
        <v>0</v>
      </c>
      <c r="AB268" s="38">
        <f t="shared" si="113"/>
        <v>1003532.883421555</v>
      </c>
      <c r="AD268" s="38">
        <f t="shared" si="102"/>
        <v>0</v>
      </c>
      <c r="AE268" s="38">
        <f t="shared" si="114"/>
        <v>1003532.883421555</v>
      </c>
      <c r="AG268" t="str">
        <f t="shared" si="115"/>
        <v>5308610</v>
      </c>
    </row>
    <row r="269" spans="1:33" x14ac:dyDescent="0.25">
      <c r="A269" s="7" t="s">
        <v>619</v>
      </c>
      <c r="B269" s="2" t="s">
        <v>1190</v>
      </c>
      <c r="C269" s="4" t="s">
        <v>1189</v>
      </c>
      <c r="D269">
        <f>_xlfn.IFNA(VLOOKUP(A269,'Prior Year Net to district'!$B$1:$F$317,3,FALSE),0)</f>
        <v>2538725.7371885856</v>
      </c>
      <c r="E269">
        <f>VLOOKUP(A269,'Basic HH'!$B$1:$Y$321,23,FALSE)</f>
        <v>1049831.7054899619</v>
      </c>
      <c r="F269">
        <f>VLOOKUP(A269,'Conc. HH'!$B$1:$Y$321,23,FALSE)</f>
        <v>274422.39011859812</v>
      </c>
      <c r="G269">
        <f>VLOOKUP(A269,'Targeted HH'!$B$1:$Y$321,23,FALSE)</f>
        <v>629945.91076939984</v>
      </c>
      <c r="H269">
        <f>VLOOKUP(A269,'EFIG HH'!$B$1:$Y$321,23,FALSE)</f>
        <v>868815.08881948038</v>
      </c>
      <c r="I269">
        <f t="shared" si="103"/>
        <v>2823015.0951974401</v>
      </c>
      <c r="J269">
        <f t="shared" si="104"/>
        <v>2538725.7371885856</v>
      </c>
      <c r="K269" s="55">
        <f t="shared" si="105"/>
        <v>2625849.0953901689</v>
      </c>
      <c r="L269">
        <f t="shared" si="93"/>
        <v>0</v>
      </c>
      <c r="M269">
        <f t="shared" si="106"/>
        <v>2625849.0953901689</v>
      </c>
      <c r="N269">
        <f t="shared" si="107"/>
        <v>2514075.8819407038</v>
      </c>
      <c r="O269">
        <f t="shared" si="94"/>
        <v>24649.855247881729</v>
      </c>
      <c r="P269">
        <f t="shared" si="108"/>
        <v>0</v>
      </c>
      <c r="Q269">
        <f t="shared" si="95"/>
        <v>2514075.8819407038</v>
      </c>
      <c r="R269">
        <f t="shared" si="96"/>
        <v>0</v>
      </c>
      <c r="S269">
        <f t="shared" si="109"/>
        <v>0</v>
      </c>
      <c r="T269">
        <f t="shared" si="97"/>
        <v>2514075.8819407038</v>
      </c>
      <c r="U269">
        <f t="shared" si="98"/>
        <v>24649.855247881729</v>
      </c>
      <c r="V269">
        <f t="shared" si="110"/>
        <v>0</v>
      </c>
      <c r="W269">
        <f t="shared" si="99"/>
        <v>2514075.8819407038</v>
      </c>
      <c r="X269" s="55">
        <f t="shared" si="111"/>
        <v>308939.21325673629</v>
      </c>
      <c r="Y269" s="38">
        <f t="shared" si="100"/>
        <v>19288.694775268032</v>
      </c>
      <c r="Z269" s="38">
        <f t="shared" si="101"/>
        <v>2494787.1871654359</v>
      </c>
      <c r="AA269">
        <f t="shared" si="112"/>
        <v>0</v>
      </c>
      <c r="AB269" s="38">
        <f t="shared" si="113"/>
        <v>2494787.1871654359</v>
      </c>
      <c r="AD269" s="38">
        <f t="shared" si="102"/>
        <v>0</v>
      </c>
      <c r="AE269" s="38">
        <f t="shared" si="114"/>
        <v>2494787.1871654359</v>
      </c>
      <c r="AG269" t="str">
        <f t="shared" si="115"/>
        <v>5308670</v>
      </c>
    </row>
    <row r="270" spans="1:33" x14ac:dyDescent="0.25">
      <c r="A270" s="7" t="s">
        <v>79</v>
      </c>
      <c r="B270" s="2" t="s">
        <v>1191</v>
      </c>
      <c r="C270" s="4" t="s">
        <v>12</v>
      </c>
      <c r="D270">
        <f>_xlfn.IFNA(VLOOKUP(A270,'Prior Year Net to district'!$B$1:$F$317,3,FALSE),0)</f>
        <v>29762.320154430756</v>
      </c>
      <c r="E270">
        <f>VLOOKUP(A270,'Basic HH'!$B$1:$Y$321,23,FALSE)</f>
        <v>14178.082031962331</v>
      </c>
      <c r="F270">
        <f>VLOOKUP(A270,'Conc. HH'!$B$1:$Y$321,23,FALSE)</f>
        <v>3706.1017858027108</v>
      </c>
      <c r="G270">
        <f>VLOOKUP(A270,'Targeted HH'!$B$1:$Y$321,23,FALSE)</f>
        <v>7742.3460979666206</v>
      </c>
      <c r="H270">
        <f>VLOOKUP(A270,'EFIG HH'!$B$1:$Y$321,23,FALSE)</f>
        <v>10678.166169156093</v>
      </c>
      <c r="I270">
        <f t="shared" si="103"/>
        <v>36304.696084887757</v>
      </c>
      <c r="J270">
        <f t="shared" si="104"/>
        <v>29762.320154430756</v>
      </c>
      <c r="K270" s="55">
        <f t="shared" si="105"/>
        <v>33769.090903940123</v>
      </c>
      <c r="L270">
        <f t="shared" si="93"/>
        <v>0</v>
      </c>
      <c r="M270">
        <f t="shared" si="106"/>
        <v>33769.090903940123</v>
      </c>
      <c r="N270">
        <f t="shared" si="107"/>
        <v>32331.65879398879</v>
      </c>
      <c r="O270">
        <f t="shared" si="94"/>
        <v>0</v>
      </c>
      <c r="P270">
        <f t="shared" si="108"/>
        <v>32331.65879398879</v>
      </c>
      <c r="Q270">
        <f t="shared" si="95"/>
        <v>32331.65879398879</v>
      </c>
      <c r="R270">
        <f t="shared" si="96"/>
        <v>0</v>
      </c>
      <c r="S270">
        <f t="shared" si="109"/>
        <v>32331.65879398879</v>
      </c>
      <c r="T270">
        <f t="shared" si="97"/>
        <v>32331.65879398879</v>
      </c>
      <c r="U270">
        <f t="shared" si="98"/>
        <v>0</v>
      </c>
      <c r="V270">
        <f t="shared" si="110"/>
        <v>32331.65879398879</v>
      </c>
      <c r="W270">
        <f t="shared" si="99"/>
        <v>32331.65879398879</v>
      </c>
      <c r="X270" s="55">
        <f t="shared" si="111"/>
        <v>3973.0372908989666</v>
      </c>
      <c r="Y270" s="38">
        <f t="shared" si="100"/>
        <v>248.05754771966312</v>
      </c>
      <c r="Z270" s="38">
        <f t="shared" si="101"/>
        <v>32083.601246269129</v>
      </c>
      <c r="AA270">
        <f t="shared" si="112"/>
        <v>0</v>
      </c>
      <c r="AB270" s="38">
        <f t="shared" si="113"/>
        <v>32083.601246269129</v>
      </c>
      <c r="AD270" s="38">
        <f t="shared" si="102"/>
        <v>0</v>
      </c>
      <c r="AE270" s="38">
        <f t="shared" si="114"/>
        <v>32083.601246269129</v>
      </c>
      <c r="AG270" t="str">
        <f t="shared" si="115"/>
        <v>5308690</v>
      </c>
    </row>
    <row r="271" spans="1:33" x14ac:dyDescent="0.25">
      <c r="A271" s="7" t="s">
        <v>74</v>
      </c>
      <c r="B271" s="2" t="s">
        <v>1192</v>
      </c>
      <c r="C271" s="4" t="s">
        <v>47</v>
      </c>
      <c r="D271">
        <f>_xlfn.IFNA(VLOOKUP(A271,'Prior Year Net to district'!$B$1:$F$317,3,FALSE),0)</f>
        <v>10487986.96916653</v>
      </c>
      <c r="E271">
        <f>VLOOKUP(A271,'Basic HH'!$B$1:$Y$321,23,FALSE)</f>
        <v>3384661.3952133381</v>
      </c>
      <c r="F271">
        <f>VLOOKUP(A271,'Conc. HH'!$B$1:$Y$321,23,FALSE)</f>
        <v>496384.58709661086</v>
      </c>
      <c r="G271">
        <f>VLOOKUP(A271,'Targeted HH'!$B$1:$Y$321,23,FALSE)</f>
        <v>2722705.5346357971</v>
      </c>
      <c r="H271">
        <f>VLOOKUP(A271,'EFIG HH'!$B$1:$Y$321,23,FALSE)</f>
        <v>3755128.1950774058</v>
      </c>
      <c r="I271">
        <f t="shared" si="103"/>
        <v>10358879.712023152</v>
      </c>
      <c r="J271">
        <f t="shared" si="104"/>
        <v>10487986.96916653</v>
      </c>
      <c r="K271" s="55">
        <f t="shared" si="105"/>
        <v>9635391.240856668</v>
      </c>
      <c r="L271">
        <f t="shared" si="93"/>
        <v>723488.47116648406</v>
      </c>
      <c r="M271">
        <f t="shared" si="106"/>
        <v>0</v>
      </c>
      <c r="N271">
        <f t="shared" si="107"/>
        <v>10358879.712023152</v>
      </c>
      <c r="O271">
        <f t="shared" si="94"/>
        <v>0</v>
      </c>
      <c r="P271">
        <f t="shared" si="108"/>
        <v>0</v>
      </c>
      <c r="Q271">
        <f t="shared" si="95"/>
        <v>10358879.712023152</v>
      </c>
      <c r="R271">
        <f t="shared" si="96"/>
        <v>0</v>
      </c>
      <c r="S271">
        <f t="shared" si="109"/>
        <v>0</v>
      </c>
      <c r="T271">
        <f t="shared" si="97"/>
        <v>10358879.712023152</v>
      </c>
      <c r="U271">
        <f t="shared" si="98"/>
        <v>0</v>
      </c>
      <c r="V271">
        <f t="shared" si="110"/>
        <v>0</v>
      </c>
      <c r="W271">
        <f t="shared" si="99"/>
        <v>10358879.712023152</v>
      </c>
      <c r="X271" s="55">
        <f t="shared" si="111"/>
        <v>0</v>
      </c>
      <c r="Y271" s="38">
        <f t="shared" si="100"/>
        <v>79476.228388417279</v>
      </c>
      <c r="Z271" s="38">
        <f t="shared" si="101"/>
        <v>10279403.483634735</v>
      </c>
      <c r="AA271">
        <f t="shared" si="112"/>
        <v>0</v>
      </c>
      <c r="AB271" s="38">
        <f t="shared" si="113"/>
        <v>10279403.483634735</v>
      </c>
      <c r="AD271" s="38">
        <f t="shared" si="102"/>
        <v>0</v>
      </c>
      <c r="AE271" s="38">
        <f t="shared" si="114"/>
        <v>10279403.483634735</v>
      </c>
      <c r="AG271" t="str">
        <f t="shared" si="115"/>
        <v>5308700</v>
      </c>
    </row>
    <row r="272" spans="1:33" x14ac:dyDescent="0.25">
      <c r="A272" s="7" t="s">
        <v>621</v>
      </c>
      <c r="B272" s="2" t="s">
        <v>1194</v>
      </c>
      <c r="C272" s="4" t="s">
        <v>1193</v>
      </c>
      <c r="D272">
        <f>_xlfn.IFNA(VLOOKUP(A272,'Prior Year Net to district'!$B$1:$F$317,3,FALSE),0)</f>
        <v>77644.856106939464</v>
      </c>
      <c r="E272">
        <f>VLOOKUP(A272,'Basic HH'!$B$1:$Y$321,23,FALSE)</f>
        <v>59759.650927890121</v>
      </c>
      <c r="F272">
        <f>VLOOKUP(A272,'Conc. HH'!$B$1:$Y$321,23,FALSE)</f>
        <v>15620.966822135588</v>
      </c>
      <c r="G272">
        <f>VLOOKUP(A272,'Targeted HH'!$B$1:$Y$321,23,FALSE)</f>
        <v>34740.525633700447</v>
      </c>
      <c r="H272">
        <f>VLOOKUP(A272,'EFIG HH'!$B$1:$Y$321,23,FALSE)</f>
        <v>47913.78489498252</v>
      </c>
      <c r="I272">
        <f t="shared" si="103"/>
        <v>158034.92827870868</v>
      </c>
      <c r="J272">
        <f t="shared" si="104"/>
        <v>77644.856106939464</v>
      </c>
      <c r="K272" s="55">
        <f t="shared" si="105"/>
        <v>146997.39798297969</v>
      </c>
      <c r="L272">
        <f t="shared" si="93"/>
        <v>0</v>
      </c>
      <c r="M272">
        <f t="shared" si="106"/>
        <v>146997.39798297969</v>
      </c>
      <c r="N272">
        <f t="shared" si="107"/>
        <v>140740.23279777844</v>
      </c>
      <c r="O272">
        <f t="shared" si="94"/>
        <v>0</v>
      </c>
      <c r="P272">
        <f t="shared" si="108"/>
        <v>140740.23279777844</v>
      </c>
      <c r="Q272">
        <f t="shared" si="95"/>
        <v>140740.23279777844</v>
      </c>
      <c r="R272">
        <f t="shared" si="96"/>
        <v>0</v>
      </c>
      <c r="S272">
        <f t="shared" si="109"/>
        <v>140740.23279777844</v>
      </c>
      <c r="T272">
        <f t="shared" si="97"/>
        <v>140740.23279777844</v>
      </c>
      <c r="U272">
        <f t="shared" si="98"/>
        <v>0</v>
      </c>
      <c r="V272">
        <f t="shared" si="110"/>
        <v>140740.23279777844</v>
      </c>
      <c r="W272">
        <f t="shared" si="99"/>
        <v>140740.23279777844</v>
      </c>
      <c r="X272" s="55">
        <f t="shared" si="111"/>
        <v>17294.695480930241</v>
      </c>
      <c r="Y272" s="38">
        <f t="shared" si="100"/>
        <v>1079.7985106722181</v>
      </c>
      <c r="Z272" s="38">
        <f t="shared" si="101"/>
        <v>139660.43428710624</v>
      </c>
      <c r="AA272">
        <f t="shared" si="112"/>
        <v>0</v>
      </c>
      <c r="AB272" s="38">
        <f t="shared" si="113"/>
        <v>139660.43428710624</v>
      </c>
      <c r="AD272" s="38">
        <f t="shared" si="102"/>
        <v>0</v>
      </c>
      <c r="AE272" s="38">
        <f t="shared" si="114"/>
        <v>139660.43428710624</v>
      </c>
      <c r="AG272" t="str">
        <f t="shared" si="115"/>
        <v>5308730</v>
      </c>
    </row>
    <row r="273" spans="1:33" x14ac:dyDescent="0.25">
      <c r="A273" s="7" t="s">
        <v>248</v>
      </c>
      <c r="B273" s="2" t="s">
        <v>1196</v>
      </c>
      <c r="C273" s="4" t="s">
        <v>1195</v>
      </c>
      <c r="D273">
        <f>_xlfn.IFNA(VLOOKUP(A273,'Prior Year Net to district'!$B$1:$F$317,3,FALSE),0)</f>
        <v>238429.52888020396</v>
      </c>
      <c r="E273">
        <f>VLOOKUP(A273,'Basic HH'!$B$1:$Y$321,23,FALSE)</f>
        <v>363403.28266960231</v>
      </c>
      <c r="F273">
        <f>VLOOKUP(A273,'Conc. HH'!$B$1:$Y$321,23,FALSE)</f>
        <v>0</v>
      </c>
      <c r="G273">
        <f>VLOOKUP(A273,'Targeted HH'!$B$1:$Y$321,23,FALSE)</f>
        <v>0</v>
      </c>
      <c r="H273">
        <f>VLOOKUP(A273,'EFIG HH'!$B$1:$Y$321,23,FALSE)</f>
        <v>0</v>
      </c>
      <c r="I273">
        <f t="shared" si="103"/>
        <v>363403.28266960231</v>
      </c>
      <c r="J273">
        <f t="shared" si="104"/>
        <v>238429.52888020396</v>
      </c>
      <c r="K273" s="55">
        <f t="shared" si="105"/>
        <v>338022.3445078865</v>
      </c>
      <c r="L273">
        <f t="shared" si="93"/>
        <v>0</v>
      </c>
      <c r="M273">
        <f t="shared" si="106"/>
        <v>338022.3445078865</v>
      </c>
      <c r="N273">
        <f t="shared" si="107"/>
        <v>323633.91535950289</v>
      </c>
      <c r="O273">
        <f t="shared" si="94"/>
        <v>0</v>
      </c>
      <c r="P273">
        <f t="shared" si="108"/>
        <v>323633.91535950289</v>
      </c>
      <c r="Q273">
        <f t="shared" si="95"/>
        <v>323633.91535950289</v>
      </c>
      <c r="R273">
        <f t="shared" si="96"/>
        <v>0</v>
      </c>
      <c r="S273">
        <f t="shared" si="109"/>
        <v>323633.91535950289</v>
      </c>
      <c r="T273">
        <f t="shared" si="97"/>
        <v>323633.91535950289</v>
      </c>
      <c r="U273">
        <f t="shared" si="98"/>
        <v>0</v>
      </c>
      <c r="V273">
        <f t="shared" si="110"/>
        <v>323633.91535950289</v>
      </c>
      <c r="W273">
        <f t="shared" si="99"/>
        <v>323633.91535950289</v>
      </c>
      <c r="X273" s="55">
        <f t="shared" si="111"/>
        <v>39769.36731009942</v>
      </c>
      <c r="Y273" s="38">
        <f t="shared" si="100"/>
        <v>2483.0101020958809</v>
      </c>
      <c r="Z273" s="38">
        <f t="shared" si="101"/>
        <v>321150.90525740699</v>
      </c>
      <c r="AA273">
        <f t="shared" si="112"/>
        <v>0</v>
      </c>
      <c r="AB273" s="38">
        <f t="shared" si="113"/>
        <v>321150.90525740699</v>
      </c>
      <c r="AD273" s="38">
        <f t="shared" si="102"/>
        <v>0</v>
      </c>
      <c r="AE273" s="38">
        <f t="shared" si="114"/>
        <v>321150.90525740699</v>
      </c>
      <c r="AG273" t="str">
        <f t="shared" si="115"/>
        <v>5308760</v>
      </c>
    </row>
    <row r="274" spans="1:33" x14ac:dyDescent="0.25">
      <c r="A274" s="7" t="s">
        <v>250</v>
      </c>
      <c r="B274" s="2" t="s">
        <v>1198</v>
      </c>
      <c r="C274" s="4" t="s">
        <v>1197</v>
      </c>
      <c r="D274">
        <f>_xlfn.IFNA(VLOOKUP(A274,'Prior Year Net to district'!$B$1:$F$317,3,FALSE),0)</f>
        <v>33021.418340012759</v>
      </c>
      <c r="E274">
        <f>VLOOKUP(A274,'Basic HH'!$B$1:$Y$321,23,FALSE)</f>
        <v>21804.196960176138</v>
      </c>
      <c r="F274">
        <f>VLOOKUP(A274,'Conc. HH'!$B$1:$Y$321,23,FALSE)</f>
        <v>5699.5419486170404</v>
      </c>
      <c r="G274">
        <f>VLOOKUP(A274,'Targeted HH'!$B$1:$Y$321,23,FALSE)</f>
        <v>11027.135442452991</v>
      </c>
      <c r="H274">
        <f>VLOOKUP(A274,'EFIG HH'!$B$1:$Y$321,23,FALSE)</f>
        <v>15208.514723363796</v>
      </c>
      <c r="I274">
        <f t="shared" si="103"/>
        <v>53739.389074609964</v>
      </c>
      <c r="J274">
        <f t="shared" si="104"/>
        <v>33021.418340012759</v>
      </c>
      <c r="K274" s="55">
        <f t="shared" si="105"/>
        <v>49986.104016392317</v>
      </c>
      <c r="L274">
        <f t="shared" si="93"/>
        <v>0</v>
      </c>
      <c r="M274">
        <f t="shared" si="106"/>
        <v>49986.104016392317</v>
      </c>
      <c r="N274">
        <f t="shared" si="107"/>
        <v>47858.370368811477</v>
      </c>
      <c r="O274">
        <f t="shared" si="94"/>
        <v>0</v>
      </c>
      <c r="P274">
        <f t="shared" si="108"/>
        <v>47858.370368811477</v>
      </c>
      <c r="Q274">
        <f t="shared" si="95"/>
        <v>47858.370368811477</v>
      </c>
      <c r="R274">
        <f t="shared" si="96"/>
        <v>0</v>
      </c>
      <c r="S274">
        <f t="shared" si="109"/>
        <v>47858.370368811477</v>
      </c>
      <c r="T274">
        <f t="shared" si="97"/>
        <v>47858.370368811477</v>
      </c>
      <c r="U274">
        <f t="shared" si="98"/>
        <v>0</v>
      </c>
      <c r="V274">
        <f t="shared" si="110"/>
        <v>47858.370368811477</v>
      </c>
      <c r="W274">
        <f t="shared" si="99"/>
        <v>47858.370368811477</v>
      </c>
      <c r="X274" s="55">
        <f t="shared" si="111"/>
        <v>5881.0187057984876</v>
      </c>
      <c r="Y274" s="38">
        <f t="shared" si="100"/>
        <v>367.18283052504489</v>
      </c>
      <c r="Z274" s="38">
        <f t="shared" si="101"/>
        <v>47491.187538286431</v>
      </c>
      <c r="AA274">
        <f t="shared" si="112"/>
        <v>0</v>
      </c>
      <c r="AB274" s="38">
        <f t="shared" si="113"/>
        <v>47491.187538286431</v>
      </c>
      <c r="AD274" s="38">
        <f t="shared" si="102"/>
        <v>0</v>
      </c>
      <c r="AE274" s="38">
        <f t="shared" si="114"/>
        <v>47491.187538286431</v>
      </c>
      <c r="AG274" t="str">
        <f t="shared" si="115"/>
        <v>5308790</v>
      </c>
    </row>
    <row r="275" spans="1:33" x14ac:dyDescent="0.25">
      <c r="A275" s="7" t="s">
        <v>318</v>
      </c>
      <c r="B275" s="2" t="s">
        <v>1200</v>
      </c>
      <c r="C275" s="4" t="s">
        <v>1199</v>
      </c>
      <c r="D275">
        <f>_xlfn.IFNA(VLOOKUP(A275,'Prior Year Net to district'!$B$1:$F$317,3,FALSE),0)</f>
        <v>282983.77707357804</v>
      </c>
      <c r="E275">
        <f>VLOOKUP(A275,'Basic HH'!$B$1:$Y$321,23,FALSE)</f>
        <v>173626.01283103222</v>
      </c>
      <c r="F275">
        <f>VLOOKUP(A275,'Conc. HH'!$B$1:$Y$321,23,FALSE)</f>
        <v>0</v>
      </c>
      <c r="G275">
        <f>VLOOKUP(A275,'Targeted HH'!$B$1:$Y$321,23,FALSE)</f>
        <v>84411.574207180442</v>
      </c>
      <c r="H275">
        <f>VLOOKUP(A275,'EFIG HH'!$B$1:$Y$321,23,FALSE)</f>
        <v>116419.59744231118</v>
      </c>
      <c r="I275">
        <f t="shared" si="103"/>
        <v>374457.18448052381</v>
      </c>
      <c r="J275">
        <f t="shared" si="104"/>
        <v>282983.77707357804</v>
      </c>
      <c r="K275" s="55">
        <f t="shared" si="105"/>
        <v>348304.21587305178</v>
      </c>
      <c r="L275">
        <f t="shared" si="93"/>
        <v>0</v>
      </c>
      <c r="M275">
        <f t="shared" si="106"/>
        <v>348304.21587305178</v>
      </c>
      <c r="N275">
        <f t="shared" si="107"/>
        <v>333478.12341614976</v>
      </c>
      <c r="O275">
        <f t="shared" si="94"/>
        <v>0</v>
      </c>
      <c r="P275">
        <f t="shared" si="108"/>
        <v>333478.12341614976</v>
      </c>
      <c r="Q275">
        <f t="shared" si="95"/>
        <v>333478.12341614976</v>
      </c>
      <c r="R275">
        <f t="shared" si="96"/>
        <v>0</v>
      </c>
      <c r="S275">
        <f t="shared" si="109"/>
        <v>333478.12341614976</v>
      </c>
      <c r="T275">
        <f t="shared" si="97"/>
        <v>333478.12341614976</v>
      </c>
      <c r="U275">
        <f t="shared" si="98"/>
        <v>0</v>
      </c>
      <c r="V275">
        <f t="shared" si="110"/>
        <v>333478.12341614976</v>
      </c>
      <c r="W275">
        <f t="shared" si="99"/>
        <v>333478.12341614976</v>
      </c>
      <c r="X275" s="55">
        <f t="shared" si="111"/>
        <v>40979.061064374051</v>
      </c>
      <c r="Y275" s="38">
        <f t="shared" si="100"/>
        <v>2558.5376252994847</v>
      </c>
      <c r="Z275" s="38">
        <f t="shared" si="101"/>
        <v>330919.58579085028</v>
      </c>
      <c r="AA275">
        <f t="shared" si="112"/>
        <v>0</v>
      </c>
      <c r="AB275" s="38">
        <f t="shared" si="113"/>
        <v>330919.58579085028</v>
      </c>
      <c r="AD275" s="38">
        <f t="shared" si="102"/>
        <v>0</v>
      </c>
      <c r="AE275" s="38">
        <f t="shared" si="114"/>
        <v>330919.58579085028</v>
      </c>
      <c r="AG275" t="str">
        <f t="shared" si="115"/>
        <v>5308820</v>
      </c>
    </row>
    <row r="276" spans="1:33" x14ac:dyDescent="0.25">
      <c r="A276" s="7" t="s">
        <v>252</v>
      </c>
      <c r="B276" s="2" t="s">
        <v>1202</v>
      </c>
      <c r="C276" s="4" t="s">
        <v>1201</v>
      </c>
      <c r="D276">
        <f>_xlfn.IFNA(VLOOKUP(A276,'Prior Year Net to district'!$B$1:$F$317,3,FALSE),0)</f>
        <v>36553.038284788156</v>
      </c>
      <c r="E276">
        <f>VLOOKUP(A276,'Basic HH'!$B$1:$Y$321,23,FALSE)</f>
        <v>25034.448361683706</v>
      </c>
      <c r="F276">
        <f>VLOOKUP(A276,'Conc. HH'!$B$1:$Y$321,23,FALSE)</f>
        <v>6543.9185335973434</v>
      </c>
      <c r="G276">
        <f>VLOOKUP(A276,'Targeted HH'!$B$1:$Y$321,23,FALSE)</f>
        <v>12170.971164756253</v>
      </c>
      <c r="H276">
        <f>VLOOKUP(A276,'EFIG HH'!$B$1:$Y$321,23,FALSE)</f>
        <v>16786.081491682075</v>
      </c>
      <c r="I276">
        <f t="shared" si="103"/>
        <v>60535.419551719373</v>
      </c>
      <c r="J276">
        <f t="shared" si="104"/>
        <v>36553.038284788156</v>
      </c>
      <c r="K276" s="55">
        <f t="shared" si="105"/>
        <v>56307.483774835891</v>
      </c>
      <c r="L276">
        <f t="shared" si="93"/>
        <v>0</v>
      </c>
      <c r="M276">
        <f t="shared" si="106"/>
        <v>56307.483774835891</v>
      </c>
      <c r="N276">
        <f t="shared" si="107"/>
        <v>53910.671096675549</v>
      </c>
      <c r="O276">
        <f t="shared" si="94"/>
        <v>0</v>
      </c>
      <c r="P276">
        <f t="shared" si="108"/>
        <v>53910.671096675549</v>
      </c>
      <c r="Q276">
        <f t="shared" si="95"/>
        <v>53910.671096675549</v>
      </c>
      <c r="R276">
        <f t="shared" si="96"/>
        <v>0</v>
      </c>
      <c r="S276">
        <f t="shared" si="109"/>
        <v>53910.671096675549</v>
      </c>
      <c r="T276">
        <f t="shared" si="97"/>
        <v>53910.671096675549</v>
      </c>
      <c r="U276">
        <f t="shared" si="98"/>
        <v>0</v>
      </c>
      <c r="V276">
        <f t="shared" si="110"/>
        <v>53910.671096675549</v>
      </c>
      <c r="W276">
        <f t="shared" si="99"/>
        <v>53910.671096675549</v>
      </c>
      <c r="X276" s="55">
        <f t="shared" si="111"/>
        <v>6624.7484550438239</v>
      </c>
      <c r="Y276" s="38">
        <f t="shared" si="100"/>
        <v>413.61777796099352</v>
      </c>
      <c r="Z276" s="38">
        <f t="shared" si="101"/>
        <v>53497.053318714556</v>
      </c>
      <c r="AA276">
        <f t="shared" si="112"/>
        <v>0</v>
      </c>
      <c r="AB276" s="38">
        <f t="shared" si="113"/>
        <v>53497.053318714556</v>
      </c>
      <c r="AD276" s="38">
        <f t="shared" si="102"/>
        <v>0</v>
      </c>
      <c r="AE276" s="38">
        <f t="shared" si="114"/>
        <v>53497.053318714556</v>
      </c>
      <c r="AG276" t="str">
        <f t="shared" si="115"/>
        <v>5308850</v>
      </c>
    </row>
    <row r="277" spans="1:33" x14ac:dyDescent="0.25">
      <c r="A277" s="7" t="s">
        <v>254</v>
      </c>
      <c r="B277" s="2" t="s">
        <v>1204</v>
      </c>
      <c r="C277" s="4" t="s">
        <v>1203</v>
      </c>
      <c r="D277">
        <f>_xlfn.IFNA(VLOOKUP(A277,'Prior Year Net to district'!$B$1:$F$317,3,FALSE),0)</f>
        <v>177780.68620328786</v>
      </c>
      <c r="E277">
        <f>VLOOKUP(A277,'Basic HH'!$B$1:$Y$321,23,FALSE)</f>
        <v>82171.069931616512</v>
      </c>
      <c r="F277">
        <f>VLOOKUP(A277,'Conc. HH'!$B$1:$Y$321,23,FALSE)</f>
        <v>0</v>
      </c>
      <c r="G277">
        <f>VLOOKUP(A277,'Targeted HH'!$B$1:$Y$321,23,FALSE)</f>
        <v>38868.58533260868</v>
      </c>
      <c r="H277">
        <f>VLOOKUP(A277,'EFIG HH'!$B$1:$Y$321,23,FALSE)</f>
        <v>53607.163473436311</v>
      </c>
      <c r="I277">
        <f t="shared" si="103"/>
        <v>174646.8187376615</v>
      </c>
      <c r="J277">
        <f t="shared" si="104"/>
        <v>177780.68620328786</v>
      </c>
      <c r="K277" s="55">
        <f t="shared" si="105"/>
        <v>162449.07502451216</v>
      </c>
      <c r="L277">
        <f t="shared" si="93"/>
        <v>12197.743713149335</v>
      </c>
      <c r="M277">
        <f t="shared" si="106"/>
        <v>0</v>
      </c>
      <c r="N277">
        <f t="shared" si="107"/>
        <v>174646.8187376615</v>
      </c>
      <c r="O277">
        <f t="shared" si="94"/>
        <v>0</v>
      </c>
      <c r="P277">
        <f t="shared" si="108"/>
        <v>0</v>
      </c>
      <c r="Q277">
        <f t="shared" si="95"/>
        <v>174646.8187376615</v>
      </c>
      <c r="R277">
        <f t="shared" si="96"/>
        <v>0</v>
      </c>
      <c r="S277">
        <f t="shared" si="109"/>
        <v>0</v>
      </c>
      <c r="T277">
        <f t="shared" si="97"/>
        <v>174646.8187376615</v>
      </c>
      <c r="U277">
        <f t="shared" si="98"/>
        <v>0</v>
      </c>
      <c r="V277">
        <f t="shared" si="110"/>
        <v>0</v>
      </c>
      <c r="W277">
        <f t="shared" si="99"/>
        <v>174646.8187376615</v>
      </c>
      <c r="X277" s="55">
        <f t="shared" si="111"/>
        <v>0</v>
      </c>
      <c r="Y277" s="38">
        <f t="shared" si="100"/>
        <v>1339.9393408531046</v>
      </c>
      <c r="Z277" s="38">
        <f t="shared" si="101"/>
        <v>173306.87939680839</v>
      </c>
      <c r="AA277">
        <f t="shared" si="112"/>
        <v>0</v>
      </c>
      <c r="AB277" s="38">
        <f t="shared" si="113"/>
        <v>173306.87939680839</v>
      </c>
      <c r="AD277" s="38">
        <f t="shared" si="102"/>
        <v>0</v>
      </c>
      <c r="AE277" s="38">
        <f t="shared" si="114"/>
        <v>173306.87939680839</v>
      </c>
      <c r="AG277" t="str">
        <f t="shared" si="115"/>
        <v>5308910</v>
      </c>
    </row>
    <row r="278" spans="1:33" x14ac:dyDescent="0.25">
      <c r="A278" s="7" t="s">
        <v>623</v>
      </c>
      <c r="B278" s="2" t="s">
        <v>1206</v>
      </c>
      <c r="C278" s="8" t="s">
        <v>1205</v>
      </c>
      <c r="D278">
        <f>_xlfn.IFNA(VLOOKUP(A278,'Prior Year Net to district'!$B$1:$F$317,3,FALSE),0)</f>
        <v>841185.66649688617</v>
      </c>
      <c r="E278">
        <f>VLOOKUP(A278,'Basic HH'!$B$1:$Y$321,23,FALSE)</f>
        <v>280529.05127836089</v>
      </c>
      <c r="F278">
        <f>VLOOKUP(A278,'Conc. HH'!$B$1:$Y$321,23,FALSE)</f>
        <v>72939.802411624754</v>
      </c>
      <c r="G278">
        <f>VLOOKUP(A278,'Targeted HH'!$B$1:$Y$321,23,FALSE)</f>
        <v>211841.42636701601</v>
      </c>
      <c r="H278">
        <f>VLOOKUP(A278,'EFIG HH'!$B$1:$Y$321,23,FALSE)</f>
        <v>286906.76922610379</v>
      </c>
      <c r="I278">
        <f t="shared" si="103"/>
        <v>852217.04928310541</v>
      </c>
      <c r="J278">
        <f t="shared" si="104"/>
        <v>841185.66649688617</v>
      </c>
      <c r="K278" s="55">
        <f t="shared" si="105"/>
        <v>792696.21042519133</v>
      </c>
      <c r="L278">
        <f t="shared" si="93"/>
        <v>48489.456071694847</v>
      </c>
      <c r="M278">
        <f t="shared" si="106"/>
        <v>0</v>
      </c>
      <c r="N278">
        <f t="shared" si="107"/>
        <v>841185.66649688617</v>
      </c>
      <c r="O278">
        <f t="shared" si="94"/>
        <v>0</v>
      </c>
      <c r="P278">
        <f t="shared" si="108"/>
        <v>0</v>
      </c>
      <c r="Q278">
        <f t="shared" si="95"/>
        <v>841185.66649688617</v>
      </c>
      <c r="R278">
        <f t="shared" si="96"/>
        <v>0</v>
      </c>
      <c r="S278">
        <f t="shared" si="109"/>
        <v>0</v>
      </c>
      <c r="T278">
        <f t="shared" si="97"/>
        <v>841185.66649688617</v>
      </c>
      <c r="U278">
        <f t="shared" si="98"/>
        <v>0</v>
      </c>
      <c r="V278">
        <f t="shared" si="110"/>
        <v>0</v>
      </c>
      <c r="W278">
        <f t="shared" si="99"/>
        <v>841185.66649688617</v>
      </c>
      <c r="X278" s="55">
        <f t="shared" si="111"/>
        <v>11031.382786219241</v>
      </c>
      <c r="Y278" s="38">
        <f t="shared" si="100"/>
        <v>6453.8121887808356</v>
      </c>
      <c r="Z278" s="38">
        <f t="shared" si="101"/>
        <v>834731.85430810531</v>
      </c>
      <c r="AA278">
        <f t="shared" si="112"/>
        <v>0</v>
      </c>
      <c r="AB278" s="38">
        <f t="shared" si="113"/>
        <v>834731.85430810531</v>
      </c>
      <c r="AD278" s="38">
        <f t="shared" si="102"/>
        <v>0</v>
      </c>
      <c r="AE278" s="38">
        <f t="shared" si="114"/>
        <v>834731.85430810531</v>
      </c>
      <c r="AG278" t="str">
        <f t="shared" si="115"/>
        <v>5308940</v>
      </c>
    </row>
    <row r="279" spans="1:33" x14ac:dyDescent="0.25">
      <c r="A279" s="7" t="s">
        <v>625</v>
      </c>
      <c r="B279" s="2" t="s">
        <v>1208</v>
      </c>
      <c r="C279" s="4" t="s">
        <v>1207</v>
      </c>
      <c r="D279">
        <f>_xlfn.IFNA(VLOOKUP(A279,'Prior Year Net to district'!$B$1:$F$317,3,FALSE),0)</f>
        <v>1706037.2356803466</v>
      </c>
      <c r="E279">
        <f>VLOOKUP(A279,'Basic HH'!$B$1:$Y$321,23,FALSE)</f>
        <v>633936.83754586172</v>
      </c>
      <c r="F279">
        <f>VLOOKUP(A279,'Conc. HH'!$B$1:$Y$321,23,FALSE)</f>
        <v>165708.90480238429</v>
      </c>
      <c r="G279">
        <f>VLOOKUP(A279,'Targeted HH'!$B$1:$Y$321,23,FALSE)</f>
        <v>378846.9678353889</v>
      </c>
      <c r="H279">
        <f>VLOOKUP(A279,'EFIG HH'!$B$1:$Y$321,23,FALSE)</f>
        <v>522501.94243959972</v>
      </c>
      <c r="I279">
        <f t="shared" si="103"/>
        <v>1700994.6526232345</v>
      </c>
      <c r="J279">
        <f t="shared" si="104"/>
        <v>1706037.2356803466</v>
      </c>
      <c r="K279" s="55">
        <f t="shared" si="105"/>
        <v>1582193.1938843729</v>
      </c>
      <c r="L279">
        <f t="shared" si="93"/>
        <v>118801.45873886161</v>
      </c>
      <c r="M279">
        <f t="shared" si="106"/>
        <v>0</v>
      </c>
      <c r="N279">
        <f t="shared" si="107"/>
        <v>1700994.6526232345</v>
      </c>
      <c r="O279">
        <f t="shared" si="94"/>
        <v>0</v>
      </c>
      <c r="P279">
        <f t="shared" si="108"/>
        <v>0</v>
      </c>
      <c r="Q279">
        <f t="shared" si="95"/>
        <v>1700994.6526232345</v>
      </c>
      <c r="R279">
        <f t="shared" si="96"/>
        <v>0</v>
      </c>
      <c r="S279">
        <f t="shared" si="109"/>
        <v>0</v>
      </c>
      <c r="T279">
        <f t="shared" si="97"/>
        <v>1700994.6526232345</v>
      </c>
      <c r="U279">
        <f t="shared" si="98"/>
        <v>0</v>
      </c>
      <c r="V279">
        <f t="shared" si="110"/>
        <v>0</v>
      </c>
      <c r="W279">
        <f t="shared" si="99"/>
        <v>1700994.6526232345</v>
      </c>
      <c r="X279" s="55">
        <f t="shared" si="111"/>
        <v>0</v>
      </c>
      <c r="Y279" s="38">
        <f t="shared" si="100"/>
        <v>13050.507705235004</v>
      </c>
      <c r="Z279" s="38">
        <f t="shared" si="101"/>
        <v>1687944.1449179996</v>
      </c>
      <c r="AA279">
        <f t="shared" si="112"/>
        <v>0</v>
      </c>
      <c r="AB279" s="38">
        <f t="shared" si="113"/>
        <v>1687944.1449179996</v>
      </c>
      <c r="AD279" s="38">
        <f t="shared" si="102"/>
        <v>0</v>
      </c>
      <c r="AE279" s="38">
        <f t="shared" si="114"/>
        <v>1687944.1449179996</v>
      </c>
      <c r="AG279" t="str">
        <f t="shared" si="115"/>
        <v>5308970</v>
      </c>
    </row>
    <row r="280" spans="1:33" x14ac:dyDescent="0.25">
      <c r="A280" s="7" t="s">
        <v>256</v>
      </c>
      <c r="B280" s="2" t="s">
        <v>1210</v>
      </c>
      <c r="C280" s="4" t="s">
        <v>1209</v>
      </c>
      <c r="D280">
        <f>_xlfn.IFNA(VLOOKUP(A280,'Prior Year Net to district'!$B$1:$F$317,3,FALSE),0)</f>
        <v>26905.643011078326</v>
      </c>
      <c r="E280">
        <f>VLOOKUP(A280,'Basic HH'!$B$1:$Y$321,23,FALSE)</f>
        <v>16151.257007537874</v>
      </c>
      <c r="F280">
        <f>VLOOKUP(A280,'Conc. HH'!$B$1:$Y$321,23,FALSE)</f>
        <v>0</v>
      </c>
      <c r="G280">
        <f>VLOOKUP(A280,'Targeted HH'!$B$1:$Y$321,23,FALSE)</f>
        <v>7852.2394611330628</v>
      </c>
      <c r="H280">
        <f>VLOOKUP(A280,'EFIG HH'!$B$1:$Y$321,23,FALSE)</f>
        <v>10829.729994633592</v>
      </c>
      <c r="I280">
        <f t="shared" si="103"/>
        <v>34833.226463304527</v>
      </c>
      <c r="J280">
        <f t="shared" si="104"/>
        <v>26905.643011078326</v>
      </c>
      <c r="K280" s="55">
        <f t="shared" si="105"/>
        <v>32400.392174237364</v>
      </c>
      <c r="L280">
        <f t="shared" si="93"/>
        <v>0</v>
      </c>
      <c r="M280">
        <f t="shared" si="106"/>
        <v>32400.392174237364</v>
      </c>
      <c r="N280">
        <f t="shared" si="107"/>
        <v>31021.220782897642</v>
      </c>
      <c r="O280">
        <f t="shared" si="94"/>
        <v>0</v>
      </c>
      <c r="P280">
        <f t="shared" si="108"/>
        <v>31021.220782897642</v>
      </c>
      <c r="Q280">
        <f t="shared" si="95"/>
        <v>31021.220782897642</v>
      </c>
      <c r="R280">
        <f t="shared" si="96"/>
        <v>0</v>
      </c>
      <c r="S280">
        <f t="shared" si="109"/>
        <v>31021.220782897642</v>
      </c>
      <c r="T280">
        <f t="shared" si="97"/>
        <v>31021.220782897642</v>
      </c>
      <c r="U280">
        <f t="shared" si="98"/>
        <v>0</v>
      </c>
      <c r="V280">
        <f t="shared" si="110"/>
        <v>31021.220782897642</v>
      </c>
      <c r="W280">
        <f t="shared" si="99"/>
        <v>31021.220782897642</v>
      </c>
      <c r="X280" s="55">
        <f t="shared" si="111"/>
        <v>3812.0056804068845</v>
      </c>
      <c r="Y280" s="38">
        <f t="shared" si="100"/>
        <v>238.00350002785893</v>
      </c>
      <c r="Z280" s="38">
        <f t="shared" si="101"/>
        <v>30783.217282869784</v>
      </c>
      <c r="AA280">
        <f t="shared" si="112"/>
        <v>0</v>
      </c>
      <c r="AB280" s="38">
        <f t="shared" si="113"/>
        <v>30783.217282869784</v>
      </c>
      <c r="AD280" s="38">
        <f t="shared" si="102"/>
        <v>0</v>
      </c>
      <c r="AE280" s="38">
        <f t="shared" si="114"/>
        <v>30783.217282869784</v>
      </c>
      <c r="AG280" t="str">
        <f t="shared" si="115"/>
        <v>5309000</v>
      </c>
    </row>
    <row r="281" spans="1:33" x14ac:dyDescent="0.25">
      <c r="A281" s="7" t="s">
        <v>258</v>
      </c>
      <c r="B281" s="2" t="s">
        <v>1212</v>
      </c>
      <c r="C281" s="4" t="s">
        <v>1211</v>
      </c>
      <c r="D281">
        <f>_xlfn.IFNA(VLOOKUP(A281,'Prior Year Net to district'!$B$1:$F$317,3,FALSE),0)</f>
        <v>104674.60963371155</v>
      </c>
      <c r="E281">
        <f>VLOOKUP(A281,'Basic HH'!$B$1:$Y$321,23,FALSE)</f>
        <v>70257.967982789763</v>
      </c>
      <c r="F281">
        <f>VLOOKUP(A281,'Conc. HH'!$B$1:$Y$321,23,FALSE)</f>
        <v>0</v>
      </c>
      <c r="G281">
        <f>VLOOKUP(A281,'Targeted HH'!$B$1:$Y$321,23,FALSE)</f>
        <v>34157.24165592881</v>
      </c>
      <c r="H281">
        <f>VLOOKUP(A281,'EFIG HH'!$B$1:$Y$321,23,FALSE)</f>
        <v>47109.325476656129</v>
      </c>
      <c r="I281">
        <f t="shared" si="103"/>
        <v>151524.53511537472</v>
      </c>
      <c r="J281">
        <f t="shared" si="104"/>
        <v>104674.60963371155</v>
      </c>
      <c r="K281" s="55">
        <f t="shared" si="105"/>
        <v>140941.70595793257</v>
      </c>
      <c r="L281">
        <f t="shared" si="93"/>
        <v>0</v>
      </c>
      <c r="M281">
        <f t="shared" si="106"/>
        <v>140941.70595793257</v>
      </c>
      <c r="N281">
        <f t="shared" si="107"/>
        <v>134942.31040560477</v>
      </c>
      <c r="O281">
        <f t="shared" si="94"/>
        <v>0</v>
      </c>
      <c r="P281">
        <f t="shared" si="108"/>
        <v>134942.31040560477</v>
      </c>
      <c r="Q281">
        <f t="shared" si="95"/>
        <v>134942.31040560477</v>
      </c>
      <c r="R281">
        <f t="shared" si="96"/>
        <v>0</v>
      </c>
      <c r="S281">
        <f t="shared" si="109"/>
        <v>134942.31040560477</v>
      </c>
      <c r="T281">
        <f t="shared" si="97"/>
        <v>134942.31040560477</v>
      </c>
      <c r="U281">
        <f t="shared" si="98"/>
        <v>0</v>
      </c>
      <c r="V281">
        <f t="shared" si="110"/>
        <v>134942.31040560477</v>
      </c>
      <c r="W281">
        <f t="shared" si="99"/>
        <v>134942.31040560477</v>
      </c>
      <c r="X281" s="55">
        <f t="shared" si="111"/>
        <v>16582.224709769944</v>
      </c>
      <c r="Y281" s="38">
        <f t="shared" si="100"/>
        <v>1035.3152251211866</v>
      </c>
      <c r="Z281" s="38">
        <f t="shared" si="101"/>
        <v>133906.99518048359</v>
      </c>
      <c r="AA281">
        <f t="shared" si="112"/>
        <v>0</v>
      </c>
      <c r="AB281" s="38">
        <f t="shared" si="113"/>
        <v>133906.99518048359</v>
      </c>
      <c r="AD281" s="38">
        <f t="shared" si="102"/>
        <v>0</v>
      </c>
      <c r="AE281" s="38">
        <f t="shared" si="114"/>
        <v>133906.99518048359</v>
      </c>
      <c r="AG281" t="str">
        <f t="shared" si="115"/>
        <v>5309030</v>
      </c>
    </row>
    <row r="282" spans="1:33" x14ac:dyDescent="0.25">
      <c r="A282" s="7" t="s">
        <v>627</v>
      </c>
      <c r="B282" s="2" t="s">
        <v>1214</v>
      </c>
      <c r="C282" s="4" t="s">
        <v>1213</v>
      </c>
      <c r="D282">
        <f>_xlfn.IFNA(VLOOKUP(A282,'Prior Year Net to district'!$B$1:$F$317,3,FALSE),0)</f>
        <v>79391.034495406973</v>
      </c>
      <c r="E282">
        <f>VLOOKUP(A282,'Basic HH'!$B$1:$Y$321,23,FALSE)</f>
        <v>38763.016818090895</v>
      </c>
      <c r="F282">
        <f>VLOOKUP(A282,'Conc. HH'!$B$1:$Y$321,23,FALSE)</f>
        <v>10132.519019763628</v>
      </c>
      <c r="G282">
        <f>VLOOKUP(A282,'Targeted HH'!$B$1:$Y$321,23,FALSE)</f>
        <v>24695.155691072912</v>
      </c>
      <c r="H282">
        <f>VLOOKUP(A282,'EFIG HH'!$B$1:$Y$321,23,FALSE)</f>
        <v>34059.311312847756</v>
      </c>
      <c r="I282">
        <f t="shared" si="103"/>
        <v>107650.00284177519</v>
      </c>
      <c r="J282">
        <f t="shared" si="104"/>
        <v>79391.034495406973</v>
      </c>
      <c r="K282" s="55">
        <f t="shared" si="105"/>
        <v>100131.47399095098</v>
      </c>
      <c r="L282">
        <f t="shared" si="93"/>
        <v>0</v>
      </c>
      <c r="M282">
        <f t="shared" si="106"/>
        <v>100131.47399095098</v>
      </c>
      <c r="N282">
        <f t="shared" si="107"/>
        <v>95869.227300899991</v>
      </c>
      <c r="O282">
        <f t="shared" si="94"/>
        <v>0</v>
      </c>
      <c r="P282">
        <f t="shared" si="108"/>
        <v>95869.227300899991</v>
      </c>
      <c r="Q282">
        <f t="shared" si="95"/>
        <v>95869.227300899991</v>
      </c>
      <c r="R282">
        <f t="shared" si="96"/>
        <v>0</v>
      </c>
      <c r="S282">
        <f t="shared" si="109"/>
        <v>95869.227300899991</v>
      </c>
      <c r="T282">
        <f t="shared" si="97"/>
        <v>95869.227300899991</v>
      </c>
      <c r="U282">
        <f t="shared" si="98"/>
        <v>0</v>
      </c>
      <c r="V282">
        <f t="shared" si="110"/>
        <v>95869.227300899991</v>
      </c>
      <c r="W282">
        <f t="shared" si="99"/>
        <v>95869.227300899991</v>
      </c>
      <c r="X282" s="55">
        <f t="shared" si="111"/>
        <v>11780.775540875198</v>
      </c>
      <c r="Y282" s="38">
        <f t="shared" si="100"/>
        <v>735.53558070029146</v>
      </c>
      <c r="Z282" s="38">
        <f t="shared" si="101"/>
        <v>95133.691720199698</v>
      </c>
      <c r="AA282">
        <f t="shared" si="112"/>
        <v>0</v>
      </c>
      <c r="AB282" s="38">
        <f t="shared" si="113"/>
        <v>95133.691720199698</v>
      </c>
      <c r="AD282" s="38">
        <f t="shared" si="102"/>
        <v>0</v>
      </c>
      <c r="AE282" s="38">
        <f t="shared" si="114"/>
        <v>95133.691720199698</v>
      </c>
      <c r="AG282" t="str">
        <f t="shared" si="115"/>
        <v>5309060</v>
      </c>
    </row>
    <row r="283" spans="1:33" x14ac:dyDescent="0.25">
      <c r="A283" s="7" t="s">
        <v>72</v>
      </c>
      <c r="B283" s="2" t="s">
        <v>1215</v>
      </c>
      <c r="C283" s="4" t="s">
        <v>53</v>
      </c>
      <c r="D283">
        <f>_xlfn.IFNA(VLOOKUP(A283,'Prior Year Net to district'!$B$1:$F$317,3,FALSE),0)</f>
        <v>1276239.5034362373</v>
      </c>
      <c r="E283">
        <f>VLOOKUP(A283,'Basic HH'!$B$1:$Y$321,23,FALSE)</f>
        <v>440716.52628151356</v>
      </c>
      <c r="F283">
        <f>VLOOKUP(A283,'Conc. HH'!$B$1:$Y$321,23,FALSE)</f>
        <v>114589.83017988352</v>
      </c>
      <c r="G283">
        <f>VLOOKUP(A283,'Targeted HH'!$B$1:$Y$321,23,FALSE)</f>
        <v>266138.0005152903</v>
      </c>
      <c r="H283">
        <f>VLOOKUP(A283,'EFIG HH'!$B$1:$Y$321,23,FALSE)</f>
        <v>367054.86392239411</v>
      </c>
      <c r="I283">
        <f t="shared" si="103"/>
        <v>1188499.2208990816</v>
      </c>
      <c r="J283">
        <f t="shared" si="104"/>
        <v>1276239.5034362373</v>
      </c>
      <c r="K283" s="55">
        <f t="shared" si="105"/>
        <v>1105491.6459281298</v>
      </c>
      <c r="L283">
        <f t="shared" si="93"/>
        <v>83007.57497095177</v>
      </c>
      <c r="M283">
        <f t="shared" si="106"/>
        <v>0</v>
      </c>
      <c r="N283">
        <f t="shared" si="107"/>
        <v>1188499.2208990816</v>
      </c>
      <c r="O283">
        <f t="shared" si="94"/>
        <v>0</v>
      </c>
      <c r="P283">
        <f t="shared" si="108"/>
        <v>0</v>
      </c>
      <c r="Q283">
        <f t="shared" si="95"/>
        <v>1188499.2208990816</v>
      </c>
      <c r="R283">
        <f t="shared" si="96"/>
        <v>0</v>
      </c>
      <c r="S283">
        <f t="shared" si="109"/>
        <v>0</v>
      </c>
      <c r="T283">
        <f t="shared" si="97"/>
        <v>1188499.2208990816</v>
      </c>
      <c r="U283">
        <f t="shared" si="98"/>
        <v>0</v>
      </c>
      <c r="V283">
        <f t="shared" si="110"/>
        <v>0</v>
      </c>
      <c r="W283">
        <f t="shared" si="99"/>
        <v>1188499.2208990816</v>
      </c>
      <c r="X283" s="55">
        <f t="shared" si="111"/>
        <v>0</v>
      </c>
      <c r="Y283" s="38">
        <f t="shared" si="100"/>
        <v>9118.4991182008143</v>
      </c>
      <c r="Z283" s="38">
        <f t="shared" si="101"/>
        <v>1179380.7217808808</v>
      </c>
      <c r="AA283">
        <f t="shared" si="112"/>
        <v>0</v>
      </c>
      <c r="AB283" s="38">
        <f t="shared" si="113"/>
        <v>1179380.7217808808</v>
      </c>
      <c r="AD283" s="38">
        <f t="shared" si="102"/>
        <v>0</v>
      </c>
      <c r="AE283" s="38">
        <f t="shared" si="114"/>
        <v>1179380.7217808808</v>
      </c>
      <c r="AG283" t="str">
        <f t="shared" si="115"/>
        <v>5308130</v>
      </c>
    </row>
    <row r="284" spans="1:33" x14ac:dyDescent="0.25">
      <c r="A284" s="7" t="s">
        <v>260</v>
      </c>
      <c r="B284" s="2" t="s">
        <v>1217</v>
      </c>
      <c r="C284" s="4" t="s">
        <v>1216</v>
      </c>
      <c r="D284">
        <f>_xlfn.IFNA(VLOOKUP(A284,'Prior Year Net to district'!$B$1:$F$317,3,FALSE),0)</f>
        <v>993578.04065015097</v>
      </c>
      <c r="E284">
        <f>VLOOKUP(A284,'Basic HH'!$B$1:$Y$321,23,FALSE)</f>
        <v>595981.38357814762</v>
      </c>
      <c r="F284">
        <f>VLOOKUP(A284,'Conc. HH'!$B$1:$Y$321,23,FALSE)</f>
        <v>0</v>
      </c>
      <c r="G284">
        <f>VLOOKUP(A284,'Targeted HH'!$B$1:$Y$321,23,FALSE)</f>
        <v>298974.0174826415</v>
      </c>
      <c r="H284">
        <f>VLOOKUP(A284,'EFIG HH'!$B$1:$Y$321,23,FALSE)</f>
        <v>412341.96954567422</v>
      </c>
      <c r="I284">
        <f t="shared" si="103"/>
        <v>1307297.3706064634</v>
      </c>
      <c r="J284">
        <f t="shared" si="104"/>
        <v>993578.04065015097</v>
      </c>
      <c r="K284" s="55">
        <f t="shared" si="105"/>
        <v>1215992.6540431208</v>
      </c>
      <c r="L284">
        <f t="shared" si="93"/>
        <v>0</v>
      </c>
      <c r="M284">
        <f t="shared" si="106"/>
        <v>1215992.6540431208</v>
      </c>
      <c r="N284">
        <f t="shared" si="107"/>
        <v>1164232.0990622765</v>
      </c>
      <c r="O284">
        <f t="shared" si="94"/>
        <v>0</v>
      </c>
      <c r="P284">
        <f t="shared" si="108"/>
        <v>1164232.0990622765</v>
      </c>
      <c r="Q284">
        <f t="shared" si="95"/>
        <v>1164232.0990622765</v>
      </c>
      <c r="R284">
        <f t="shared" si="96"/>
        <v>0</v>
      </c>
      <c r="S284">
        <f t="shared" si="109"/>
        <v>1164232.0990622765</v>
      </c>
      <c r="T284">
        <f t="shared" si="97"/>
        <v>1164232.0990622765</v>
      </c>
      <c r="U284">
        <f t="shared" si="98"/>
        <v>0</v>
      </c>
      <c r="V284">
        <f t="shared" si="110"/>
        <v>1164232.0990622765</v>
      </c>
      <c r="W284">
        <f t="shared" si="99"/>
        <v>1164232.0990622765</v>
      </c>
      <c r="X284" s="55">
        <f t="shared" si="111"/>
        <v>143065.27154418686</v>
      </c>
      <c r="Y284" s="38">
        <f t="shared" si="100"/>
        <v>8932.3149582290607</v>
      </c>
      <c r="Z284" s="38">
        <f t="shared" si="101"/>
        <v>1155299.7841040476</v>
      </c>
      <c r="AA284">
        <f t="shared" si="112"/>
        <v>0</v>
      </c>
      <c r="AB284" s="38">
        <f t="shared" si="113"/>
        <v>1155299.7841040476</v>
      </c>
      <c r="AD284" s="38">
        <f t="shared" si="102"/>
        <v>0</v>
      </c>
      <c r="AE284" s="38">
        <f t="shared" si="114"/>
        <v>1155299.7841040476</v>
      </c>
      <c r="AG284" t="str">
        <f t="shared" si="115"/>
        <v>5309100</v>
      </c>
    </row>
    <row r="285" spans="1:33" x14ac:dyDescent="0.25">
      <c r="A285" s="7" t="s">
        <v>629</v>
      </c>
      <c r="B285" s="2" t="s">
        <v>1219</v>
      </c>
      <c r="C285" s="4" t="s">
        <v>1218</v>
      </c>
      <c r="D285">
        <f>_xlfn.IFNA(VLOOKUP(A285,'Prior Year Net to district'!$B$1:$F$317,3,FALSE),0)</f>
        <v>343876.74813285493</v>
      </c>
      <c r="E285">
        <f>VLOOKUP(A285,'Basic HH'!$B$1:$Y$321,23,FALSE)</f>
        <v>127594.93035954922</v>
      </c>
      <c r="F285">
        <f>VLOOKUP(A285,'Conc. HH'!$B$1:$Y$321,23,FALSE)</f>
        <v>33352.875106721942</v>
      </c>
      <c r="G285">
        <f>VLOOKUP(A285,'Targeted HH'!$B$1:$Y$321,23,FALSE)</f>
        <v>70800.679000640259</v>
      </c>
      <c r="H285">
        <f>VLOOKUP(A285,'EFIG HH'!$B$1:$Y$321,23,FALSE)</f>
        <v>97647.587138538191</v>
      </c>
      <c r="I285">
        <f t="shared" si="103"/>
        <v>329396.07160544966</v>
      </c>
      <c r="J285">
        <f t="shared" si="104"/>
        <v>343876.74813285493</v>
      </c>
      <c r="K285" s="55">
        <f t="shared" si="105"/>
        <v>306390.27687868301</v>
      </c>
      <c r="L285">
        <f t="shared" si="93"/>
        <v>23005.794726766646</v>
      </c>
      <c r="M285">
        <f t="shared" si="106"/>
        <v>0</v>
      </c>
      <c r="N285">
        <f t="shared" si="107"/>
        <v>329396.07160544966</v>
      </c>
      <c r="O285">
        <f t="shared" si="94"/>
        <v>0</v>
      </c>
      <c r="P285">
        <f t="shared" si="108"/>
        <v>0</v>
      </c>
      <c r="Q285">
        <f t="shared" si="95"/>
        <v>329396.07160544966</v>
      </c>
      <c r="R285">
        <f t="shared" si="96"/>
        <v>0</v>
      </c>
      <c r="S285">
        <f t="shared" si="109"/>
        <v>0</v>
      </c>
      <c r="T285">
        <f t="shared" si="97"/>
        <v>329396.07160544966</v>
      </c>
      <c r="U285">
        <f t="shared" si="98"/>
        <v>0</v>
      </c>
      <c r="V285">
        <f t="shared" si="110"/>
        <v>0</v>
      </c>
      <c r="W285">
        <f t="shared" si="99"/>
        <v>329396.07160544966</v>
      </c>
      <c r="X285" s="55">
        <f t="shared" si="111"/>
        <v>0</v>
      </c>
      <c r="Y285" s="38">
        <f t="shared" si="100"/>
        <v>2527.2189797490391</v>
      </c>
      <c r="Z285" s="38">
        <f t="shared" si="101"/>
        <v>326868.85262570065</v>
      </c>
      <c r="AA285">
        <f t="shared" si="112"/>
        <v>0</v>
      </c>
      <c r="AB285" s="38">
        <f t="shared" si="113"/>
        <v>326868.85262570065</v>
      </c>
      <c r="AD285" s="38">
        <f t="shared" si="102"/>
        <v>0</v>
      </c>
      <c r="AE285" s="38">
        <f t="shared" si="114"/>
        <v>326868.85262570065</v>
      </c>
      <c r="AG285" t="str">
        <f t="shared" si="115"/>
        <v>5309150</v>
      </c>
    </row>
    <row r="286" spans="1:33" x14ac:dyDescent="0.25">
      <c r="A286" s="7" t="s">
        <v>262</v>
      </c>
      <c r="B286" s="2" t="s">
        <v>1221</v>
      </c>
      <c r="C286" s="4" t="s">
        <v>1220</v>
      </c>
      <c r="D286">
        <f>_xlfn.IFNA(VLOOKUP(A286,'Prior Year Net to district'!$B$1:$F$317,3,FALSE),0)</f>
        <v>800329.94469722838</v>
      </c>
      <c r="E286">
        <f>VLOOKUP(A286,'Basic HH'!$B$1:$Y$321,23,FALSE)</f>
        <v>377939.41397638654</v>
      </c>
      <c r="F286">
        <f>VLOOKUP(A286,'Conc. HH'!$B$1:$Y$321,23,FALSE)</f>
        <v>0</v>
      </c>
      <c r="G286">
        <f>VLOOKUP(A286,'Targeted HH'!$B$1:$Y$321,23,FALSE)</f>
        <v>183742.4033905137</v>
      </c>
      <c r="H286">
        <f>VLOOKUP(A286,'EFIG HH'!$B$1:$Y$321,23,FALSE)</f>
        <v>253415.68187442617</v>
      </c>
      <c r="I286">
        <f t="shared" si="103"/>
        <v>815097.49924132647</v>
      </c>
      <c r="J286">
        <f t="shared" si="104"/>
        <v>800329.94469722838</v>
      </c>
      <c r="K286" s="55">
        <f t="shared" si="105"/>
        <v>758169.17687715485</v>
      </c>
      <c r="L286">
        <f t="shared" si="93"/>
        <v>42160.767820073524</v>
      </c>
      <c r="M286">
        <f t="shared" si="106"/>
        <v>0</v>
      </c>
      <c r="N286">
        <f t="shared" si="107"/>
        <v>800329.94469722838</v>
      </c>
      <c r="O286">
        <f t="shared" si="94"/>
        <v>0</v>
      </c>
      <c r="P286">
        <f t="shared" si="108"/>
        <v>0</v>
      </c>
      <c r="Q286">
        <f t="shared" si="95"/>
        <v>800329.94469722838</v>
      </c>
      <c r="R286">
        <f t="shared" si="96"/>
        <v>0</v>
      </c>
      <c r="S286">
        <f t="shared" si="109"/>
        <v>0</v>
      </c>
      <c r="T286">
        <f t="shared" si="97"/>
        <v>800329.94469722838</v>
      </c>
      <c r="U286">
        <f t="shared" si="98"/>
        <v>0</v>
      </c>
      <c r="V286">
        <f t="shared" si="110"/>
        <v>0</v>
      </c>
      <c r="W286">
        <f t="shared" si="99"/>
        <v>800329.94469722838</v>
      </c>
      <c r="X286" s="55">
        <f t="shared" si="111"/>
        <v>14767.554544098093</v>
      </c>
      <c r="Y286" s="38">
        <f t="shared" si="100"/>
        <v>6140.3556406799344</v>
      </c>
      <c r="Z286" s="38">
        <f t="shared" si="101"/>
        <v>794189.58905654843</v>
      </c>
      <c r="AA286">
        <f t="shared" si="112"/>
        <v>0</v>
      </c>
      <c r="AB286" s="38">
        <f t="shared" si="113"/>
        <v>794189.58905654843</v>
      </c>
      <c r="AD286" s="38">
        <f t="shared" si="102"/>
        <v>0</v>
      </c>
      <c r="AE286" s="38">
        <f t="shared" si="114"/>
        <v>794189.58905654843</v>
      </c>
      <c r="AG286" t="str">
        <f t="shared" si="115"/>
        <v>5309180</v>
      </c>
    </row>
    <row r="287" spans="1:33" x14ac:dyDescent="0.25">
      <c r="A287" s="7" t="s">
        <v>631</v>
      </c>
      <c r="B287" s="2" t="s">
        <v>1223</v>
      </c>
      <c r="C287" s="4" t="s">
        <v>1222</v>
      </c>
      <c r="D287">
        <f>_xlfn.IFNA(VLOOKUP(A287,'Prior Year Net to district'!$B$1:$F$317,3,FALSE),0)</f>
        <v>130764.92044864592</v>
      </c>
      <c r="E287">
        <f>VLOOKUP(A287,'Basic HH'!$B$1:$Y$321,23,FALSE)</f>
        <v>58144.525227136357</v>
      </c>
      <c r="F287">
        <f>VLOOKUP(A287,'Conc. HH'!$B$1:$Y$321,23,FALSE)</f>
        <v>15198.778529645442</v>
      </c>
      <c r="G287">
        <f>VLOOKUP(A287,'Targeted HH'!$B$1:$Y$321,23,FALSE)</f>
        <v>38374.512610414866</v>
      </c>
      <c r="H287">
        <f>VLOOKUP(A287,'EFIG HH'!$B$1:$Y$321,23,FALSE)</f>
        <v>52925.743325011463</v>
      </c>
      <c r="I287">
        <f t="shared" si="103"/>
        <v>164643.55969220813</v>
      </c>
      <c r="J287">
        <f t="shared" si="104"/>
        <v>130764.92044864592</v>
      </c>
      <c r="K287" s="55">
        <f t="shared" si="105"/>
        <v>153144.4670682376</v>
      </c>
      <c r="L287">
        <f t="shared" si="93"/>
        <v>0</v>
      </c>
      <c r="M287">
        <f t="shared" si="106"/>
        <v>153144.4670682376</v>
      </c>
      <c r="N287">
        <f t="shared" si="107"/>
        <v>146625.64264825347</v>
      </c>
      <c r="O287">
        <f t="shared" si="94"/>
        <v>0</v>
      </c>
      <c r="P287">
        <f t="shared" si="108"/>
        <v>146625.64264825347</v>
      </c>
      <c r="Q287">
        <f t="shared" si="95"/>
        <v>146625.64264825347</v>
      </c>
      <c r="R287">
        <f t="shared" si="96"/>
        <v>0</v>
      </c>
      <c r="S287">
        <f t="shared" si="109"/>
        <v>146625.64264825347</v>
      </c>
      <c r="T287">
        <f t="shared" si="97"/>
        <v>146625.64264825347</v>
      </c>
      <c r="U287">
        <f t="shared" si="98"/>
        <v>0</v>
      </c>
      <c r="V287">
        <f t="shared" si="110"/>
        <v>146625.64264825347</v>
      </c>
      <c r="W287">
        <f t="shared" si="99"/>
        <v>146625.64264825347</v>
      </c>
      <c r="X287" s="55">
        <f t="shared" si="111"/>
        <v>18017.917043954658</v>
      </c>
      <c r="Y287" s="38">
        <f t="shared" si="100"/>
        <v>1124.953024523064</v>
      </c>
      <c r="Z287" s="38">
        <f t="shared" si="101"/>
        <v>145500.6896237304</v>
      </c>
      <c r="AA287">
        <f t="shared" si="112"/>
        <v>0</v>
      </c>
      <c r="AB287" s="38">
        <f t="shared" si="113"/>
        <v>145500.6896237304</v>
      </c>
      <c r="AD287" s="38">
        <f t="shared" si="102"/>
        <v>0</v>
      </c>
      <c r="AE287" s="38">
        <f t="shared" si="114"/>
        <v>145500.6896237304</v>
      </c>
      <c r="AG287" t="str">
        <f t="shared" si="115"/>
        <v>5309240</v>
      </c>
    </row>
    <row r="288" spans="1:33" x14ac:dyDescent="0.25">
      <c r="A288" s="7" t="s">
        <v>75</v>
      </c>
      <c r="B288" s="2" t="s">
        <v>1224</v>
      </c>
      <c r="C288" s="4" t="s">
        <v>59</v>
      </c>
      <c r="D288">
        <f>_xlfn.IFNA(VLOOKUP(A288,'Prior Year Net to district'!$B$1:$F$317,3,FALSE),0)</f>
        <v>6460544.3038685182</v>
      </c>
      <c r="E288">
        <f>VLOOKUP(A288,'Basic HH'!$B$1:$Y$321,23,FALSE)</f>
        <v>2619063.9296359355</v>
      </c>
      <c r="F288">
        <f>VLOOKUP(A288,'Conc. HH'!$B$1:$Y$321,23,FALSE)</f>
        <v>360105.88823362079</v>
      </c>
      <c r="G288">
        <f>VLOOKUP(A288,'Targeted HH'!$B$1:$Y$321,23,FALSE)</f>
        <v>1972557.479367289</v>
      </c>
      <c r="H288">
        <f>VLOOKUP(A288,'EFIG HH'!$B$1:$Y$321,23,FALSE)</f>
        <v>2720531.5128482138</v>
      </c>
      <c r="I288">
        <f t="shared" si="103"/>
        <v>7672258.8100850582</v>
      </c>
      <c r="J288">
        <f t="shared" si="104"/>
        <v>6460544.3038685182</v>
      </c>
      <c r="K288" s="55">
        <f t="shared" si="105"/>
        <v>7136410.2481542313</v>
      </c>
      <c r="L288">
        <f t="shared" si="93"/>
        <v>0</v>
      </c>
      <c r="M288">
        <f t="shared" si="106"/>
        <v>7136410.2481542313</v>
      </c>
      <c r="N288">
        <f t="shared" si="107"/>
        <v>6832638.2197729237</v>
      </c>
      <c r="O288">
        <f t="shared" si="94"/>
        <v>0</v>
      </c>
      <c r="P288">
        <f t="shared" si="108"/>
        <v>6832638.2197729237</v>
      </c>
      <c r="Q288">
        <f t="shared" si="95"/>
        <v>6832638.2197729237</v>
      </c>
      <c r="R288">
        <f t="shared" si="96"/>
        <v>0</v>
      </c>
      <c r="S288">
        <f t="shared" si="109"/>
        <v>6832638.2197729237</v>
      </c>
      <c r="T288">
        <f t="shared" si="97"/>
        <v>6832638.2197729237</v>
      </c>
      <c r="U288">
        <f t="shared" si="98"/>
        <v>0</v>
      </c>
      <c r="V288">
        <f t="shared" si="110"/>
        <v>6832638.2197729237</v>
      </c>
      <c r="W288">
        <f t="shared" si="99"/>
        <v>6832638.2197729237</v>
      </c>
      <c r="X288" s="55">
        <f t="shared" si="111"/>
        <v>839620.59031213447</v>
      </c>
      <c r="Y288" s="38">
        <f t="shared" si="100"/>
        <v>52421.915375639037</v>
      </c>
      <c r="Z288" s="38">
        <f t="shared" si="101"/>
        <v>6780216.304397285</v>
      </c>
      <c r="AA288">
        <f t="shared" si="112"/>
        <v>0</v>
      </c>
      <c r="AB288" s="38">
        <f t="shared" si="113"/>
        <v>6780216.304397285</v>
      </c>
      <c r="AD288" s="38">
        <f t="shared" si="102"/>
        <v>0</v>
      </c>
      <c r="AE288" s="38">
        <f t="shared" si="114"/>
        <v>6780216.304397285</v>
      </c>
      <c r="AG288" t="str">
        <f t="shared" si="115"/>
        <v>5309270</v>
      </c>
    </row>
    <row r="289" spans="1:33" x14ac:dyDescent="0.25">
      <c r="A289" s="7" t="s">
        <v>264</v>
      </c>
      <c r="B289" s="2" t="s">
        <v>1226</v>
      </c>
      <c r="C289" s="4" t="s">
        <v>1225</v>
      </c>
      <c r="D289">
        <f>_xlfn.IFNA(VLOOKUP(A289,'Prior Year Net to district'!$B$1:$F$317,3,FALSE),0)</f>
        <v>166150.17402176437</v>
      </c>
      <c r="E289">
        <f>VLOOKUP(A289,'Basic HH'!$B$1:$Y$321,23,FALSE)</f>
        <v>121941.99040691099</v>
      </c>
      <c r="F289">
        <f>VLOOKUP(A289,'Conc. HH'!$B$1:$Y$321,23,FALSE)</f>
        <v>0</v>
      </c>
      <c r="G289">
        <f>VLOOKUP(A289,'Targeted HH'!$B$1:$Y$321,23,FALSE)</f>
        <v>59284.407931554626</v>
      </c>
      <c r="H289">
        <f>VLOOKUP(A289,'EFIG HH'!$B$1:$Y$321,23,FALSE)</f>
        <v>81764.461459483631</v>
      </c>
      <c r="I289">
        <f t="shared" si="103"/>
        <v>262990.8597979492</v>
      </c>
      <c r="J289">
        <f t="shared" si="104"/>
        <v>166150.17402176437</v>
      </c>
      <c r="K289" s="55">
        <f t="shared" si="105"/>
        <v>244622.96091549212</v>
      </c>
      <c r="L289">
        <f t="shared" si="93"/>
        <v>0</v>
      </c>
      <c r="M289">
        <f t="shared" si="106"/>
        <v>244622.96091549212</v>
      </c>
      <c r="N289">
        <f t="shared" si="107"/>
        <v>234210.21691087721</v>
      </c>
      <c r="O289">
        <f t="shared" si="94"/>
        <v>0</v>
      </c>
      <c r="P289">
        <f t="shared" si="108"/>
        <v>234210.21691087721</v>
      </c>
      <c r="Q289">
        <f t="shared" si="95"/>
        <v>234210.21691087721</v>
      </c>
      <c r="R289">
        <f t="shared" si="96"/>
        <v>0</v>
      </c>
      <c r="S289">
        <f t="shared" si="109"/>
        <v>234210.21691087721</v>
      </c>
      <c r="T289">
        <f t="shared" si="97"/>
        <v>234210.21691087721</v>
      </c>
      <c r="U289">
        <f t="shared" si="98"/>
        <v>0</v>
      </c>
      <c r="V289">
        <f t="shared" si="110"/>
        <v>234210.21691087721</v>
      </c>
      <c r="W289">
        <f t="shared" si="99"/>
        <v>234210.21691087721</v>
      </c>
      <c r="X289" s="55">
        <f t="shared" si="111"/>
        <v>28780.642887071997</v>
      </c>
      <c r="Y289" s="38">
        <f t="shared" si="100"/>
        <v>1796.9264252103351</v>
      </c>
      <c r="Z289" s="38">
        <f t="shared" si="101"/>
        <v>232413.29048566686</v>
      </c>
      <c r="AA289">
        <f t="shared" si="112"/>
        <v>0</v>
      </c>
      <c r="AB289" s="38">
        <f t="shared" si="113"/>
        <v>232413.29048566686</v>
      </c>
      <c r="AD289" s="38">
        <f t="shared" si="102"/>
        <v>0</v>
      </c>
      <c r="AE289" s="38">
        <f t="shared" si="114"/>
        <v>232413.29048566686</v>
      </c>
      <c r="AG289" t="str">
        <f t="shared" si="115"/>
        <v>5309300</v>
      </c>
    </row>
    <row r="290" spans="1:33" x14ac:dyDescent="0.25">
      <c r="A290" s="7" t="s">
        <v>633</v>
      </c>
      <c r="B290" s="2" t="s">
        <v>1228</v>
      </c>
      <c r="C290" s="4" t="s">
        <v>1227</v>
      </c>
      <c r="D290">
        <f>_xlfn.IFNA(VLOOKUP(A290,'Prior Year Net to district'!$B$1:$F$317,3,FALSE),0)</f>
        <v>149662.10111331276</v>
      </c>
      <c r="E290">
        <f>VLOOKUP(A290,'Basic HH'!$B$1:$Y$321,23,FALSE)</f>
        <v>74295.782234674232</v>
      </c>
      <c r="F290">
        <f>VLOOKUP(A290,'Conc. HH'!$B$1:$Y$321,23,FALSE)</f>
        <v>19420.661454546949</v>
      </c>
      <c r="G290">
        <f>VLOOKUP(A290,'Targeted HH'!$B$1:$Y$321,23,FALSE)</f>
        <v>40685.06351775123</v>
      </c>
      <c r="H290">
        <f>VLOOKUP(A290,'EFIG HH'!$B$1:$Y$321,23,FALSE)</f>
        <v>56112.431987419899</v>
      </c>
      <c r="I290">
        <f t="shared" si="103"/>
        <v>190513.9391943923</v>
      </c>
      <c r="J290">
        <f t="shared" si="104"/>
        <v>149662.10111331276</v>
      </c>
      <c r="K290" s="55">
        <f t="shared" si="105"/>
        <v>177207.99854873773</v>
      </c>
      <c r="L290">
        <f t="shared" si="93"/>
        <v>0</v>
      </c>
      <c r="M290">
        <f t="shared" si="106"/>
        <v>177207.99854873773</v>
      </c>
      <c r="N290">
        <f t="shared" si="107"/>
        <v>169664.87374331267</v>
      </c>
      <c r="O290">
        <f t="shared" si="94"/>
        <v>0</v>
      </c>
      <c r="P290">
        <f t="shared" si="108"/>
        <v>169664.87374331267</v>
      </c>
      <c r="Q290">
        <f t="shared" si="95"/>
        <v>169664.87374331267</v>
      </c>
      <c r="R290">
        <f t="shared" si="96"/>
        <v>0</v>
      </c>
      <c r="S290">
        <f t="shared" si="109"/>
        <v>169664.87374331267</v>
      </c>
      <c r="T290">
        <f t="shared" si="97"/>
        <v>169664.87374331267</v>
      </c>
      <c r="U290">
        <f t="shared" si="98"/>
        <v>0</v>
      </c>
      <c r="V290">
        <f t="shared" si="110"/>
        <v>169664.87374331267</v>
      </c>
      <c r="W290">
        <f t="shared" si="99"/>
        <v>169664.87374331267</v>
      </c>
      <c r="X290" s="55">
        <f t="shared" si="111"/>
        <v>20849.06545107963</v>
      </c>
      <c r="Y290" s="38">
        <f t="shared" si="100"/>
        <v>1301.716462588591</v>
      </c>
      <c r="Z290" s="38">
        <f t="shared" si="101"/>
        <v>168363.15728072409</v>
      </c>
      <c r="AA290">
        <f t="shared" si="112"/>
        <v>0</v>
      </c>
      <c r="AB290" s="38">
        <f t="shared" si="113"/>
        <v>168363.15728072409</v>
      </c>
      <c r="AD290" s="38">
        <f t="shared" si="102"/>
        <v>0</v>
      </c>
      <c r="AE290" s="38">
        <f t="shared" si="114"/>
        <v>168363.15728072409</v>
      </c>
      <c r="AG290" t="str">
        <f t="shared" si="115"/>
        <v>5309330</v>
      </c>
    </row>
    <row r="291" spans="1:33" x14ac:dyDescent="0.25">
      <c r="A291" s="7" t="s">
        <v>635</v>
      </c>
      <c r="B291" s="2" t="s">
        <v>1230</v>
      </c>
      <c r="C291" s="4" t="s">
        <v>1229</v>
      </c>
      <c r="D291">
        <f>_xlfn.IFNA(VLOOKUP(A291,'Prior Year Net to district'!$B$1:$F$317,3,FALSE),0)</f>
        <v>662067.76092952583</v>
      </c>
      <c r="E291">
        <f>VLOOKUP(A291,'Basic HH'!$B$1:$Y$321,23,FALSE)</f>
        <v>271855.68930646963</v>
      </c>
      <c r="F291">
        <f>VLOOKUP(A291,'Conc. HH'!$B$1:$Y$321,23,FALSE)</f>
        <v>70684.658762183215</v>
      </c>
      <c r="G291">
        <f>VLOOKUP(A291,'Targeted HH'!$B$1:$Y$321,23,FALSE)</f>
        <v>123563.65153690509</v>
      </c>
      <c r="H291">
        <f>VLOOKUP(A291,'EFIG HH'!$B$1:$Y$321,23,FALSE)</f>
        <v>167348.04265721905</v>
      </c>
      <c r="I291">
        <f t="shared" si="103"/>
        <v>633452.04226277699</v>
      </c>
      <c r="J291">
        <f t="shared" si="104"/>
        <v>662067.76092952583</v>
      </c>
      <c r="K291" s="55">
        <f t="shared" si="105"/>
        <v>589210.2649321591</v>
      </c>
      <c r="L291">
        <f t="shared" si="93"/>
        <v>44241.777330617886</v>
      </c>
      <c r="M291">
        <f t="shared" si="106"/>
        <v>0</v>
      </c>
      <c r="N291">
        <f t="shared" si="107"/>
        <v>633452.04226277699</v>
      </c>
      <c r="O291">
        <f t="shared" si="94"/>
        <v>0</v>
      </c>
      <c r="P291">
        <f t="shared" si="108"/>
        <v>0</v>
      </c>
      <c r="Q291">
        <f t="shared" si="95"/>
        <v>633452.04226277699</v>
      </c>
      <c r="R291">
        <f t="shared" si="96"/>
        <v>0</v>
      </c>
      <c r="S291">
        <f t="shared" si="109"/>
        <v>0</v>
      </c>
      <c r="T291">
        <f t="shared" si="97"/>
        <v>633452.04226277699</v>
      </c>
      <c r="U291">
        <f t="shared" si="98"/>
        <v>0</v>
      </c>
      <c r="V291">
        <f t="shared" si="110"/>
        <v>0</v>
      </c>
      <c r="W291">
        <f t="shared" si="99"/>
        <v>633452.04226277699</v>
      </c>
      <c r="X291" s="55">
        <f t="shared" si="111"/>
        <v>0</v>
      </c>
      <c r="Y291" s="38">
        <f t="shared" si="100"/>
        <v>4860.02160306515</v>
      </c>
      <c r="Z291" s="38">
        <f t="shared" si="101"/>
        <v>628592.02065971179</v>
      </c>
      <c r="AA291">
        <f t="shared" si="112"/>
        <v>0</v>
      </c>
      <c r="AB291" s="38">
        <f t="shared" si="113"/>
        <v>628592.02065971179</v>
      </c>
      <c r="AD291" s="38">
        <f t="shared" si="102"/>
        <v>0</v>
      </c>
      <c r="AE291" s="38">
        <f t="shared" si="114"/>
        <v>628592.02065971179</v>
      </c>
      <c r="AG291" t="str">
        <f t="shared" si="115"/>
        <v>5309360</v>
      </c>
    </row>
    <row r="292" spans="1:33" x14ac:dyDescent="0.25">
      <c r="A292" s="7" t="s">
        <v>637</v>
      </c>
      <c r="B292" s="2" t="s">
        <v>1232</v>
      </c>
      <c r="C292" s="4" t="s">
        <v>1231</v>
      </c>
      <c r="D292">
        <f>_xlfn.IFNA(VLOOKUP(A292,'Prior Year Net to district'!$B$1:$F$317,3,FALSE),0)</f>
        <v>68271.4521294812</v>
      </c>
      <c r="E292">
        <f>VLOOKUP(A292,'Basic HH'!$B$1:$Y$321,23,FALSE)</f>
        <v>30687.388314321965</v>
      </c>
      <c r="F292">
        <f>VLOOKUP(A292,'Conc. HH'!$B$1:$Y$321,23,FALSE)</f>
        <v>6414.0564797406378</v>
      </c>
      <c r="G292">
        <f>VLOOKUP(A292,'Targeted HH'!$B$1:$Y$321,23,FALSE)</f>
        <v>14919.254976152819</v>
      </c>
      <c r="H292">
        <f>VLOOKUP(A292,'EFIG HH'!$B$1:$Y$321,23,FALSE)</f>
        <v>20576.486989803831</v>
      </c>
      <c r="I292">
        <f t="shared" si="103"/>
        <v>72597.186760019249</v>
      </c>
      <c r="J292">
        <f t="shared" si="104"/>
        <v>68271.4521294812</v>
      </c>
      <c r="K292" s="55">
        <f t="shared" si="105"/>
        <v>67526.828852587205</v>
      </c>
      <c r="L292">
        <f t="shared" si="93"/>
        <v>744.62327689399535</v>
      </c>
      <c r="M292">
        <f t="shared" si="106"/>
        <v>0</v>
      </c>
      <c r="N292">
        <f t="shared" si="107"/>
        <v>68271.4521294812</v>
      </c>
      <c r="O292">
        <f t="shared" si="94"/>
        <v>0</v>
      </c>
      <c r="P292">
        <f t="shared" si="108"/>
        <v>0</v>
      </c>
      <c r="Q292">
        <f t="shared" si="95"/>
        <v>68271.4521294812</v>
      </c>
      <c r="R292">
        <f t="shared" si="96"/>
        <v>0</v>
      </c>
      <c r="S292">
        <f t="shared" si="109"/>
        <v>0</v>
      </c>
      <c r="T292">
        <f t="shared" si="97"/>
        <v>68271.4521294812</v>
      </c>
      <c r="U292">
        <f t="shared" si="98"/>
        <v>0</v>
      </c>
      <c r="V292">
        <f t="shared" si="110"/>
        <v>0</v>
      </c>
      <c r="W292">
        <f t="shared" si="99"/>
        <v>68271.4521294812</v>
      </c>
      <c r="X292" s="55">
        <f t="shared" si="111"/>
        <v>4325.7346305380488</v>
      </c>
      <c r="Y292" s="38">
        <f t="shared" si="100"/>
        <v>523.79771487778214</v>
      </c>
      <c r="Z292" s="38">
        <f t="shared" si="101"/>
        <v>67747.654414603414</v>
      </c>
      <c r="AA292">
        <f t="shared" si="112"/>
        <v>0</v>
      </c>
      <c r="AB292" s="38">
        <f t="shared" si="113"/>
        <v>67747.654414603414</v>
      </c>
      <c r="AD292" s="38">
        <f t="shared" si="102"/>
        <v>0</v>
      </c>
      <c r="AE292" s="38">
        <f t="shared" si="114"/>
        <v>67747.654414603414</v>
      </c>
      <c r="AG292" t="str">
        <f t="shared" si="115"/>
        <v>5309390</v>
      </c>
    </row>
    <row r="293" spans="1:33" x14ac:dyDescent="0.25">
      <c r="A293" s="7" t="s">
        <v>639</v>
      </c>
      <c r="B293" s="2" t="s">
        <v>1234</v>
      </c>
      <c r="C293" s="4" t="s">
        <v>1233</v>
      </c>
      <c r="D293">
        <f>_xlfn.IFNA(VLOOKUP(A293,'Prior Year Net to district'!$B$1:$F$317,3,FALSE),0)</f>
        <v>1526369.9025365619</v>
      </c>
      <c r="E293">
        <f>VLOOKUP(A293,'Basic HH'!$B$1:$Y$321,23,FALSE)</f>
        <v>684005.73426922911</v>
      </c>
      <c r="F293">
        <f>VLOOKUP(A293,'Conc. HH'!$B$1:$Y$321,23,FALSE)</f>
        <v>89834.242696900357</v>
      </c>
      <c r="G293">
        <f>VLOOKUP(A293,'Targeted HH'!$B$1:$Y$321,23,FALSE)</f>
        <v>363166.07507740421</v>
      </c>
      <c r="H293">
        <f>VLOOKUP(A293,'EFIG HH'!$B$1:$Y$321,23,FALSE)</f>
        <v>500875.01225180383</v>
      </c>
      <c r="I293">
        <f t="shared" si="103"/>
        <v>1637881.0642953375</v>
      </c>
      <c r="J293">
        <f t="shared" si="104"/>
        <v>1526369.9025365619</v>
      </c>
      <c r="K293" s="55">
        <f t="shared" si="105"/>
        <v>1523487.606691597</v>
      </c>
      <c r="L293">
        <f t="shared" si="93"/>
        <v>2882.2958449649159</v>
      </c>
      <c r="M293">
        <f t="shared" si="106"/>
        <v>0</v>
      </c>
      <c r="N293">
        <f t="shared" si="107"/>
        <v>1526369.9025365619</v>
      </c>
      <c r="O293">
        <f t="shared" si="94"/>
        <v>0</v>
      </c>
      <c r="P293">
        <f t="shared" si="108"/>
        <v>0</v>
      </c>
      <c r="Q293">
        <f t="shared" si="95"/>
        <v>1526369.9025365619</v>
      </c>
      <c r="R293">
        <f t="shared" si="96"/>
        <v>0</v>
      </c>
      <c r="S293">
        <f t="shared" si="109"/>
        <v>0</v>
      </c>
      <c r="T293">
        <f t="shared" si="97"/>
        <v>1526369.9025365619</v>
      </c>
      <c r="U293">
        <f t="shared" si="98"/>
        <v>0</v>
      </c>
      <c r="V293">
        <f t="shared" si="110"/>
        <v>0</v>
      </c>
      <c r="W293">
        <f t="shared" si="99"/>
        <v>1526369.9025365619</v>
      </c>
      <c r="X293" s="55">
        <f t="shared" si="111"/>
        <v>111511.16175877559</v>
      </c>
      <c r="Y293" s="38">
        <f t="shared" si="100"/>
        <v>11710.737681257369</v>
      </c>
      <c r="Z293" s="38">
        <f t="shared" si="101"/>
        <v>1514659.1648553046</v>
      </c>
      <c r="AA293">
        <f t="shared" si="112"/>
        <v>0</v>
      </c>
      <c r="AB293" s="38">
        <f t="shared" si="113"/>
        <v>1514659.1648553046</v>
      </c>
      <c r="AD293" s="38">
        <f t="shared" si="102"/>
        <v>0</v>
      </c>
      <c r="AE293" s="38">
        <f t="shared" si="114"/>
        <v>1514659.1648553046</v>
      </c>
      <c r="AG293" t="str">
        <f t="shared" si="115"/>
        <v>5309450</v>
      </c>
    </row>
    <row r="294" spans="1:33" x14ac:dyDescent="0.25">
      <c r="A294" s="7" t="s">
        <v>641</v>
      </c>
      <c r="B294" s="2" t="s">
        <v>1236</v>
      </c>
      <c r="C294" s="4" t="s">
        <v>1235</v>
      </c>
      <c r="D294">
        <f>_xlfn.IFNA(VLOOKUP(A294,'Prior Year Net to district'!$B$1:$F$317,3,FALSE),0)</f>
        <v>1717100.8616619711</v>
      </c>
      <c r="E294">
        <f>VLOOKUP(A294,'Basic HH'!$B$1:$Y$321,23,FALSE)</f>
        <v>701772.11697752075</v>
      </c>
      <c r="F294">
        <f>VLOOKUP(A294,'Conc. HH'!$B$1:$Y$321,23,FALSE)</f>
        <v>183440.81308697071</v>
      </c>
      <c r="G294">
        <f>VLOOKUP(A294,'Targeted HH'!$B$1:$Y$321,23,FALSE)</f>
        <v>459075.85038761026</v>
      </c>
      <c r="H294">
        <f>VLOOKUP(A294,'EFIG HH'!$B$1:$Y$321,23,FALSE)</f>
        <v>633152.81345701963</v>
      </c>
      <c r="I294">
        <f t="shared" si="103"/>
        <v>1977441.5939091214</v>
      </c>
      <c r="J294">
        <f t="shared" si="104"/>
        <v>1717100.8616619711</v>
      </c>
      <c r="K294" s="55">
        <f t="shared" si="105"/>
        <v>1839332.4319755372</v>
      </c>
      <c r="L294">
        <f t="shared" si="93"/>
        <v>0</v>
      </c>
      <c r="M294">
        <f t="shared" si="106"/>
        <v>1839332.4319755372</v>
      </c>
      <c r="N294">
        <f t="shared" si="107"/>
        <v>1761038.4824547337</v>
      </c>
      <c r="O294">
        <f t="shared" si="94"/>
        <v>0</v>
      </c>
      <c r="P294">
        <f t="shared" si="108"/>
        <v>1761038.4824547337</v>
      </c>
      <c r="Q294">
        <f t="shared" si="95"/>
        <v>1761038.4824547337</v>
      </c>
      <c r="R294">
        <f t="shared" si="96"/>
        <v>0</v>
      </c>
      <c r="S294">
        <f t="shared" si="109"/>
        <v>1761038.4824547337</v>
      </c>
      <c r="T294">
        <f t="shared" si="97"/>
        <v>1761038.4824547337</v>
      </c>
      <c r="U294">
        <f t="shared" si="98"/>
        <v>0</v>
      </c>
      <c r="V294">
        <f t="shared" si="110"/>
        <v>1761038.4824547337</v>
      </c>
      <c r="W294">
        <f t="shared" si="99"/>
        <v>1761038.4824547337</v>
      </c>
      <c r="X294" s="55">
        <f t="shared" si="111"/>
        <v>216403.11145438766</v>
      </c>
      <c r="Y294" s="38">
        <f t="shared" si="100"/>
        <v>13511.180795923057</v>
      </c>
      <c r="Z294" s="38">
        <f t="shared" si="101"/>
        <v>1747527.3016588106</v>
      </c>
      <c r="AA294">
        <f t="shared" si="112"/>
        <v>0</v>
      </c>
      <c r="AB294" s="38">
        <f t="shared" si="113"/>
        <v>1747527.3016588106</v>
      </c>
      <c r="AD294" s="38">
        <f t="shared" si="102"/>
        <v>0</v>
      </c>
      <c r="AE294" s="38">
        <f t="shared" si="114"/>
        <v>1747527.3016588106</v>
      </c>
      <c r="AG294" t="str">
        <f t="shared" si="115"/>
        <v>5309480</v>
      </c>
    </row>
    <row r="295" spans="1:33" x14ac:dyDescent="0.25">
      <c r="A295" s="7" t="s">
        <v>643</v>
      </c>
      <c r="B295" s="2" t="s">
        <v>1238</v>
      </c>
      <c r="C295" s="4" t="s">
        <v>1237</v>
      </c>
      <c r="D295">
        <f>_xlfn.IFNA(VLOOKUP(A295,'Prior Year Net to district'!$B$1:$F$317,3,FALSE),0)</f>
        <v>419008.45799103583</v>
      </c>
      <c r="E295">
        <f>VLOOKUP(A295,'Basic HH'!$B$1:$Y$321,23,FALSE)</f>
        <v>152913.13630714122</v>
      </c>
      <c r="F295">
        <f>VLOOKUP(A295,'Conc. HH'!$B$1:$Y$321,23,FALSE)</f>
        <v>38836.894137223666</v>
      </c>
      <c r="G295">
        <f>VLOOKUP(A295,'Targeted HH'!$B$1:$Y$321,23,FALSE)</f>
        <v>73591.811567493729</v>
      </c>
      <c r="H295">
        <f>VLOOKUP(A295,'EFIG HH'!$B$1:$Y$321,23,FALSE)</f>
        <v>96971.354562768945</v>
      </c>
      <c r="I295">
        <f t="shared" si="103"/>
        <v>362313.19657462754</v>
      </c>
      <c r="J295">
        <f t="shared" si="104"/>
        <v>419008.45799103583</v>
      </c>
      <c r="K295" s="55">
        <f t="shared" si="105"/>
        <v>337008.39258419455</v>
      </c>
      <c r="L295">
        <f t="shared" si="93"/>
        <v>25304.803990432993</v>
      </c>
      <c r="M295">
        <f t="shared" si="106"/>
        <v>0</v>
      </c>
      <c r="N295">
        <f t="shared" si="107"/>
        <v>362313.19657462754</v>
      </c>
      <c r="O295">
        <f t="shared" si="94"/>
        <v>0</v>
      </c>
      <c r="P295">
        <f t="shared" si="108"/>
        <v>0</v>
      </c>
      <c r="Q295">
        <f t="shared" si="95"/>
        <v>362313.19657462754</v>
      </c>
      <c r="R295">
        <f t="shared" si="96"/>
        <v>0</v>
      </c>
      <c r="S295">
        <f t="shared" si="109"/>
        <v>0</v>
      </c>
      <c r="T295">
        <f t="shared" si="97"/>
        <v>362313.19657462754</v>
      </c>
      <c r="U295">
        <f t="shared" si="98"/>
        <v>0</v>
      </c>
      <c r="V295">
        <f t="shared" si="110"/>
        <v>0</v>
      </c>
      <c r="W295">
        <f t="shared" si="99"/>
        <v>362313.19657462754</v>
      </c>
      <c r="X295" s="55">
        <f t="shared" si="111"/>
        <v>0</v>
      </c>
      <c r="Y295" s="38">
        <f t="shared" si="100"/>
        <v>2779.7683880507898</v>
      </c>
      <c r="Z295" s="38">
        <f t="shared" si="101"/>
        <v>359533.42818657676</v>
      </c>
      <c r="AA295">
        <f t="shared" si="112"/>
        <v>0</v>
      </c>
      <c r="AB295" s="38">
        <f t="shared" si="113"/>
        <v>359533.42818657676</v>
      </c>
      <c r="AD295" s="38">
        <f t="shared" si="102"/>
        <v>0</v>
      </c>
      <c r="AE295" s="38">
        <f t="shared" si="114"/>
        <v>359533.42818657676</v>
      </c>
      <c r="AG295" t="str">
        <f t="shared" si="115"/>
        <v>5309510</v>
      </c>
    </row>
    <row r="296" spans="1:33" x14ac:dyDescent="0.25">
      <c r="A296" s="7" t="s">
        <v>266</v>
      </c>
      <c r="B296" s="2" t="s">
        <v>1240</v>
      </c>
      <c r="C296" s="4" t="s">
        <v>1239</v>
      </c>
      <c r="D296">
        <f>_xlfn.IFNA(VLOOKUP(A296,'Prior Year Net to district'!$B$1:$F$317,3,FALSE),0)</f>
        <v>501773.52554572833</v>
      </c>
      <c r="E296">
        <f>VLOOKUP(A296,'Basic HH'!$B$1:$Y$321,23,FALSE)</f>
        <v>252767.17216796768</v>
      </c>
      <c r="F296">
        <f>VLOOKUP(A296,'Conc. HH'!$B$1:$Y$321,23,FALSE)</f>
        <v>0</v>
      </c>
      <c r="G296">
        <f>VLOOKUP(A296,'Targeted HH'!$B$1:$Y$321,23,FALSE)</f>
        <v>122887.54756673242</v>
      </c>
      <c r="H296">
        <f>VLOOKUP(A296,'EFIG HH'!$B$1:$Y$321,23,FALSE)</f>
        <v>169485.27441601577</v>
      </c>
      <c r="I296">
        <f t="shared" si="103"/>
        <v>545139.99415071588</v>
      </c>
      <c r="J296">
        <f t="shared" si="104"/>
        <v>501773.52554572833</v>
      </c>
      <c r="K296" s="55">
        <f t="shared" si="105"/>
        <v>507066.13752681477</v>
      </c>
      <c r="L296">
        <f t="shared" si="93"/>
        <v>0</v>
      </c>
      <c r="M296">
        <f t="shared" si="106"/>
        <v>507066.13752681477</v>
      </c>
      <c r="N296">
        <f t="shared" si="107"/>
        <v>485482.10525234812</v>
      </c>
      <c r="O296">
        <f t="shared" si="94"/>
        <v>16291.420293380215</v>
      </c>
      <c r="P296">
        <f t="shared" si="108"/>
        <v>0</v>
      </c>
      <c r="Q296">
        <f t="shared" si="95"/>
        <v>485482.10525234812</v>
      </c>
      <c r="R296">
        <f t="shared" si="96"/>
        <v>0</v>
      </c>
      <c r="S296">
        <f t="shared" si="109"/>
        <v>0</v>
      </c>
      <c r="T296">
        <f t="shared" si="97"/>
        <v>485482.10525234812</v>
      </c>
      <c r="U296">
        <f t="shared" si="98"/>
        <v>16291.420293380215</v>
      </c>
      <c r="V296">
        <f t="shared" si="110"/>
        <v>0</v>
      </c>
      <c r="W296">
        <f t="shared" si="99"/>
        <v>485482.10525234812</v>
      </c>
      <c r="X296" s="55">
        <f t="shared" si="111"/>
        <v>59657.888898367761</v>
      </c>
      <c r="Y296" s="38">
        <f t="shared" si="100"/>
        <v>3724.7547754359925</v>
      </c>
      <c r="Z296" s="38">
        <f t="shared" si="101"/>
        <v>481757.35047691211</v>
      </c>
      <c r="AA296">
        <f t="shared" si="112"/>
        <v>0</v>
      </c>
      <c r="AB296" s="38">
        <f t="shared" si="113"/>
        <v>481757.35047691211</v>
      </c>
      <c r="AD296" s="38">
        <f t="shared" si="102"/>
        <v>0</v>
      </c>
      <c r="AE296" s="38">
        <f t="shared" si="114"/>
        <v>481757.35047691211</v>
      </c>
      <c r="AG296" t="str">
        <f t="shared" si="115"/>
        <v>5309540</v>
      </c>
    </row>
    <row r="297" spans="1:33" x14ac:dyDescent="0.25">
      <c r="A297" s="7" t="s">
        <v>645</v>
      </c>
      <c r="B297" s="2" t="s">
        <v>1242</v>
      </c>
      <c r="C297" s="4" t="s">
        <v>1241</v>
      </c>
      <c r="D297">
        <f>_xlfn.IFNA(VLOOKUP(A297,'Prior Year Net to district'!$B$1:$F$317,3,FALSE),0)</f>
        <v>2495.9419998633266</v>
      </c>
      <c r="E297">
        <f>VLOOKUP(A297,'Basic HH'!$B$1:$Y$321,23,FALSE)</f>
        <v>0</v>
      </c>
      <c r="F297">
        <f>VLOOKUP(A297,'Conc. HH'!$B$1:$Y$321,23,FALSE)</f>
        <v>2139.3204397623217</v>
      </c>
      <c r="G297">
        <f>VLOOKUP(A297,'Targeted HH'!$B$1:$Y$321,23,FALSE)</f>
        <v>0</v>
      </c>
      <c r="H297">
        <f>VLOOKUP(A297,'EFIG HH'!$B$1:$Y$321,23,FALSE)</f>
        <v>0</v>
      </c>
      <c r="I297">
        <f t="shared" si="103"/>
        <v>2139.3204397623217</v>
      </c>
      <c r="J297">
        <f t="shared" si="104"/>
        <v>2495.9419998633266</v>
      </c>
      <c r="K297" s="55">
        <f t="shared" si="105"/>
        <v>1989.9052793080102</v>
      </c>
      <c r="L297">
        <f t="shared" si="93"/>
        <v>149.41516045431149</v>
      </c>
      <c r="M297">
        <f t="shared" si="106"/>
        <v>0</v>
      </c>
      <c r="N297">
        <f t="shared" si="107"/>
        <v>2139.3204397623217</v>
      </c>
      <c r="O297">
        <f t="shared" si="94"/>
        <v>0</v>
      </c>
      <c r="P297">
        <f t="shared" si="108"/>
        <v>0</v>
      </c>
      <c r="Q297">
        <f t="shared" si="95"/>
        <v>2139.3204397623217</v>
      </c>
      <c r="R297">
        <f t="shared" si="96"/>
        <v>0</v>
      </c>
      <c r="S297">
        <f t="shared" si="109"/>
        <v>0</v>
      </c>
      <c r="T297">
        <f t="shared" si="97"/>
        <v>2139.3204397623217</v>
      </c>
      <c r="U297">
        <f t="shared" si="98"/>
        <v>0</v>
      </c>
      <c r="V297">
        <f t="shared" si="110"/>
        <v>0</v>
      </c>
      <c r="W297">
        <f t="shared" si="99"/>
        <v>2139.3204397623217</v>
      </c>
      <c r="X297" s="55">
        <f t="shared" si="111"/>
        <v>0</v>
      </c>
      <c r="Y297" s="38">
        <f t="shared" si="100"/>
        <v>16.413465991811641</v>
      </c>
      <c r="Z297" s="38">
        <f t="shared" si="101"/>
        <v>2122.9069737705099</v>
      </c>
      <c r="AA297">
        <f t="shared" si="112"/>
        <v>0</v>
      </c>
      <c r="AB297" s="38">
        <f t="shared" si="113"/>
        <v>2122.9069737705099</v>
      </c>
      <c r="AD297" s="38">
        <f t="shared" si="102"/>
        <v>0</v>
      </c>
      <c r="AE297" s="38">
        <f t="shared" si="114"/>
        <v>2122.9069737705099</v>
      </c>
      <c r="AG297" t="str">
        <f t="shared" si="115"/>
        <v>5309570</v>
      </c>
    </row>
    <row r="298" spans="1:33" x14ac:dyDescent="0.25">
      <c r="A298" s="7" t="s">
        <v>647</v>
      </c>
      <c r="B298" s="2" t="s">
        <v>1244</v>
      </c>
      <c r="C298" s="4" t="s">
        <v>1243</v>
      </c>
      <c r="D298">
        <f>_xlfn.IFNA(VLOOKUP(A298,'Prior Year Net to district'!$B$1:$F$317,3,FALSE),0)</f>
        <v>78503.393283713027</v>
      </c>
      <c r="E298">
        <f>VLOOKUP(A298,'Basic HH'!$B$1:$Y$321,23,FALSE)</f>
        <v>41993.268219598489</v>
      </c>
      <c r="F298">
        <f>VLOOKUP(A298,'Conc. HH'!$B$1:$Y$321,23,FALSE)</f>
        <v>10976.89560474393</v>
      </c>
      <c r="G298">
        <f>VLOOKUP(A298,'Targeted HH'!$B$1:$Y$321,23,FALSE)</f>
        <v>20415.822598945975</v>
      </c>
      <c r="H298">
        <f>VLOOKUP(A298,'EFIG HH'!$B$1:$Y$321,23,FALSE)</f>
        <v>28157.29798604735</v>
      </c>
      <c r="I298">
        <f t="shared" si="103"/>
        <v>101543.28440933573</v>
      </c>
      <c r="J298">
        <f t="shared" si="104"/>
        <v>78503.393283713027</v>
      </c>
      <c r="K298" s="55">
        <f t="shared" si="105"/>
        <v>94451.263106176339</v>
      </c>
      <c r="L298">
        <f t="shared" si="93"/>
        <v>0</v>
      </c>
      <c r="M298">
        <f t="shared" si="106"/>
        <v>94451.263106176339</v>
      </c>
      <c r="N298">
        <f t="shared" si="107"/>
        <v>90430.803129907377</v>
      </c>
      <c r="O298">
        <f t="shared" si="94"/>
        <v>0</v>
      </c>
      <c r="P298">
        <f t="shared" si="108"/>
        <v>90430.803129907377</v>
      </c>
      <c r="Q298">
        <f t="shared" si="95"/>
        <v>90430.803129907377</v>
      </c>
      <c r="R298">
        <f t="shared" si="96"/>
        <v>0</v>
      </c>
      <c r="S298">
        <f t="shared" si="109"/>
        <v>90430.803129907377</v>
      </c>
      <c r="T298">
        <f t="shared" si="97"/>
        <v>90430.803129907377</v>
      </c>
      <c r="U298">
        <f t="shared" si="98"/>
        <v>0</v>
      </c>
      <c r="V298">
        <f t="shared" si="110"/>
        <v>90430.803129907377</v>
      </c>
      <c r="W298">
        <f t="shared" si="99"/>
        <v>90430.803129907377</v>
      </c>
      <c r="X298" s="55">
        <f t="shared" si="111"/>
        <v>11112.48127942835</v>
      </c>
      <c r="Y298" s="38">
        <f t="shared" si="100"/>
        <v>693.81046625715044</v>
      </c>
      <c r="Z298" s="38">
        <f t="shared" si="101"/>
        <v>89736.99266365022</v>
      </c>
      <c r="AA298">
        <f t="shared" si="112"/>
        <v>0</v>
      </c>
      <c r="AB298" s="38">
        <f t="shared" si="113"/>
        <v>89736.99266365022</v>
      </c>
      <c r="AD298" s="38">
        <f t="shared" si="102"/>
        <v>0</v>
      </c>
      <c r="AE298" s="38">
        <f t="shared" si="114"/>
        <v>89736.99266365022</v>
      </c>
      <c r="AG298" t="str">
        <f t="shared" si="115"/>
        <v>5309600</v>
      </c>
    </row>
    <row r="299" spans="1:33" x14ac:dyDescent="0.25">
      <c r="A299" s="7" t="s">
        <v>649</v>
      </c>
      <c r="B299" s="2" t="s">
        <v>1246</v>
      </c>
      <c r="C299" s="4" t="s">
        <v>1245</v>
      </c>
      <c r="D299">
        <f>_xlfn.IFNA(VLOOKUP(A299,'Prior Year Net to district'!$B$1:$F$317,3,FALSE),0)</f>
        <v>185996.12875676475</v>
      </c>
      <c r="E299">
        <f>VLOOKUP(A299,'Basic HH'!$B$1:$Y$321,23,FALSE)</f>
        <v>65412.590880528391</v>
      </c>
      <c r="F299">
        <f>VLOOKUP(A299,'Conc. HH'!$B$1:$Y$321,23,FALSE)</f>
        <v>17098.625845851111</v>
      </c>
      <c r="G299">
        <f>VLOOKUP(A299,'Targeted HH'!$B$1:$Y$321,23,FALSE)</f>
        <v>44635.246099412849</v>
      </c>
      <c r="H299">
        <f>VLOOKUP(A299,'EFIG HH'!$B$1:$Y$321,23,FALSE)</f>
        <v>60976.442768559646</v>
      </c>
      <c r="I299">
        <f t="shared" si="103"/>
        <v>188122.90559435199</v>
      </c>
      <c r="J299">
        <f t="shared" si="104"/>
        <v>185996.12875676475</v>
      </c>
      <c r="K299" s="55">
        <f t="shared" si="105"/>
        <v>174983.96034703118</v>
      </c>
      <c r="L299">
        <f t="shared" si="93"/>
        <v>11012.168409733567</v>
      </c>
      <c r="M299">
        <f t="shared" si="106"/>
        <v>0</v>
      </c>
      <c r="N299">
        <f t="shared" si="107"/>
        <v>185996.12875676475</v>
      </c>
      <c r="O299">
        <f t="shared" si="94"/>
        <v>0</v>
      </c>
      <c r="P299">
        <f t="shared" si="108"/>
        <v>0</v>
      </c>
      <c r="Q299">
        <f t="shared" si="95"/>
        <v>185996.12875676475</v>
      </c>
      <c r="R299">
        <f t="shared" si="96"/>
        <v>0</v>
      </c>
      <c r="S299">
        <f t="shared" si="109"/>
        <v>0</v>
      </c>
      <c r="T299">
        <f t="shared" si="97"/>
        <v>185996.12875676475</v>
      </c>
      <c r="U299">
        <f t="shared" si="98"/>
        <v>0</v>
      </c>
      <c r="V299">
        <f t="shared" si="110"/>
        <v>0</v>
      </c>
      <c r="W299">
        <f t="shared" si="99"/>
        <v>185996.12875676475</v>
      </c>
      <c r="X299" s="55">
        <f t="shared" si="111"/>
        <v>2126.7768375872402</v>
      </c>
      <c r="Y299" s="38">
        <f t="shared" si="100"/>
        <v>1427.0144281409978</v>
      </c>
      <c r="Z299" s="38">
        <f t="shared" si="101"/>
        <v>184569.11432862375</v>
      </c>
      <c r="AA299">
        <f t="shared" si="112"/>
        <v>0</v>
      </c>
      <c r="AB299" s="38">
        <f t="shared" si="113"/>
        <v>184569.11432862375</v>
      </c>
      <c r="AD299" s="38">
        <f t="shared" si="102"/>
        <v>0</v>
      </c>
      <c r="AE299" s="38">
        <f t="shared" si="114"/>
        <v>184569.11432862375</v>
      </c>
      <c r="AG299" t="str">
        <f t="shared" si="115"/>
        <v>5309630</v>
      </c>
    </row>
    <row r="300" spans="1:33" x14ac:dyDescent="0.25">
      <c r="A300" s="7" t="s">
        <v>76</v>
      </c>
      <c r="B300" s="2" t="s">
        <v>1247</v>
      </c>
      <c r="C300" s="4" t="s">
        <v>65</v>
      </c>
      <c r="D300">
        <f>_xlfn.IFNA(VLOOKUP(A300,'Prior Year Net to district'!$B$1:$F$317,3,FALSE),0)</f>
        <v>2290829.5969027854</v>
      </c>
      <c r="E300">
        <f>VLOOKUP(A300,'Basic HH'!$B$1:$Y$321,23,FALSE)</f>
        <v>893359.62703572866</v>
      </c>
      <c r="F300">
        <f>VLOOKUP(A300,'Conc. HH'!$B$1:$Y$321,23,FALSE)</f>
        <v>208240.67392097448</v>
      </c>
      <c r="G300">
        <f>VLOOKUP(A300,'Targeted HH'!$B$1:$Y$321,23,FALSE)</f>
        <v>519739.42424612062</v>
      </c>
      <c r="H300">
        <f>VLOOKUP(A300,'EFIG HH'!$B$1:$Y$321,23,FALSE)</f>
        <v>716819.40674534743</v>
      </c>
      <c r="I300">
        <f t="shared" si="103"/>
        <v>2338159.1319481712</v>
      </c>
      <c r="J300">
        <f t="shared" si="104"/>
        <v>2290829.5969027854</v>
      </c>
      <c r="K300" s="55">
        <f t="shared" si="105"/>
        <v>2174856.6105612568</v>
      </c>
      <c r="L300">
        <f t="shared" si="93"/>
        <v>115972.98634152859</v>
      </c>
      <c r="M300">
        <f t="shared" si="106"/>
        <v>0</v>
      </c>
      <c r="N300">
        <f t="shared" si="107"/>
        <v>2290829.5969027854</v>
      </c>
      <c r="O300">
        <f t="shared" si="94"/>
        <v>0</v>
      </c>
      <c r="P300">
        <f t="shared" si="108"/>
        <v>0</v>
      </c>
      <c r="Q300">
        <f t="shared" si="95"/>
        <v>2290829.5969027854</v>
      </c>
      <c r="R300">
        <f t="shared" si="96"/>
        <v>0</v>
      </c>
      <c r="S300">
        <f t="shared" si="109"/>
        <v>0</v>
      </c>
      <c r="T300">
        <f t="shared" si="97"/>
        <v>2290829.5969027854</v>
      </c>
      <c r="U300">
        <f t="shared" si="98"/>
        <v>0</v>
      </c>
      <c r="V300">
        <f t="shared" si="110"/>
        <v>0</v>
      </c>
      <c r="W300">
        <f t="shared" si="99"/>
        <v>2290829.5969027854</v>
      </c>
      <c r="X300" s="55">
        <f t="shared" si="111"/>
        <v>47329.535045385826</v>
      </c>
      <c r="Y300" s="38">
        <f t="shared" si="100"/>
        <v>17575.886708200127</v>
      </c>
      <c r="Z300" s="38">
        <f t="shared" si="101"/>
        <v>2273253.7101945854</v>
      </c>
      <c r="AA300">
        <f t="shared" si="112"/>
        <v>0</v>
      </c>
      <c r="AB300" s="38">
        <f t="shared" si="113"/>
        <v>2273253.7101945854</v>
      </c>
      <c r="AD300" s="38">
        <f t="shared" si="102"/>
        <v>0</v>
      </c>
      <c r="AE300" s="38">
        <f t="shared" si="114"/>
        <v>2273253.7101945854</v>
      </c>
      <c r="AG300" t="str">
        <f t="shared" si="115"/>
        <v>5309660</v>
      </c>
    </row>
    <row r="301" spans="1:33" x14ac:dyDescent="0.25">
      <c r="A301" s="7" t="s">
        <v>320</v>
      </c>
      <c r="B301" s="2" t="s">
        <v>1249</v>
      </c>
      <c r="C301" s="4" t="s">
        <v>1248</v>
      </c>
      <c r="D301">
        <f>_xlfn.IFNA(VLOOKUP(A301,'Prior Year Net to district'!$B$1:$F$317,3,FALSE),0)</f>
        <v>734383.7691761984</v>
      </c>
      <c r="E301">
        <f>VLOOKUP(A301,'Basic HH'!$B$1:$Y$321,23,FALSE)</f>
        <v>339435.63467078982</v>
      </c>
      <c r="F301">
        <f>VLOOKUP(A301,'Conc. HH'!$B$1:$Y$321,23,FALSE)</f>
        <v>0</v>
      </c>
      <c r="G301">
        <f>VLOOKUP(A301,'Targeted HH'!$B$1:$Y$321,23,FALSE)</f>
        <v>154280.03948958201</v>
      </c>
      <c r="H301">
        <f>VLOOKUP(A301,'EFIG HH'!$B$1:$Y$321,23,FALSE)</f>
        <v>208948.68602963505</v>
      </c>
      <c r="I301">
        <f t="shared" si="103"/>
        <v>702664.3601900069</v>
      </c>
      <c r="J301">
        <f t="shared" si="104"/>
        <v>734383.7691761984</v>
      </c>
      <c r="K301" s="55">
        <f t="shared" si="105"/>
        <v>653588.63213545689</v>
      </c>
      <c r="L301">
        <f t="shared" si="93"/>
        <v>49075.728054550011</v>
      </c>
      <c r="M301">
        <f t="shared" si="106"/>
        <v>0</v>
      </c>
      <c r="N301">
        <f t="shared" si="107"/>
        <v>702664.3601900069</v>
      </c>
      <c r="O301">
        <f t="shared" si="94"/>
        <v>0</v>
      </c>
      <c r="P301">
        <f t="shared" si="108"/>
        <v>0</v>
      </c>
      <c r="Q301">
        <f t="shared" si="95"/>
        <v>702664.3601900069</v>
      </c>
      <c r="R301">
        <f t="shared" si="96"/>
        <v>0</v>
      </c>
      <c r="S301">
        <f t="shared" si="109"/>
        <v>0</v>
      </c>
      <c r="T301">
        <f t="shared" si="97"/>
        <v>702664.3601900069</v>
      </c>
      <c r="U301">
        <f t="shared" si="98"/>
        <v>0</v>
      </c>
      <c r="V301">
        <f t="shared" si="110"/>
        <v>0</v>
      </c>
      <c r="W301">
        <f t="shared" si="99"/>
        <v>702664.3601900069</v>
      </c>
      <c r="X301" s="55">
        <f t="shared" si="111"/>
        <v>0</v>
      </c>
      <c r="Y301" s="38">
        <f t="shared" si="100"/>
        <v>5391.0379040355901</v>
      </c>
      <c r="Z301" s="38">
        <f t="shared" si="101"/>
        <v>697273.32228597137</v>
      </c>
      <c r="AA301">
        <f t="shared" si="112"/>
        <v>0</v>
      </c>
      <c r="AB301" s="38">
        <f t="shared" si="113"/>
        <v>697273.32228597137</v>
      </c>
      <c r="AD301" s="38">
        <f t="shared" si="102"/>
        <v>0</v>
      </c>
      <c r="AE301" s="38">
        <f t="shared" si="114"/>
        <v>697273.32228597137</v>
      </c>
      <c r="AG301" t="str">
        <f t="shared" si="115"/>
        <v>5309690</v>
      </c>
    </row>
    <row r="302" spans="1:33" x14ac:dyDescent="0.25">
      <c r="A302" s="7" t="s">
        <v>268</v>
      </c>
      <c r="B302" s="2" t="s">
        <v>1251</v>
      </c>
      <c r="C302" s="4" t="s">
        <v>1250</v>
      </c>
      <c r="D302">
        <f>_xlfn.IFNA(VLOOKUP(A302,'Prior Year Net to district'!$B$1:$F$317,3,FALSE),0)</f>
        <v>970317.01628710353</v>
      </c>
      <c r="E302">
        <f>VLOOKUP(A302,'Basic HH'!$B$1:$Y$321,23,FALSE)</f>
        <v>613747.76628643915</v>
      </c>
      <c r="F302">
        <f>VLOOKUP(A302,'Conc. HH'!$B$1:$Y$321,23,FALSE)</f>
        <v>0</v>
      </c>
      <c r="G302">
        <f>VLOOKUP(A302,'Targeted HH'!$B$1:$Y$321,23,FALSE)</f>
        <v>311930.21259351098</v>
      </c>
      <c r="H302">
        <f>VLOOKUP(A302,'EFIG HH'!$B$1:$Y$321,23,FALSE)</f>
        <v>430211.02403681981</v>
      </c>
      <c r="I302">
        <f t="shared" si="103"/>
        <v>1355889.0029167701</v>
      </c>
      <c r="J302">
        <f t="shared" si="104"/>
        <v>970317.01628710353</v>
      </c>
      <c r="K302" s="55">
        <f t="shared" si="105"/>
        <v>1261190.5327093084</v>
      </c>
      <c r="L302">
        <f t="shared" si="93"/>
        <v>0</v>
      </c>
      <c r="M302">
        <f t="shared" si="106"/>
        <v>1261190.5327093084</v>
      </c>
      <c r="N302">
        <f t="shared" si="107"/>
        <v>1207506.062089714</v>
      </c>
      <c r="O302">
        <f t="shared" si="94"/>
        <v>0</v>
      </c>
      <c r="P302">
        <f t="shared" si="108"/>
        <v>1207506.062089714</v>
      </c>
      <c r="Q302">
        <f t="shared" si="95"/>
        <v>1207506.062089714</v>
      </c>
      <c r="R302">
        <f t="shared" si="96"/>
        <v>0</v>
      </c>
      <c r="S302">
        <f t="shared" si="109"/>
        <v>1207506.062089714</v>
      </c>
      <c r="T302">
        <f t="shared" si="97"/>
        <v>1207506.062089714</v>
      </c>
      <c r="U302">
        <f t="shared" si="98"/>
        <v>0</v>
      </c>
      <c r="V302">
        <f t="shared" si="110"/>
        <v>1207506.062089714</v>
      </c>
      <c r="W302">
        <f t="shared" si="99"/>
        <v>1207506.062089714</v>
      </c>
      <c r="X302" s="55">
        <f t="shared" si="111"/>
        <v>148382.94082705607</v>
      </c>
      <c r="Y302" s="38">
        <f t="shared" si="100"/>
        <v>9264.3249307793467</v>
      </c>
      <c r="Z302" s="38">
        <f t="shared" si="101"/>
        <v>1198241.7371589346</v>
      </c>
      <c r="AA302">
        <f t="shared" si="112"/>
        <v>0</v>
      </c>
      <c r="AB302" s="38">
        <f t="shared" si="113"/>
        <v>1198241.7371589346</v>
      </c>
      <c r="AD302" s="38">
        <f t="shared" si="102"/>
        <v>0</v>
      </c>
      <c r="AE302" s="38">
        <f t="shared" si="114"/>
        <v>1198241.7371589346</v>
      </c>
      <c r="AG302" t="str">
        <f t="shared" si="115"/>
        <v>5309720</v>
      </c>
    </row>
    <row r="303" spans="1:33" x14ac:dyDescent="0.25">
      <c r="A303" s="7" t="s">
        <v>80</v>
      </c>
      <c r="B303" s="2" t="s">
        <v>1252</v>
      </c>
      <c r="C303" s="4" t="s">
        <v>14</v>
      </c>
      <c r="D303">
        <f>_xlfn.IFNA(VLOOKUP(A303,'Prior Year Net to district'!$B$1:$F$317,3,FALSE),0)</f>
        <v>0</v>
      </c>
      <c r="E303">
        <f>VLOOKUP(A303,'Basic HH'!$B$1:$Y$321,23,FALSE)</f>
        <v>17642.142269772128</v>
      </c>
      <c r="F303">
        <f>VLOOKUP(A303,'Conc. HH'!$B$1:$Y$321,23,FALSE)</f>
        <v>0</v>
      </c>
      <c r="G303">
        <f>VLOOKUP(A303,'Targeted HH'!$B$1:$Y$321,23,FALSE)</f>
        <v>11228.368717585969</v>
      </c>
      <c r="H303">
        <f>VLOOKUP(A303,'EFIG HH'!$B$1:$Y$321,23,FALSE)</f>
        <v>15486.053640307557</v>
      </c>
      <c r="I303">
        <f t="shared" si="103"/>
        <v>44356.564627665648</v>
      </c>
      <c r="J303">
        <f t="shared" si="104"/>
        <v>44356.564627665648</v>
      </c>
      <c r="K303" s="55">
        <f t="shared" si="105"/>
        <v>41258.598050119639</v>
      </c>
      <c r="L303">
        <f t="shared" si="93"/>
        <v>3097.9665775460089</v>
      </c>
      <c r="M303">
        <f t="shared" si="106"/>
        <v>0</v>
      </c>
      <c r="N303">
        <f t="shared" si="107"/>
        <v>44356.564627665648</v>
      </c>
      <c r="O303">
        <f t="shared" si="94"/>
        <v>0</v>
      </c>
      <c r="P303">
        <f t="shared" si="108"/>
        <v>0</v>
      </c>
      <c r="Q303">
        <f t="shared" si="95"/>
        <v>44356.564627665648</v>
      </c>
      <c r="R303">
        <f t="shared" si="96"/>
        <v>0</v>
      </c>
      <c r="S303">
        <f t="shared" si="109"/>
        <v>0</v>
      </c>
      <c r="T303">
        <f t="shared" si="97"/>
        <v>44356.564627665648</v>
      </c>
      <c r="U303">
        <f t="shared" si="98"/>
        <v>0</v>
      </c>
      <c r="V303">
        <f t="shared" si="110"/>
        <v>0</v>
      </c>
      <c r="W303">
        <f t="shared" si="99"/>
        <v>44356.564627665648</v>
      </c>
      <c r="X303" s="55">
        <f t="shared" si="111"/>
        <v>0</v>
      </c>
      <c r="Y303" s="38">
        <f t="shared" si="100"/>
        <v>340.31599544324041</v>
      </c>
      <c r="Z303" s="38">
        <f t="shared" si="101"/>
        <v>44016.248632222407</v>
      </c>
      <c r="AA303">
        <f t="shared" si="112"/>
        <v>0</v>
      </c>
      <c r="AB303" s="38">
        <f t="shared" si="113"/>
        <v>44016.248632222407</v>
      </c>
      <c r="AD303" s="38">
        <f t="shared" si="102"/>
        <v>0</v>
      </c>
      <c r="AE303" s="38">
        <f t="shared" si="114"/>
        <v>44016.248632222407</v>
      </c>
      <c r="AG303" t="str">
        <f t="shared" si="115"/>
        <v>5309740</v>
      </c>
    </row>
    <row r="304" spans="1:33" x14ac:dyDescent="0.25">
      <c r="A304" s="7" t="s">
        <v>651</v>
      </c>
      <c r="B304" s="2" t="s">
        <v>1254</v>
      </c>
      <c r="C304" s="4" t="s">
        <v>1253</v>
      </c>
      <c r="D304">
        <f>_xlfn.IFNA(VLOOKUP(A304,'Prior Year Net to district'!$B$1:$F$317,3,FALSE),0)</f>
        <v>241584.2860333471</v>
      </c>
      <c r="E304">
        <f>VLOOKUP(A304,'Basic HH'!$B$1:$Y$321,23,FALSE)</f>
        <v>90447.039242212122</v>
      </c>
      <c r="F304">
        <f>VLOOKUP(A304,'Conc. HH'!$B$1:$Y$321,23,FALSE)</f>
        <v>23642.544379448464</v>
      </c>
      <c r="G304">
        <f>VLOOKUP(A304,'Targeted HH'!$B$1:$Y$321,23,FALSE)</f>
        <v>57991.96857744945</v>
      </c>
      <c r="H304">
        <f>VLOOKUP(A304,'EFIG HH'!$B$1:$Y$321,23,FALSE)</f>
        <v>79981.942051016958</v>
      </c>
      <c r="I304">
        <f t="shared" si="103"/>
        <v>252063.494250127</v>
      </c>
      <c r="J304">
        <f t="shared" si="104"/>
        <v>241584.2860333471</v>
      </c>
      <c r="K304" s="55">
        <f t="shared" si="105"/>
        <v>234458.78822383322</v>
      </c>
      <c r="L304">
        <f t="shared" si="93"/>
        <v>7125.4978095138795</v>
      </c>
      <c r="M304">
        <f t="shared" si="106"/>
        <v>0</v>
      </c>
      <c r="N304">
        <f t="shared" si="107"/>
        <v>241584.2860333471</v>
      </c>
      <c r="O304">
        <f t="shared" si="94"/>
        <v>0</v>
      </c>
      <c r="P304">
        <f t="shared" si="108"/>
        <v>0</v>
      </c>
      <c r="Q304">
        <f t="shared" si="95"/>
        <v>241584.2860333471</v>
      </c>
      <c r="R304">
        <f t="shared" si="96"/>
        <v>0</v>
      </c>
      <c r="S304">
        <f t="shared" si="109"/>
        <v>0</v>
      </c>
      <c r="T304">
        <f t="shared" si="97"/>
        <v>241584.2860333471</v>
      </c>
      <c r="U304">
        <f t="shared" si="98"/>
        <v>0</v>
      </c>
      <c r="V304">
        <f t="shared" si="110"/>
        <v>0</v>
      </c>
      <c r="W304">
        <f t="shared" si="99"/>
        <v>241584.2860333471</v>
      </c>
      <c r="X304" s="55">
        <f t="shared" si="111"/>
        <v>10479.208216779894</v>
      </c>
      <c r="Y304" s="38">
        <f t="shared" si="100"/>
        <v>1853.5023502159293</v>
      </c>
      <c r="Z304" s="38">
        <f t="shared" si="101"/>
        <v>239730.78368313119</v>
      </c>
      <c r="AA304">
        <f t="shared" si="112"/>
        <v>0</v>
      </c>
      <c r="AB304" s="38">
        <f t="shared" si="113"/>
        <v>239730.78368313119</v>
      </c>
      <c r="AD304" s="38">
        <f t="shared" si="102"/>
        <v>0</v>
      </c>
      <c r="AE304" s="38">
        <f t="shared" si="114"/>
        <v>239730.78368313119</v>
      </c>
      <c r="AG304" t="str">
        <f t="shared" si="115"/>
        <v>5309750</v>
      </c>
    </row>
    <row r="305" spans="1:33" x14ac:dyDescent="0.25">
      <c r="A305" s="7" t="s">
        <v>270</v>
      </c>
      <c r="B305" s="2" t="s">
        <v>1256</v>
      </c>
      <c r="C305" s="4" t="s">
        <v>1255</v>
      </c>
      <c r="D305">
        <f>_xlfn.IFNA(VLOOKUP(A305,'Prior Year Net to district'!$B$1:$F$317,3,FALSE),0)</f>
        <v>162160.17272923389</v>
      </c>
      <c r="E305">
        <f>VLOOKUP(A305,'Basic HH'!$B$1:$Y$321,23,FALSE)</f>
        <v>232578.10090854543</v>
      </c>
      <c r="F305">
        <f>VLOOKUP(A305,'Conc. HH'!$B$1:$Y$321,23,FALSE)</f>
        <v>0</v>
      </c>
      <c r="G305">
        <f>VLOOKUP(A305,'Targeted HH'!$B$1:$Y$321,23,FALSE)</f>
        <v>113072.24824031607</v>
      </c>
      <c r="H305">
        <f>VLOOKUP(A305,'EFIG HH'!$B$1:$Y$321,23,FALSE)</f>
        <v>155948.11192272379</v>
      </c>
      <c r="I305">
        <f t="shared" si="103"/>
        <v>501598.46107158531</v>
      </c>
      <c r="J305">
        <f t="shared" si="104"/>
        <v>162160.17272923389</v>
      </c>
      <c r="K305" s="55">
        <f t="shared" si="105"/>
        <v>466565.64730901818</v>
      </c>
      <c r="L305">
        <f t="shared" si="93"/>
        <v>0</v>
      </c>
      <c r="M305">
        <f t="shared" si="106"/>
        <v>466565.64730901818</v>
      </c>
      <c r="N305">
        <f t="shared" si="107"/>
        <v>446705.57927372621</v>
      </c>
      <c r="O305">
        <f t="shared" si="94"/>
        <v>0</v>
      </c>
      <c r="P305">
        <f t="shared" si="108"/>
        <v>446705.57927372621</v>
      </c>
      <c r="Q305">
        <f t="shared" si="95"/>
        <v>446705.57927372621</v>
      </c>
      <c r="R305">
        <f t="shared" si="96"/>
        <v>0</v>
      </c>
      <c r="S305">
        <f t="shared" si="109"/>
        <v>446705.57927372621</v>
      </c>
      <c r="T305">
        <f t="shared" si="97"/>
        <v>446705.57927372621</v>
      </c>
      <c r="U305">
        <f t="shared" si="98"/>
        <v>0</v>
      </c>
      <c r="V305">
        <f t="shared" si="110"/>
        <v>446705.57927372621</v>
      </c>
      <c r="W305">
        <f t="shared" si="99"/>
        <v>446705.57927372621</v>
      </c>
      <c r="X305" s="55">
        <f t="shared" si="111"/>
        <v>54892.881797859096</v>
      </c>
      <c r="Y305" s="38">
        <f t="shared" si="100"/>
        <v>3427.2504004011703</v>
      </c>
      <c r="Z305" s="38">
        <f t="shared" si="101"/>
        <v>443278.32887332502</v>
      </c>
      <c r="AA305">
        <f t="shared" si="112"/>
        <v>0</v>
      </c>
      <c r="AB305" s="38">
        <f t="shared" si="113"/>
        <v>443278.32887332502</v>
      </c>
      <c r="AD305" s="38">
        <f t="shared" si="102"/>
        <v>0</v>
      </c>
      <c r="AE305" s="38">
        <f t="shared" si="114"/>
        <v>443278.32887332502</v>
      </c>
      <c r="AG305" t="str">
        <f t="shared" si="115"/>
        <v>5309780</v>
      </c>
    </row>
    <row r="306" spans="1:33" x14ac:dyDescent="0.25">
      <c r="A306" s="7" t="s">
        <v>322</v>
      </c>
      <c r="B306" s="2" t="s">
        <v>1258</v>
      </c>
      <c r="C306" s="4" t="s">
        <v>1257</v>
      </c>
      <c r="D306">
        <f>_xlfn.IFNA(VLOOKUP(A306,'Prior Year Net to district'!$B$1:$F$317,3,FALSE),0)</f>
        <v>234271.7453706878</v>
      </c>
      <c r="E306">
        <f>VLOOKUP(A306,'Basic HH'!$B$1:$Y$321,23,FALSE)</f>
        <v>132440.30746181059</v>
      </c>
      <c r="F306">
        <f>VLOOKUP(A306,'Conc. HH'!$B$1:$Y$321,23,FALSE)</f>
        <v>0</v>
      </c>
      <c r="G306">
        <f>VLOOKUP(A306,'Targeted HH'!$B$1:$Y$321,23,FALSE)</f>
        <v>64388.363581291116</v>
      </c>
      <c r="H306">
        <f>VLOOKUP(A306,'EFIG HH'!$B$1:$Y$321,23,FALSE)</f>
        <v>88803.785955995496</v>
      </c>
      <c r="I306">
        <f t="shared" si="103"/>
        <v>285632.45699909719</v>
      </c>
      <c r="J306">
        <f t="shared" si="104"/>
        <v>234271.7453706878</v>
      </c>
      <c r="K306" s="55">
        <f t="shared" si="105"/>
        <v>265683.21582874644</v>
      </c>
      <c r="L306">
        <f t="shared" si="93"/>
        <v>0</v>
      </c>
      <c r="M306">
        <f t="shared" si="106"/>
        <v>265683.21582874644</v>
      </c>
      <c r="N306">
        <f t="shared" si="107"/>
        <v>254374.01041976071</v>
      </c>
      <c r="O306">
        <f t="shared" si="94"/>
        <v>0</v>
      </c>
      <c r="P306">
        <f t="shared" si="108"/>
        <v>254374.01041976071</v>
      </c>
      <c r="Q306">
        <f t="shared" si="95"/>
        <v>254374.01041976071</v>
      </c>
      <c r="R306">
        <f t="shared" si="96"/>
        <v>0</v>
      </c>
      <c r="S306">
        <f t="shared" si="109"/>
        <v>254374.01041976071</v>
      </c>
      <c r="T306">
        <f t="shared" si="97"/>
        <v>254374.01041976071</v>
      </c>
      <c r="U306">
        <f t="shared" si="98"/>
        <v>0</v>
      </c>
      <c r="V306">
        <f t="shared" si="110"/>
        <v>254374.01041976071</v>
      </c>
      <c r="W306">
        <f t="shared" si="99"/>
        <v>254374.01041976071</v>
      </c>
      <c r="X306" s="55">
        <f t="shared" si="111"/>
        <v>31258.44657933648</v>
      </c>
      <c r="Y306" s="38">
        <f t="shared" si="100"/>
        <v>1951.6287002284439</v>
      </c>
      <c r="Z306" s="38">
        <f t="shared" si="101"/>
        <v>252422.38171953228</v>
      </c>
      <c r="AA306">
        <f t="shared" si="112"/>
        <v>0</v>
      </c>
      <c r="AB306" s="38">
        <f t="shared" si="113"/>
        <v>252422.38171953228</v>
      </c>
      <c r="AD306" s="38">
        <f t="shared" si="102"/>
        <v>0</v>
      </c>
      <c r="AE306" s="38">
        <f t="shared" si="114"/>
        <v>252422.38171953228</v>
      </c>
      <c r="AG306" t="str">
        <f t="shared" si="115"/>
        <v>5309810</v>
      </c>
    </row>
    <row r="307" spans="1:33" x14ac:dyDescent="0.25">
      <c r="A307" s="7" t="s">
        <v>82</v>
      </c>
      <c r="B307" s="2" t="s">
        <v>1259</v>
      </c>
      <c r="C307" s="4" t="s">
        <v>22</v>
      </c>
      <c r="D307">
        <f>_xlfn.IFNA(VLOOKUP(A307,'Prior Year Net to district'!$B$1:$F$317,3,FALSE),0)</f>
        <v>36642.72085285846</v>
      </c>
      <c r="E307">
        <f>VLOOKUP(A307,'Basic HH'!$B$1:$Y$321,23,FALSE)</f>
        <v>33085.160181208994</v>
      </c>
      <c r="F307">
        <f>VLOOKUP(A307,'Conc. HH'!$B$1:$Y$321,23,FALSE)</f>
        <v>8648.3468606491388</v>
      </c>
      <c r="G307">
        <f>VLOOKUP(A307,'Targeted HH'!$B$1:$Y$321,23,FALSE)</f>
        <v>25388.267089707835</v>
      </c>
      <c r="H307">
        <f>VLOOKUP(A307,'EFIG HH'!$B$1:$Y$321,23,FALSE)</f>
        <v>35015.243609687823</v>
      </c>
      <c r="I307">
        <f t="shared" si="103"/>
        <v>102137.01774125379</v>
      </c>
      <c r="J307">
        <f t="shared" si="104"/>
        <v>36642.72085285846</v>
      </c>
      <c r="K307" s="55">
        <f t="shared" si="105"/>
        <v>95003.52870871326</v>
      </c>
      <c r="L307">
        <f t="shared" si="93"/>
        <v>0</v>
      </c>
      <c r="M307">
        <f t="shared" si="106"/>
        <v>95003.52870871326</v>
      </c>
      <c r="N307">
        <f t="shared" si="107"/>
        <v>90959.560717005967</v>
      </c>
      <c r="O307">
        <f t="shared" si="94"/>
        <v>0</v>
      </c>
      <c r="P307">
        <f t="shared" si="108"/>
        <v>90959.560717005967</v>
      </c>
      <c r="Q307">
        <f t="shared" si="95"/>
        <v>90959.560717005967</v>
      </c>
      <c r="R307">
        <f t="shared" si="96"/>
        <v>0</v>
      </c>
      <c r="S307">
        <f t="shared" si="109"/>
        <v>90959.560717005967</v>
      </c>
      <c r="T307">
        <f t="shared" si="97"/>
        <v>90959.560717005967</v>
      </c>
      <c r="U307">
        <f t="shared" si="98"/>
        <v>0</v>
      </c>
      <c r="V307">
        <f t="shared" si="110"/>
        <v>90959.560717005967</v>
      </c>
      <c r="W307">
        <f t="shared" si="99"/>
        <v>90959.560717005967</v>
      </c>
      <c r="X307" s="55">
        <f t="shared" si="111"/>
        <v>11177.457024247822</v>
      </c>
      <c r="Y307" s="38">
        <f t="shared" si="100"/>
        <v>697.86724265794021</v>
      </c>
      <c r="Z307" s="38">
        <f t="shared" si="101"/>
        <v>90261.693474348023</v>
      </c>
      <c r="AA307">
        <f t="shared" si="112"/>
        <v>0</v>
      </c>
      <c r="AB307" s="38">
        <f t="shared" si="113"/>
        <v>90261.693474348023</v>
      </c>
      <c r="AD307" s="38">
        <f t="shared" si="102"/>
        <v>0</v>
      </c>
      <c r="AE307" s="38">
        <f t="shared" si="114"/>
        <v>90261.693474348023</v>
      </c>
      <c r="AG307" t="str">
        <f t="shared" si="115"/>
        <v>5300955</v>
      </c>
    </row>
    <row r="308" spans="1:33" x14ac:dyDescent="0.25">
      <c r="A308" s="7" t="s">
        <v>272</v>
      </c>
      <c r="B308" s="2" t="s">
        <v>1261</v>
      </c>
      <c r="C308" s="4" t="s">
        <v>1260</v>
      </c>
      <c r="D308">
        <f>_xlfn.IFNA(VLOOKUP(A308,'Prior Year Net to district'!$B$1:$F$317,3,FALSE),0)</f>
        <v>33021.418340012759</v>
      </c>
      <c r="E308">
        <f>VLOOKUP(A308,'Basic HH'!$B$1:$Y$321,23,FALSE)</f>
        <v>24226.885511306824</v>
      </c>
      <c r="F308">
        <f>VLOOKUP(A308,'Conc. HH'!$B$1:$Y$321,23,FALSE)</f>
        <v>0</v>
      </c>
      <c r="G308">
        <f>VLOOKUP(A308,'Targeted HH'!$B$1:$Y$321,23,FALSE)</f>
        <v>11778.359191699597</v>
      </c>
      <c r="H308">
        <f>VLOOKUP(A308,'EFIG HH'!$B$1:$Y$321,23,FALSE)</f>
        <v>16244.594991950396</v>
      </c>
      <c r="I308">
        <f t="shared" si="103"/>
        <v>52249.83969495682</v>
      </c>
      <c r="J308">
        <f t="shared" si="104"/>
        <v>33021.418340012759</v>
      </c>
      <c r="K308" s="55">
        <f t="shared" si="105"/>
        <v>48600.588261356075</v>
      </c>
      <c r="L308">
        <f t="shared" si="93"/>
        <v>0</v>
      </c>
      <c r="M308">
        <f t="shared" si="106"/>
        <v>48600.588261356075</v>
      </c>
      <c r="N308">
        <f t="shared" si="107"/>
        <v>46531.831174346495</v>
      </c>
      <c r="O308">
        <f t="shared" si="94"/>
        <v>0</v>
      </c>
      <c r="P308">
        <f t="shared" si="108"/>
        <v>46531.831174346495</v>
      </c>
      <c r="Q308">
        <f t="shared" si="95"/>
        <v>46531.831174346495</v>
      </c>
      <c r="R308">
        <f t="shared" si="96"/>
        <v>0</v>
      </c>
      <c r="S308">
        <f t="shared" si="109"/>
        <v>46531.831174346495</v>
      </c>
      <c r="T308">
        <f t="shared" si="97"/>
        <v>46531.831174346495</v>
      </c>
      <c r="U308">
        <f t="shared" si="98"/>
        <v>0</v>
      </c>
      <c r="V308">
        <f t="shared" si="110"/>
        <v>46531.831174346495</v>
      </c>
      <c r="W308">
        <f t="shared" si="99"/>
        <v>46531.831174346495</v>
      </c>
      <c r="X308" s="55">
        <f t="shared" si="111"/>
        <v>5718.0085206103249</v>
      </c>
      <c r="Y308" s="38">
        <f t="shared" si="100"/>
        <v>357.00525004178866</v>
      </c>
      <c r="Z308" s="38">
        <f t="shared" si="101"/>
        <v>46174.825924304707</v>
      </c>
      <c r="AA308">
        <f t="shared" si="112"/>
        <v>0</v>
      </c>
      <c r="AB308" s="38">
        <f t="shared" si="113"/>
        <v>46174.825924304707</v>
      </c>
      <c r="AD308" s="38">
        <f t="shared" si="102"/>
        <v>0</v>
      </c>
      <c r="AE308" s="38">
        <f t="shared" si="114"/>
        <v>46174.825924304707</v>
      </c>
      <c r="AG308" t="str">
        <f t="shared" si="115"/>
        <v>5309840</v>
      </c>
    </row>
    <row r="309" spans="1:33" x14ac:dyDescent="0.25">
      <c r="A309" s="7" t="s">
        <v>653</v>
      </c>
      <c r="B309" s="2" t="s">
        <v>1263</v>
      </c>
      <c r="C309" s="4" t="s">
        <v>1262</v>
      </c>
      <c r="D309">
        <f>_xlfn.IFNA(VLOOKUP(A309,'Prior Year Net to district'!$B$1:$F$317,3,FALSE),0)</f>
        <v>139274.19806752822</v>
      </c>
      <c r="E309">
        <f>VLOOKUP(A309,'Basic HH'!$B$1:$Y$321,23,FALSE)</f>
        <v>51227.044146483327</v>
      </c>
      <c r="F309">
        <f>VLOOKUP(A309,'Conc. HH'!$B$1:$Y$321,23,FALSE)</f>
        <v>13319.442179514079</v>
      </c>
      <c r="G309">
        <f>VLOOKUP(A309,'Targeted HH'!$B$1:$Y$321,23,FALSE)</f>
        <v>27343.95126818238</v>
      </c>
      <c r="H309">
        <f>VLOOKUP(A309,'EFIG HH'!$B$1:$Y$321,23,FALSE)</f>
        <v>34509.548440193255</v>
      </c>
      <c r="I309">
        <f t="shared" si="103"/>
        <v>126399.98603437305</v>
      </c>
      <c r="J309">
        <f t="shared" si="104"/>
        <v>139274.19806752822</v>
      </c>
      <c r="K309" s="55">
        <f t="shared" si="105"/>
        <v>117571.9143515508</v>
      </c>
      <c r="L309">
        <f t="shared" si="93"/>
        <v>8828.0716828222503</v>
      </c>
      <c r="M309">
        <f t="shared" si="106"/>
        <v>0</v>
      </c>
      <c r="N309">
        <f t="shared" si="107"/>
        <v>126399.98603437305</v>
      </c>
      <c r="O309">
        <f t="shared" si="94"/>
        <v>0</v>
      </c>
      <c r="P309">
        <f t="shared" si="108"/>
        <v>0</v>
      </c>
      <c r="Q309">
        <f t="shared" si="95"/>
        <v>126399.98603437305</v>
      </c>
      <c r="R309">
        <f t="shared" si="96"/>
        <v>0</v>
      </c>
      <c r="S309">
        <f t="shared" si="109"/>
        <v>0</v>
      </c>
      <c r="T309">
        <f t="shared" si="97"/>
        <v>126399.98603437305</v>
      </c>
      <c r="U309">
        <f t="shared" si="98"/>
        <v>0</v>
      </c>
      <c r="V309">
        <f t="shared" si="110"/>
        <v>0</v>
      </c>
      <c r="W309">
        <f t="shared" si="99"/>
        <v>126399.98603437305</v>
      </c>
      <c r="X309" s="55">
        <f t="shared" si="111"/>
        <v>0</v>
      </c>
      <c r="Y309" s="38">
        <f t="shared" si="100"/>
        <v>969.77611842531792</v>
      </c>
      <c r="Z309" s="38">
        <f t="shared" si="101"/>
        <v>125430.20991594774</v>
      </c>
      <c r="AA309">
        <f t="shared" si="112"/>
        <v>0</v>
      </c>
      <c r="AB309" s="38">
        <f t="shared" si="113"/>
        <v>125430.20991594774</v>
      </c>
      <c r="AD309" s="38">
        <f t="shared" si="102"/>
        <v>0</v>
      </c>
      <c r="AE309" s="38">
        <f t="shared" si="114"/>
        <v>125430.20991594774</v>
      </c>
      <c r="AG309" t="str">
        <f t="shared" si="115"/>
        <v>5309870</v>
      </c>
    </row>
    <row r="310" spans="1:33" x14ac:dyDescent="0.25">
      <c r="A310" s="7" t="s">
        <v>655</v>
      </c>
      <c r="B310" s="2" t="s">
        <v>1265</v>
      </c>
      <c r="C310" s="4" t="s">
        <v>1264</v>
      </c>
      <c r="D310">
        <f>_xlfn.IFNA(VLOOKUP(A310,'Prior Year Net to district'!$B$1:$F$317,3,FALSE),0)</f>
        <v>31434.057017569354</v>
      </c>
      <c r="E310">
        <f>VLOOKUP(A310,'Basic HH'!$B$1:$Y$321,23,FALSE)</f>
        <v>11626.869827496843</v>
      </c>
      <c r="F310">
        <f>VLOOKUP(A310,'Conc. HH'!$B$1:$Y$321,23,FALSE)</f>
        <v>2952.9935984753406</v>
      </c>
      <c r="G310">
        <f>VLOOKUP(A310,'Targeted HH'!$B$1:$Y$321,23,FALSE)</f>
        <v>5328.460274099566</v>
      </c>
      <c r="H310">
        <f>VLOOKUP(A310,'EFIG HH'!$B$1:$Y$321,23,FALSE)</f>
        <v>7021.2704308745797</v>
      </c>
      <c r="I310">
        <f t="shared" si="103"/>
        <v>26929.594130946331</v>
      </c>
      <c r="J310">
        <f t="shared" si="104"/>
        <v>31434.057017569354</v>
      </c>
      <c r="K310" s="55">
        <f t="shared" si="105"/>
        <v>25048.768073634474</v>
      </c>
      <c r="L310">
        <f t="shared" si="93"/>
        <v>1880.8260573118569</v>
      </c>
      <c r="M310">
        <f t="shared" si="106"/>
        <v>0</v>
      </c>
      <c r="N310">
        <f t="shared" si="107"/>
        <v>26929.594130946331</v>
      </c>
      <c r="O310">
        <f t="shared" si="94"/>
        <v>0</v>
      </c>
      <c r="P310">
        <f t="shared" si="108"/>
        <v>0</v>
      </c>
      <c r="Q310">
        <f t="shared" si="95"/>
        <v>26929.594130946331</v>
      </c>
      <c r="R310">
        <f t="shared" si="96"/>
        <v>0</v>
      </c>
      <c r="S310">
        <f t="shared" si="109"/>
        <v>0</v>
      </c>
      <c r="T310">
        <f t="shared" si="97"/>
        <v>26929.594130946331</v>
      </c>
      <c r="U310">
        <f t="shared" si="98"/>
        <v>0</v>
      </c>
      <c r="V310">
        <f t="shared" si="110"/>
        <v>0</v>
      </c>
      <c r="W310">
        <f t="shared" si="99"/>
        <v>26929.594130946331</v>
      </c>
      <c r="X310" s="55">
        <f t="shared" si="111"/>
        <v>0</v>
      </c>
      <c r="Y310" s="38">
        <f t="shared" si="100"/>
        <v>206.61139361183547</v>
      </c>
      <c r="Z310" s="38">
        <f t="shared" si="101"/>
        <v>26722.982737334496</v>
      </c>
      <c r="AA310">
        <f t="shared" si="112"/>
        <v>0</v>
      </c>
      <c r="AB310" s="38">
        <f t="shared" si="113"/>
        <v>26722.982737334496</v>
      </c>
      <c r="AD310" s="38">
        <f t="shared" si="102"/>
        <v>0</v>
      </c>
      <c r="AE310" s="38">
        <f t="shared" si="114"/>
        <v>26722.982737334496</v>
      </c>
      <c r="AG310" t="str">
        <f t="shared" si="115"/>
        <v>5309900</v>
      </c>
    </row>
    <row r="311" spans="1:33" x14ac:dyDescent="0.25">
      <c r="A311" s="7" t="s">
        <v>657</v>
      </c>
      <c r="B311" s="2" t="s">
        <v>1267</v>
      </c>
      <c r="C311" s="4" t="s">
        <v>1266</v>
      </c>
      <c r="D311">
        <f>_xlfn.IFNA(VLOOKUP(A311,'Prior Year Net to district'!$B$1:$F$317,3,FALSE),0)</f>
        <v>262517.20155249018</v>
      </c>
      <c r="E311">
        <f>VLOOKUP(A311,'Basic HH'!$B$1:$Y$321,23,FALSE)</f>
        <v>99834.010197291136</v>
      </c>
      <c r="F311">
        <f>VLOOKUP(A311,'Conc. HH'!$B$1:$Y$321,23,FALSE)</f>
        <v>25957.643048259361</v>
      </c>
      <c r="G311">
        <f>VLOOKUP(A311,'Targeted HH'!$B$1:$Y$321,23,FALSE)</f>
        <v>46720.824793741747</v>
      </c>
      <c r="H311">
        <f>VLOOKUP(A311,'EFIG HH'!$B$1:$Y$321,23,FALSE)</f>
        <v>64436.893468069895</v>
      </c>
      <c r="I311">
        <f t="shared" si="103"/>
        <v>236949.37150736214</v>
      </c>
      <c r="J311">
        <f t="shared" si="104"/>
        <v>262517.20155249018</v>
      </c>
      <c r="K311" s="55">
        <f t="shared" si="105"/>
        <v>220400.27128595999</v>
      </c>
      <c r="L311">
        <f t="shared" si="93"/>
        <v>16549.100221402157</v>
      </c>
      <c r="M311">
        <f t="shared" si="106"/>
        <v>0</v>
      </c>
      <c r="N311">
        <f t="shared" si="107"/>
        <v>236949.37150736214</v>
      </c>
      <c r="O311">
        <f t="shared" si="94"/>
        <v>0</v>
      </c>
      <c r="P311">
        <f t="shared" si="108"/>
        <v>0</v>
      </c>
      <c r="Q311">
        <f t="shared" si="95"/>
        <v>236949.37150736214</v>
      </c>
      <c r="R311">
        <f t="shared" si="96"/>
        <v>0</v>
      </c>
      <c r="S311">
        <f t="shared" si="109"/>
        <v>0</v>
      </c>
      <c r="T311">
        <f t="shared" si="97"/>
        <v>236949.37150736214</v>
      </c>
      <c r="U311">
        <f t="shared" si="98"/>
        <v>0</v>
      </c>
      <c r="V311">
        <f t="shared" si="110"/>
        <v>0</v>
      </c>
      <c r="W311">
        <f t="shared" si="99"/>
        <v>236949.37150736214</v>
      </c>
      <c r="X311" s="55">
        <f t="shared" si="111"/>
        <v>0</v>
      </c>
      <c r="Y311" s="38">
        <f t="shared" si="100"/>
        <v>1817.9419869654105</v>
      </c>
      <c r="Z311" s="38">
        <f t="shared" si="101"/>
        <v>235131.42952039672</v>
      </c>
      <c r="AA311">
        <f t="shared" si="112"/>
        <v>0</v>
      </c>
      <c r="AB311" s="38">
        <f t="shared" si="113"/>
        <v>235131.42952039672</v>
      </c>
      <c r="AD311" s="38">
        <f t="shared" si="102"/>
        <v>0</v>
      </c>
      <c r="AE311" s="38">
        <f t="shared" si="114"/>
        <v>235131.42952039672</v>
      </c>
      <c r="AG311" t="str">
        <f t="shared" si="115"/>
        <v>5309930</v>
      </c>
    </row>
    <row r="312" spans="1:33" x14ac:dyDescent="0.25">
      <c r="A312" s="7" t="s">
        <v>659</v>
      </c>
      <c r="B312" s="2" t="s">
        <v>1269</v>
      </c>
      <c r="C312" s="4" t="s">
        <v>1268</v>
      </c>
      <c r="D312">
        <f>_xlfn.IFNA(VLOOKUP(A312,'Prior Year Net to district'!$B$1:$F$317,3,FALSE),0)</f>
        <v>29003.666104807067</v>
      </c>
      <c r="E312">
        <f>VLOOKUP(A312,'Basic HH'!$B$1:$Y$321,23,FALSE)</f>
        <v>16958.819857914776</v>
      </c>
      <c r="F312">
        <f>VLOOKUP(A312,'Conc. HH'!$B$1:$Y$321,23,FALSE)</f>
        <v>2314.4821029367145</v>
      </c>
      <c r="G312">
        <f>VLOOKUP(A312,'Targeted HH'!$B$1:$Y$321,23,FALSE)</f>
        <v>8244.8514341897189</v>
      </c>
      <c r="H312">
        <f>VLOOKUP(A312,'EFIG HH'!$B$1:$Y$321,23,FALSE)</f>
        <v>11371.216494365277</v>
      </c>
      <c r="I312">
        <f t="shared" si="103"/>
        <v>38889.369889406487</v>
      </c>
      <c r="J312">
        <f t="shared" si="104"/>
        <v>29003.666104807067</v>
      </c>
      <c r="K312" s="55">
        <f t="shared" si="105"/>
        <v>36173.245023774711</v>
      </c>
      <c r="L312">
        <f t="shared" si="93"/>
        <v>0</v>
      </c>
      <c r="M312">
        <f t="shared" si="106"/>
        <v>36173.245023774711</v>
      </c>
      <c r="N312">
        <f t="shared" si="107"/>
        <v>34633.476480220459</v>
      </c>
      <c r="O312">
        <f t="shared" si="94"/>
        <v>0</v>
      </c>
      <c r="P312">
        <f t="shared" si="108"/>
        <v>34633.476480220459</v>
      </c>
      <c r="Q312">
        <f t="shared" si="95"/>
        <v>34633.476480220459</v>
      </c>
      <c r="R312">
        <f t="shared" si="96"/>
        <v>0</v>
      </c>
      <c r="S312">
        <f t="shared" si="109"/>
        <v>34633.476480220459</v>
      </c>
      <c r="T312">
        <f t="shared" si="97"/>
        <v>34633.476480220459</v>
      </c>
      <c r="U312">
        <f t="shared" si="98"/>
        <v>0</v>
      </c>
      <c r="V312">
        <f t="shared" si="110"/>
        <v>34633.476480220459</v>
      </c>
      <c r="W312">
        <f t="shared" si="99"/>
        <v>34633.476480220459</v>
      </c>
      <c r="X312" s="55">
        <f t="shared" si="111"/>
        <v>4255.8934091860283</v>
      </c>
      <c r="Y312" s="38">
        <f t="shared" si="100"/>
        <v>265.71773812877802</v>
      </c>
      <c r="Z312" s="38">
        <f t="shared" si="101"/>
        <v>34367.758742091683</v>
      </c>
      <c r="AA312">
        <f t="shared" si="112"/>
        <v>0</v>
      </c>
      <c r="AB312" s="38">
        <f t="shared" si="113"/>
        <v>34367.758742091683</v>
      </c>
      <c r="AD312" s="38">
        <f t="shared" si="102"/>
        <v>0</v>
      </c>
      <c r="AE312" s="38">
        <f t="shared" si="114"/>
        <v>34367.758742091683</v>
      </c>
      <c r="AG312" t="str">
        <f t="shared" si="115"/>
        <v>5309990</v>
      </c>
    </row>
    <row r="313" spans="1:33" x14ac:dyDescent="0.25">
      <c r="A313" s="7" t="s">
        <v>661</v>
      </c>
      <c r="B313" s="2" t="s">
        <v>1271</v>
      </c>
      <c r="C313" s="4" t="s">
        <v>1270</v>
      </c>
      <c r="D313">
        <f>_xlfn.IFNA(VLOOKUP(A313,'Prior Year Net to district'!$B$1:$F$317,3,FALSE),0)</f>
        <v>31594.108505281813</v>
      </c>
      <c r="E313">
        <f>VLOOKUP(A313,'Basic HH'!$B$1:$Y$321,23,FALSE)</f>
        <v>12113.442755653412</v>
      </c>
      <c r="F313">
        <f>VLOOKUP(A313,'Conc. HH'!$B$1:$Y$321,23,FALSE)</f>
        <v>3166.4121936761339</v>
      </c>
      <c r="G313">
        <f>VLOOKUP(A313,'Targeted HH'!$B$1:$Y$321,23,FALSE)</f>
        <v>10349.055303786843</v>
      </c>
      <c r="H313">
        <f>VLOOKUP(A313,'EFIG HH'!$B$1:$Y$321,23,FALSE)</f>
        <v>14273.313389677212</v>
      </c>
      <c r="I313">
        <f t="shared" si="103"/>
        <v>39902.2236427936</v>
      </c>
      <c r="J313">
        <f t="shared" si="104"/>
        <v>31594.108505281813</v>
      </c>
      <c r="K313" s="55">
        <f t="shared" si="105"/>
        <v>37115.358693878232</v>
      </c>
      <c r="L313">
        <f t="shared" si="93"/>
        <v>0</v>
      </c>
      <c r="M313">
        <f t="shared" si="106"/>
        <v>37115.358693878232</v>
      </c>
      <c r="N313">
        <f t="shared" si="107"/>
        <v>35535.487665940163</v>
      </c>
      <c r="O313">
        <f t="shared" si="94"/>
        <v>0</v>
      </c>
      <c r="P313">
        <f t="shared" si="108"/>
        <v>35535.487665940163</v>
      </c>
      <c r="Q313">
        <f t="shared" si="95"/>
        <v>35535.487665940163</v>
      </c>
      <c r="R313">
        <f t="shared" si="96"/>
        <v>0</v>
      </c>
      <c r="S313">
        <f t="shared" si="109"/>
        <v>35535.487665940163</v>
      </c>
      <c r="T313">
        <f t="shared" si="97"/>
        <v>35535.487665940163</v>
      </c>
      <c r="U313">
        <f t="shared" si="98"/>
        <v>0</v>
      </c>
      <c r="V313">
        <f t="shared" si="110"/>
        <v>35535.487665940163</v>
      </c>
      <c r="W313">
        <f t="shared" si="99"/>
        <v>35535.487665940163</v>
      </c>
      <c r="X313" s="55">
        <f t="shared" si="111"/>
        <v>4366.735976853437</v>
      </c>
      <c r="Y313" s="38">
        <f t="shared" si="100"/>
        <v>272.6382207483378</v>
      </c>
      <c r="Z313" s="38">
        <f t="shared" si="101"/>
        <v>35262.849445191823</v>
      </c>
      <c r="AA313">
        <f t="shared" si="112"/>
        <v>0</v>
      </c>
      <c r="AB313" s="38">
        <f t="shared" si="113"/>
        <v>35262.849445191823</v>
      </c>
      <c r="AD313" s="38">
        <f t="shared" si="102"/>
        <v>0</v>
      </c>
      <c r="AE313" s="38">
        <f t="shared" si="114"/>
        <v>35262.849445191823</v>
      </c>
      <c r="AG313" t="str">
        <f t="shared" si="115"/>
        <v>5310020</v>
      </c>
    </row>
    <row r="314" spans="1:33" x14ac:dyDescent="0.25">
      <c r="A314" s="7" t="s">
        <v>663</v>
      </c>
      <c r="B314" s="2" t="s">
        <v>1273</v>
      </c>
      <c r="C314" s="4" t="s">
        <v>1272</v>
      </c>
      <c r="D314">
        <f>_xlfn.IFNA(VLOOKUP(A314,'Prior Year Net to district'!$B$1:$F$317,3,FALSE),0)</f>
        <v>414757.57480168215</v>
      </c>
      <c r="E314">
        <f>VLOOKUP(A314,'Basic HH'!$B$1:$Y$321,23,FALSE)</f>
        <v>214811.71820025379</v>
      </c>
      <c r="F314">
        <f>VLOOKUP(A314,'Conc. HH'!$B$1:$Y$321,23,FALSE)</f>
        <v>0</v>
      </c>
      <c r="G314">
        <f>VLOOKUP(A314,'Targeted HH'!$B$1:$Y$321,23,FALSE)</f>
        <v>104434.78483306973</v>
      </c>
      <c r="H314">
        <f>VLOOKUP(A314,'EFIG HH'!$B$1:$Y$321,23,FALSE)</f>
        <v>144035.40892862689</v>
      </c>
      <c r="I314">
        <f t="shared" si="103"/>
        <v>463281.91196195036</v>
      </c>
      <c r="J314">
        <f t="shared" si="104"/>
        <v>414757.57480168215</v>
      </c>
      <c r="K314" s="55">
        <f t="shared" si="105"/>
        <v>430925.21591735707</v>
      </c>
      <c r="L314">
        <f t="shared" si="93"/>
        <v>0</v>
      </c>
      <c r="M314">
        <f t="shared" si="106"/>
        <v>430925.21591735707</v>
      </c>
      <c r="N314">
        <f t="shared" si="107"/>
        <v>412582.23641253874</v>
      </c>
      <c r="O314">
        <f t="shared" si="94"/>
        <v>2175.3383891434059</v>
      </c>
      <c r="P314">
        <f t="shared" si="108"/>
        <v>0</v>
      </c>
      <c r="Q314">
        <f t="shared" si="95"/>
        <v>412582.23641253874</v>
      </c>
      <c r="R314">
        <f t="shared" si="96"/>
        <v>0</v>
      </c>
      <c r="S314">
        <f t="shared" si="109"/>
        <v>0</v>
      </c>
      <c r="T314">
        <f t="shared" si="97"/>
        <v>412582.23641253874</v>
      </c>
      <c r="U314">
        <f t="shared" si="98"/>
        <v>2175.3383891434059</v>
      </c>
      <c r="V314">
        <f t="shared" si="110"/>
        <v>0</v>
      </c>
      <c r="W314">
        <f t="shared" si="99"/>
        <v>412582.23641253874</v>
      </c>
      <c r="X314" s="55">
        <f t="shared" si="111"/>
        <v>50699.675549411622</v>
      </c>
      <c r="Y314" s="38">
        <f t="shared" si="100"/>
        <v>3165.4465503705246</v>
      </c>
      <c r="Z314" s="38">
        <f t="shared" si="101"/>
        <v>409416.7898621682</v>
      </c>
      <c r="AA314">
        <f t="shared" si="112"/>
        <v>0</v>
      </c>
      <c r="AB314" s="38">
        <f t="shared" si="113"/>
        <v>409416.7898621682</v>
      </c>
      <c r="AD314" s="38">
        <f t="shared" si="102"/>
        <v>0</v>
      </c>
      <c r="AE314" s="38">
        <f t="shared" si="114"/>
        <v>409416.7898621682</v>
      </c>
      <c r="AG314" t="str">
        <f t="shared" si="115"/>
        <v>5310050</v>
      </c>
    </row>
    <row r="315" spans="1:33" x14ac:dyDescent="0.25">
      <c r="A315" s="7" t="s">
        <v>665</v>
      </c>
      <c r="B315" s="2" t="s">
        <v>1275</v>
      </c>
      <c r="C315" s="4" t="s">
        <v>1274</v>
      </c>
      <c r="D315">
        <f>_xlfn.IFNA(VLOOKUP(A315,'Prior Year Net to district'!$B$1:$F$317,3,FALSE),0)</f>
        <v>10005935.027515627</v>
      </c>
      <c r="E315">
        <f>VLOOKUP(A315,'Basic HH'!$B$1:$Y$321,23,FALSE)</f>
        <v>3269032.8267855183</v>
      </c>
      <c r="F315">
        <f>VLOOKUP(A315,'Conc. HH'!$B$1:$Y$321,23,FALSE)</f>
        <v>830269.29465345829</v>
      </c>
      <c r="G315">
        <f>VLOOKUP(A315,'Targeted HH'!$B$1:$Y$321,23,FALSE)</f>
        <v>2237691.9404363954</v>
      </c>
      <c r="H315">
        <f>VLOOKUP(A315,'EFIG HH'!$B$1:$Y$321,23,FALSE)</f>
        <v>3086202.3052207087</v>
      </c>
      <c r="I315">
        <f t="shared" si="103"/>
        <v>9423196.3670960795</v>
      </c>
      <c r="J315">
        <f t="shared" si="104"/>
        <v>10005935.027515627</v>
      </c>
      <c r="K315" s="55">
        <f t="shared" si="105"/>
        <v>8765058.2167689726</v>
      </c>
      <c r="L315">
        <f t="shared" si="93"/>
        <v>658138.15032710694</v>
      </c>
      <c r="M315">
        <f t="shared" si="106"/>
        <v>0</v>
      </c>
      <c r="N315">
        <f t="shared" si="107"/>
        <v>9423196.3670960795</v>
      </c>
      <c r="O315">
        <f t="shared" si="94"/>
        <v>0</v>
      </c>
      <c r="P315">
        <f t="shared" si="108"/>
        <v>0</v>
      </c>
      <c r="Q315">
        <f t="shared" si="95"/>
        <v>9423196.3670960795</v>
      </c>
      <c r="R315">
        <f t="shared" si="96"/>
        <v>0</v>
      </c>
      <c r="S315">
        <f t="shared" si="109"/>
        <v>0</v>
      </c>
      <c r="T315">
        <f t="shared" si="97"/>
        <v>9423196.3670960795</v>
      </c>
      <c r="U315">
        <f t="shared" si="98"/>
        <v>0</v>
      </c>
      <c r="V315">
        <f t="shared" si="110"/>
        <v>0</v>
      </c>
      <c r="W315">
        <f t="shared" si="99"/>
        <v>9423196.3670960795</v>
      </c>
      <c r="X315" s="55">
        <f t="shared" si="111"/>
        <v>0</v>
      </c>
      <c r="Y315" s="38">
        <f t="shared" si="100"/>
        <v>72297.403526270253</v>
      </c>
      <c r="Z315" s="38">
        <f t="shared" si="101"/>
        <v>9350898.9635698088</v>
      </c>
      <c r="AA315">
        <f t="shared" si="112"/>
        <v>0</v>
      </c>
      <c r="AB315" s="38">
        <f t="shared" si="113"/>
        <v>9350898.9635698088</v>
      </c>
      <c r="AD315" s="38">
        <f t="shared" si="102"/>
        <v>0</v>
      </c>
      <c r="AE315" s="38">
        <f t="shared" si="114"/>
        <v>9350898.9635698088</v>
      </c>
      <c r="AG315" t="str">
        <f t="shared" si="115"/>
        <v>5310110</v>
      </c>
    </row>
    <row r="316" spans="1:33" x14ac:dyDescent="0.25">
      <c r="A316" s="7" t="s">
        <v>667</v>
      </c>
      <c r="B316" s="2" t="s">
        <v>1277</v>
      </c>
      <c r="C316" s="4" t="s">
        <v>1276</v>
      </c>
      <c r="D316">
        <f>_xlfn.IFNA(VLOOKUP(A316,'Prior Year Net to district'!$B$1:$F$317,3,FALSE),0)</f>
        <v>1078608.4427015462</v>
      </c>
      <c r="E316">
        <f>VLOOKUP(A316,'Basic HH'!$B$1:$Y$321,23,FALSE)</f>
        <v>600019.19783003232</v>
      </c>
      <c r="F316">
        <f>VLOOKUP(A316,'Conc. HH'!$B$1:$Y$321,23,FALSE)</f>
        <v>0</v>
      </c>
      <c r="G316">
        <f>VLOOKUP(A316,'Targeted HH'!$B$1:$Y$321,23,FALSE)</f>
        <v>301918.60728056618</v>
      </c>
      <c r="H316">
        <f>VLOOKUP(A316,'EFIG HH'!$B$1:$Y$321,23,FALSE)</f>
        <v>416403.11829366192</v>
      </c>
      <c r="I316">
        <f t="shared" si="103"/>
        <v>1318340.9234042603</v>
      </c>
      <c r="J316">
        <f t="shared" si="104"/>
        <v>1078608.4427015462</v>
      </c>
      <c r="K316" s="55">
        <f t="shared" si="105"/>
        <v>1226264.899194527</v>
      </c>
      <c r="L316">
        <f t="shared" si="93"/>
        <v>0</v>
      </c>
      <c r="M316">
        <f t="shared" si="106"/>
        <v>1226264.899194527</v>
      </c>
      <c r="N316">
        <f t="shared" si="107"/>
        <v>1174067.0906594212</v>
      </c>
      <c r="O316">
        <f t="shared" si="94"/>
        <v>0</v>
      </c>
      <c r="P316">
        <f t="shared" si="108"/>
        <v>1174067.0906594212</v>
      </c>
      <c r="Q316">
        <f t="shared" si="95"/>
        <v>1174067.0906594212</v>
      </c>
      <c r="R316">
        <f t="shared" si="96"/>
        <v>0</v>
      </c>
      <c r="S316">
        <f t="shared" si="109"/>
        <v>1174067.0906594212</v>
      </c>
      <c r="T316">
        <f t="shared" si="97"/>
        <v>1174067.0906594212</v>
      </c>
      <c r="U316">
        <f t="shared" si="98"/>
        <v>0</v>
      </c>
      <c r="V316">
        <f t="shared" si="110"/>
        <v>1174067.0906594212</v>
      </c>
      <c r="W316">
        <f t="shared" si="99"/>
        <v>1174067.0906594212</v>
      </c>
      <c r="X316" s="55">
        <f t="shared" si="111"/>
        <v>144273.83274483914</v>
      </c>
      <c r="Y316" s="38">
        <f t="shared" si="100"/>
        <v>9007.7717701723068</v>
      </c>
      <c r="Z316" s="38">
        <f t="shared" si="101"/>
        <v>1165059.3188892489</v>
      </c>
      <c r="AA316">
        <f t="shared" si="112"/>
        <v>0</v>
      </c>
      <c r="AB316" s="38">
        <f t="shared" si="113"/>
        <v>1165059.3188892489</v>
      </c>
      <c r="AD316" s="38">
        <f t="shared" si="102"/>
        <v>0</v>
      </c>
      <c r="AE316" s="38">
        <f t="shared" si="114"/>
        <v>1165059.3188892489</v>
      </c>
      <c r="AG316" t="str">
        <f t="shared" si="115"/>
        <v>5310140</v>
      </c>
    </row>
    <row r="317" spans="1:33" x14ac:dyDescent="0.25">
      <c r="A317" s="7" t="s">
        <v>669</v>
      </c>
      <c r="B317" s="2" t="s">
        <v>1279</v>
      </c>
      <c r="C317" s="4" t="s">
        <v>1278</v>
      </c>
      <c r="D317">
        <f>_xlfn.IFNA(VLOOKUP(A317,'Prior Year Net to district'!$B$1:$F$317,3,FALSE),0)</f>
        <v>351439.11134297808</v>
      </c>
      <c r="E317">
        <f>VLOOKUP(A317,'Basic HH'!$B$1:$Y$321,23,FALSE)</f>
        <v>138900.81026482579</v>
      </c>
      <c r="F317">
        <f>VLOOKUP(A317,'Conc. HH'!$B$1:$Y$321,23,FALSE)</f>
        <v>33726.295308902583</v>
      </c>
      <c r="G317">
        <f>VLOOKUP(A317,'Targeted HH'!$B$1:$Y$321,23,FALSE)</f>
        <v>67529.259365744336</v>
      </c>
      <c r="H317">
        <f>VLOOKUP(A317,'EFIG HH'!$B$1:$Y$321,23,FALSE)</f>
        <v>93135.677953848921</v>
      </c>
      <c r="I317">
        <f t="shared" si="103"/>
        <v>333292.04289332166</v>
      </c>
      <c r="J317">
        <f t="shared" si="104"/>
        <v>351439.11134297808</v>
      </c>
      <c r="K317" s="55">
        <f t="shared" si="105"/>
        <v>310014.14438804513</v>
      </c>
      <c r="L317">
        <f t="shared" si="93"/>
        <v>23277.898505276535</v>
      </c>
      <c r="M317">
        <f t="shared" si="106"/>
        <v>0</v>
      </c>
      <c r="N317">
        <f t="shared" si="107"/>
        <v>333292.04289332166</v>
      </c>
      <c r="O317">
        <f t="shared" si="94"/>
        <v>0</v>
      </c>
      <c r="P317">
        <f t="shared" si="108"/>
        <v>0</v>
      </c>
      <c r="Q317">
        <f t="shared" si="95"/>
        <v>333292.04289332166</v>
      </c>
      <c r="R317">
        <f t="shared" si="96"/>
        <v>0</v>
      </c>
      <c r="S317">
        <f t="shared" si="109"/>
        <v>0</v>
      </c>
      <c r="T317">
        <f t="shared" si="97"/>
        <v>333292.04289332166</v>
      </c>
      <c r="U317">
        <f t="shared" si="98"/>
        <v>0</v>
      </c>
      <c r="V317">
        <f t="shared" si="110"/>
        <v>0</v>
      </c>
      <c r="W317">
        <f t="shared" si="99"/>
        <v>333292.04289332166</v>
      </c>
      <c r="X317" s="55">
        <f t="shared" si="111"/>
        <v>0</v>
      </c>
      <c r="Y317" s="38">
        <f t="shared" si="100"/>
        <v>2557.1099633763752</v>
      </c>
      <c r="Z317" s="38">
        <f t="shared" si="101"/>
        <v>330734.93292994529</v>
      </c>
      <c r="AA317">
        <f t="shared" si="112"/>
        <v>0</v>
      </c>
      <c r="AB317" s="38">
        <f t="shared" si="113"/>
        <v>330734.93292994529</v>
      </c>
      <c r="AD317" s="38">
        <f t="shared" si="102"/>
        <v>0</v>
      </c>
      <c r="AE317" s="38">
        <f t="shared" si="114"/>
        <v>330734.93292994529</v>
      </c>
      <c r="AG317" t="str">
        <f t="shared" si="115"/>
        <v>5310170</v>
      </c>
    </row>
    <row r="318" spans="1:33" x14ac:dyDescent="0.25">
      <c r="A318" s="7" t="s">
        <v>671</v>
      </c>
      <c r="B318" s="2" t="s">
        <v>672</v>
      </c>
      <c r="C318" s="1"/>
      <c r="D318">
        <f>_xlfn.IFNA(VLOOKUP(A318,'Prior Year Net to district'!$B$1:$F$317,3,FALSE),0)</f>
        <v>2119100.7802227237</v>
      </c>
      <c r="E318">
        <f>VLOOKUP(A318,'Basic HH'!$B$1:$Y$321,23,FALSE)</f>
        <v>912526.7375883942</v>
      </c>
      <c r="F318">
        <f>VLOOKUP(A318,'Conc. HH'!$B$1:$Y$321,23,FALSE)</f>
        <v>225593.40680315011</v>
      </c>
      <c r="G318">
        <f>VLOOKUP(A318,'Targeted HH'!$B$1:$Y$321,23,FALSE)</f>
        <v>434478.05281586602</v>
      </c>
      <c r="H318">
        <f>VLOOKUP(A318,'EFIG HH'!$B$1:$Y$321,23,FALSE)</f>
        <v>577239.27160993672</v>
      </c>
      <c r="I318">
        <f t="shared" si="103"/>
        <v>2149837.4688173472</v>
      </c>
      <c r="J318">
        <f t="shared" si="104"/>
        <v>2119100.7802227237</v>
      </c>
      <c r="K318" s="55">
        <f t="shared" si="105"/>
        <v>1999687.7743705807</v>
      </c>
      <c r="L318">
        <f t="shared" si="93"/>
        <v>119413.00585214305</v>
      </c>
      <c r="M318">
        <f t="shared" si="106"/>
        <v>0</v>
      </c>
      <c r="N318">
        <f t="shared" si="107"/>
        <v>2119100.7802227237</v>
      </c>
      <c r="O318">
        <f t="shared" si="94"/>
        <v>0</v>
      </c>
      <c r="P318">
        <f t="shared" si="108"/>
        <v>0</v>
      </c>
      <c r="Q318">
        <f t="shared" si="95"/>
        <v>2119100.7802227237</v>
      </c>
      <c r="R318">
        <f t="shared" si="96"/>
        <v>0</v>
      </c>
      <c r="S318">
        <f t="shared" si="109"/>
        <v>0</v>
      </c>
      <c r="T318">
        <f t="shared" si="97"/>
        <v>2119100.7802227237</v>
      </c>
      <c r="U318">
        <f t="shared" si="98"/>
        <v>0</v>
      </c>
      <c r="V318">
        <f t="shared" si="110"/>
        <v>0</v>
      </c>
      <c r="W318">
        <f t="shared" si="99"/>
        <v>2119100.7802227237</v>
      </c>
      <c r="X318" s="55">
        <f t="shared" si="111"/>
        <v>30736.688594623469</v>
      </c>
      <c r="Y318" s="38">
        <f t="shared" si="100"/>
        <v>16258.335096948564</v>
      </c>
      <c r="Z318" s="38">
        <f t="shared" si="101"/>
        <v>2102842.4451257749</v>
      </c>
      <c r="AA318">
        <f t="shared" si="112"/>
        <v>0</v>
      </c>
      <c r="AB318" s="38">
        <f t="shared" si="113"/>
        <v>2102842.4451257749</v>
      </c>
      <c r="AD318" s="38">
        <f t="shared" si="102"/>
        <v>0</v>
      </c>
      <c r="AE318" s="38">
        <f t="shared" si="114"/>
        <v>2102842.4451257749</v>
      </c>
      <c r="AG318" t="str">
        <f t="shared" si="115"/>
        <v>5399999</v>
      </c>
    </row>
    <row r="319" spans="1:33" x14ac:dyDescent="0.25">
      <c r="A319" t="s">
        <v>1301</v>
      </c>
      <c r="B319" t="s">
        <v>1307</v>
      </c>
      <c r="C319" t="s">
        <v>1949</v>
      </c>
      <c r="D319">
        <f>_xlfn.IFNA(VLOOKUP(A319,'Prior Year Net to district'!$B$1:$F$317,3,FALSE),0)</f>
        <v>0</v>
      </c>
      <c r="E319">
        <f>VLOOKUP(A319,'Basic HH'!$B$1:$Y$321,23,FALSE)</f>
        <v>24205.462517616786</v>
      </c>
      <c r="F319">
        <f>VLOOKUP(A319,'Conc. HH'!$B$1:$Y$321,23,FALSE)</f>
        <v>3316.8246152250122</v>
      </c>
      <c r="G319">
        <f>VLOOKUP(A319,'Targeted HH'!$B$1:$Y$321,23,FALSE)</f>
        <v>16443.900520750278</v>
      </c>
      <c r="H319">
        <f>VLOOKUP(A319,'EFIG HH'!$B$1:$Y$321,23,FALSE)</f>
        <v>22679.262849765822</v>
      </c>
      <c r="I319">
        <f t="shared" si="103"/>
        <v>66645.45050335789</v>
      </c>
      <c r="J319">
        <f t="shared" si="104"/>
        <v>66645.45050335789</v>
      </c>
      <c r="K319" s="55">
        <f t="shared" si="105"/>
        <v>61990.775824694319</v>
      </c>
      <c r="L319">
        <f t="shared" si="93"/>
        <v>4654.6746786635704</v>
      </c>
      <c r="M319">
        <f t="shared" si="106"/>
        <v>0</v>
      </c>
      <c r="N319">
        <f t="shared" si="107"/>
        <v>66645.45050335789</v>
      </c>
      <c r="O319">
        <f t="shared" si="94"/>
        <v>0</v>
      </c>
      <c r="P319">
        <f t="shared" si="108"/>
        <v>0</v>
      </c>
      <c r="Q319">
        <f t="shared" si="95"/>
        <v>66645.45050335789</v>
      </c>
      <c r="R319">
        <f t="shared" si="96"/>
        <v>0</v>
      </c>
      <c r="S319">
        <f t="shared" si="109"/>
        <v>0</v>
      </c>
      <c r="T319">
        <f t="shared" si="97"/>
        <v>66645.45050335789</v>
      </c>
      <c r="U319">
        <f t="shared" si="98"/>
        <v>0</v>
      </c>
      <c r="V319">
        <f t="shared" si="110"/>
        <v>0</v>
      </c>
      <c r="W319">
        <f t="shared" si="99"/>
        <v>66645.45050335789</v>
      </c>
      <c r="X319" s="55">
        <f t="shared" si="111"/>
        <v>0</v>
      </c>
      <c r="Y319" s="38">
        <f t="shared" si="100"/>
        <v>511.32257468982118</v>
      </c>
      <c r="Z319" s="38">
        <f t="shared" si="101"/>
        <v>66134.127928668066</v>
      </c>
      <c r="AA319">
        <f t="shared" si="112"/>
        <v>0</v>
      </c>
      <c r="AB319" s="38">
        <f t="shared" si="113"/>
        <v>66134.127928668066</v>
      </c>
      <c r="AD319" s="38">
        <f t="shared" si="102"/>
        <v>0</v>
      </c>
      <c r="AE319" s="38">
        <f t="shared" si="114"/>
        <v>66134.127928668066</v>
      </c>
      <c r="AG319" t="str">
        <f t="shared" si="115"/>
        <v>5307790</v>
      </c>
    </row>
    <row r="320" spans="1:33" x14ac:dyDescent="0.25">
      <c r="A320" t="s">
        <v>1303</v>
      </c>
      <c r="B320" t="s">
        <v>1308</v>
      </c>
      <c r="C320" t="s">
        <v>1959</v>
      </c>
      <c r="D320">
        <f>_xlfn.IFNA(VLOOKUP(A320,'Prior Year Net to district'!$B$1:$F$317,3,FALSE),0)</f>
        <v>0</v>
      </c>
      <c r="E320">
        <f>VLOOKUP(A320,'Basic HH'!$B$1:$Y$321,23,FALSE)</f>
        <v>0</v>
      </c>
      <c r="F320">
        <f>VLOOKUP(A320,'Conc. HH'!$B$1:$Y$321,23,FALSE)</f>
        <v>865.22745080661264</v>
      </c>
      <c r="G320">
        <f>VLOOKUP(A320,'Targeted HH'!$B$1:$Y$321,23,FALSE)</f>
        <v>0</v>
      </c>
      <c r="H320">
        <f>VLOOKUP(A320,'EFIG HH'!$B$1:$Y$321,23,FALSE)</f>
        <v>0</v>
      </c>
      <c r="I320">
        <f t="shared" si="103"/>
        <v>865.22745080661264</v>
      </c>
      <c r="J320">
        <f t="shared" si="104"/>
        <v>865.22745080661264</v>
      </c>
      <c r="K320" s="55">
        <f t="shared" si="105"/>
        <v>804.79793497115054</v>
      </c>
      <c r="L320">
        <f t="shared" si="93"/>
        <v>60.429515835462098</v>
      </c>
      <c r="M320">
        <f t="shared" si="106"/>
        <v>0</v>
      </c>
      <c r="N320">
        <f t="shared" si="107"/>
        <v>865.22745080661264</v>
      </c>
      <c r="O320">
        <f t="shared" si="94"/>
        <v>0</v>
      </c>
      <c r="P320">
        <f t="shared" si="108"/>
        <v>0</v>
      </c>
      <c r="Q320">
        <f t="shared" si="95"/>
        <v>865.22745080661264</v>
      </c>
      <c r="R320">
        <f t="shared" si="96"/>
        <v>0</v>
      </c>
      <c r="S320">
        <f t="shared" si="109"/>
        <v>0</v>
      </c>
      <c r="T320">
        <f t="shared" si="97"/>
        <v>865.22745080661264</v>
      </c>
      <c r="U320">
        <f t="shared" si="98"/>
        <v>0</v>
      </c>
      <c r="V320">
        <f t="shared" si="110"/>
        <v>0</v>
      </c>
      <c r="W320">
        <f t="shared" si="99"/>
        <v>865.22745080661264</v>
      </c>
      <c r="X320" s="55">
        <f t="shared" si="111"/>
        <v>0</v>
      </c>
      <c r="Y320" s="38">
        <f t="shared" si="100"/>
        <v>6.6382674960904815</v>
      </c>
      <c r="Z320" s="38">
        <f t="shared" si="101"/>
        <v>858.58918331052212</v>
      </c>
      <c r="AA320">
        <f t="shared" si="112"/>
        <v>0</v>
      </c>
      <c r="AB320" s="38">
        <f t="shared" si="113"/>
        <v>858.58918331052212</v>
      </c>
      <c r="AD320" s="38">
        <f t="shared" si="102"/>
        <v>0</v>
      </c>
      <c r="AE320" s="38">
        <f t="shared" si="114"/>
        <v>858.58918331052212</v>
      </c>
      <c r="AG320" t="str">
        <f t="shared" si="115"/>
        <v>5307795</v>
      </c>
    </row>
    <row r="322" spans="11:11" x14ac:dyDescent="0.25">
      <c r="K322" s="55"/>
    </row>
  </sheetData>
  <autoFilter ref="A3:AE320" xr:uid="{B9A5E012-F6BC-46E1-8A0F-F7CECF318CBE}"/>
  <mergeCells count="4">
    <mergeCell ref="L1:N1"/>
    <mergeCell ref="O1:Q1"/>
    <mergeCell ref="R1:T1"/>
    <mergeCell ref="U1:W1"/>
  </mergeCells>
  <conditionalFormatting sqref="A2">
    <cfRule type="duplicateValues" dxfId="5" priority="1"/>
  </conditionalFormatting>
  <conditionalFormatting sqref="A3:A318">
    <cfRule type="duplicateValues" dxfId="4" priority="2"/>
  </conditionalFormatting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55DE5-BB40-4AA9-8D85-C1ADA7D89C57}">
  <dimension ref="A1:Z320"/>
  <sheetViews>
    <sheetView workbookViewId="0">
      <selection activeCell="C2" sqref="C2:D2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1.285156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1.285156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  <col min="25" max="25" width="11.42578125" customWidth="1"/>
  </cols>
  <sheetData>
    <row r="1" spans="1:26" x14ac:dyDescent="0.25">
      <c r="A1" s="48">
        <v>1</v>
      </c>
      <c r="B1" s="49">
        <f>A1+1</f>
        <v>2</v>
      </c>
      <c r="C1" s="49">
        <f t="shared" ref="C1:X1" si="0">B1+1</f>
        <v>3</v>
      </c>
      <c r="D1" s="49">
        <f t="shared" si="0"/>
        <v>4</v>
      </c>
      <c r="E1" s="49">
        <f t="shared" si="0"/>
        <v>5</v>
      </c>
      <c r="F1" s="49">
        <f t="shared" si="0"/>
        <v>6</v>
      </c>
      <c r="G1" s="49">
        <f t="shared" si="0"/>
        <v>7</v>
      </c>
      <c r="H1" s="49">
        <f t="shared" si="0"/>
        <v>8</v>
      </c>
      <c r="I1" s="49">
        <f t="shared" si="0"/>
        <v>9</v>
      </c>
      <c r="J1" s="49">
        <f t="shared" si="0"/>
        <v>10</v>
      </c>
      <c r="K1" s="49">
        <f t="shared" si="0"/>
        <v>11</v>
      </c>
      <c r="L1" s="49">
        <f t="shared" si="0"/>
        <v>12</v>
      </c>
      <c r="M1" s="49">
        <f t="shared" si="0"/>
        <v>13</v>
      </c>
      <c r="N1" s="49">
        <f t="shared" si="0"/>
        <v>14</v>
      </c>
      <c r="O1" s="49">
        <f t="shared" si="0"/>
        <v>15</v>
      </c>
      <c r="P1" s="49">
        <f t="shared" si="0"/>
        <v>16</v>
      </c>
      <c r="Q1" s="49">
        <f t="shared" si="0"/>
        <v>17</v>
      </c>
      <c r="R1" s="49">
        <f t="shared" si="0"/>
        <v>18</v>
      </c>
      <c r="S1" s="49">
        <f t="shared" si="0"/>
        <v>19</v>
      </c>
      <c r="T1" s="49">
        <f t="shared" si="0"/>
        <v>20</v>
      </c>
      <c r="U1" s="49">
        <f t="shared" si="0"/>
        <v>21</v>
      </c>
      <c r="V1" s="49">
        <f t="shared" si="0"/>
        <v>22</v>
      </c>
      <c r="W1" s="49">
        <f t="shared" si="0"/>
        <v>23</v>
      </c>
      <c r="X1" s="49">
        <f t="shared" si="0"/>
        <v>24</v>
      </c>
      <c r="Y1" s="49" t="str" cm="1">
        <f t="array" ref="Y1">Assumptions[COLUMN 1: BASIC GRANTS*]</f>
        <v>116646109</v>
      </c>
      <c r="Z1" s="59">
        <f>X3-Y1</f>
        <v>-18205.232527449727</v>
      </c>
    </row>
    <row r="2" spans="1:26" ht="76.5" x14ac:dyDescent="0.25">
      <c r="A2" s="1" t="s">
        <v>0</v>
      </c>
      <c r="B2" s="5" t="s">
        <v>4</v>
      </c>
      <c r="C2" s="3" t="s">
        <v>1315</v>
      </c>
      <c r="D2" s="44" t="s">
        <v>1914</v>
      </c>
      <c r="E2" s="47" t="s">
        <v>1332</v>
      </c>
      <c r="F2" s="44" t="s">
        <v>1334</v>
      </c>
      <c r="G2" s="46" t="s">
        <v>674</v>
      </c>
      <c r="H2" s="45" t="s">
        <v>1335</v>
      </c>
      <c r="I2" s="45" t="s">
        <v>1917</v>
      </c>
      <c r="J2" s="45" t="s">
        <v>1918</v>
      </c>
      <c r="K2" s="45" t="s">
        <v>1919</v>
      </c>
      <c r="L2" s="45" t="s">
        <v>1920</v>
      </c>
      <c r="M2" s="43" t="s">
        <v>1329</v>
      </c>
      <c r="N2" s="45" t="s">
        <v>1918</v>
      </c>
      <c r="O2" s="43" t="s">
        <v>1919</v>
      </c>
      <c r="P2" s="43" t="s">
        <v>1920</v>
      </c>
      <c r="Q2" s="43" t="s">
        <v>1921</v>
      </c>
      <c r="R2" s="43" t="s">
        <v>1918</v>
      </c>
      <c r="S2" s="43" t="s">
        <v>1919</v>
      </c>
      <c r="T2" s="43" t="s">
        <v>1920</v>
      </c>
      <c r="U2" s="43" t="s">
        <v>1922</v>
      </c>
      <c r="V2" s="43" t="s">
        <v>1918</v>
      </c>
      <c r="W2" s="43" t="s">
        <v>1919</v>
      </c>
      <c r="X2" s="43" t="s">
        <v>1920</v>
      </c>
      <c r="Y2" s="43" t="s">
        <v>1923</v>
      </c>
      <c r="Z2" s="43"/>
    </row>
    <row r="3" spans="1:26" x14ac:dyDescent="0.25">
      <c r="A3" s="1"/>
      <c r="B3" s="5"/>
      <c r="C3" s="6"/>
      <c r="D3" s="44">
        <f>SUM(D4:D320)</f>
        <v>115182369.57338592</v>
      </c>
      <c r="E3" s="44"/>
      <c r="F3" s="44" cm="1">
        <f t="array" ref="F3">SUM(IF(ISERROR($F$4:$F$320),"",$F$4:$F$320))</f>
        <v>116627903.76747257</v>
      </c>
      <c r="G3" s="44"/>
      <c r="H3" s="44" cm="1">
        <f t="array" ref="H3">SUM(IF(ISERROR($H$4:$H$320),"",$H$4:$H$320))</f>
        <v>99587416.712182909</v>
      </c>
      <c r="I3" s="44" cm="1">
        <f t="array" ref="I3">SUM(IF(ISERROR($I$4:$I$320),"",$I$4:$I$320))</f>
        <v>640634.92268952285</v>
      </c>
      <c r="J3" s="44" cm="1">
        <f t="array" ref="J3">SUM(IF(ISERROR($J$4:$J$320),"",$J$4:$J$320))</f>
        <v>116035732.70369141</v>
      </c>
      <c r="K3" s="44" cm="1">
        <f t="array" ref="K3">SUM(IF(ISERROR($K$4:$K$320),"",$K$4:$K$320))</f>
        <v>115987268.84478302</v>
      </c>
      <c r="L3" s="44" cm="1">
        <f t="array" ref="L3">SUM(IF(ISERROR($L$4:$L$320),0,$L$4:$L$320))</f>
        <v>116627903.76747257</v>
      </c>
      <c r="M3" s="44" cm="1">
        <f t="array" ref="M3">SUM(IF(ISERROR($M$4:$M$320),0,$M$4:$M$320))</f>
        <v>20023217.946192123</v>
      </c>
      <c r="N3" s="44" cm="1">
        <f t="array" ref="N3">SUM(IF(ISERROR($N$4:$N$320),0,$N$4:$N$320))</f>
        <v>95972408.912375689</v>
      </c>
      <c r="O3" s="44" cm="1">
        <f t="array" ref="O3">SUM(IF(ISERROR($O$4:$O$320),0,$O$4:$O$320))</f>
        <v>95964050.898590952</v>
      </c>
      <c r="P3" s="44" cm="1">
        <f t="array" ref="P3">SUM(IF(ISERROR($P$4:$P$320),0,$P$4:$P$320))</f>
        <v>116627903.76747258</v>
      </c>
      <c r="Q3" s="44" cm="1">
        <f t="array" ref="Q3">SUM(IF(ISERROR($Q$4:$Q$320),0,$Q$4:$Q$320))</f>
        <v>0</v>
      </c>
      <c r="R3" s="44" cm="1">
        <f t="array" ref="R3">SUM(IF(ISERROR($R$4:$R$320),0,$R$4:$R$320))</f>
        <v>95964050.898590952</v>
      </c>
      <c r="S3" s="44" cm="1">
        <f t="array" ref="S3">SUM(IF(ISERROR($S$4:$S$320),0,$S$4:$S$320))</f>
        <v>95964050.898590922</v>
      </c>
      <c r="T3" s="44" cm="1">
        <f t="array" ref="T3">SUM(IF(ISERROR($T$4:$T$320),0,$T$4:$T$320))</f>
        <v>116627903.76747255</v>
      </c>
      <c r="U3" s="44" cm="1">
        <f t="array" ref="U3">SUM(IF(ISERROR($U$4:$U$320),0,$U$4:$U$320))</f>
        <v>0</v>
      </c>
      <c r="V3" s="44" cm="1">
        <f t="array" ref="V3">SUM(IF(ISERROR($V$4:$V$320),0,$V$4:$V$320))</f>
        <v>95964050.898590922</v>
      </c>
      <c r="W3" s="44" cm="1">
        <f t="array" ref="W3">SUM(IF(ISERROR($W$4:$W$320),0,$W$4:$W$320))</f>
        <v>95964050.898590922</v>
      </c>
      <c r="X3" s="44" cm="1">
        <f t="array" ref="X3">SUM(IF(ISERROR($X$4:$X$320),0,$X$4:$X$320))</f>
        <v>116627903.76747255</v>
      </c>
      <c r="Y3" s="44" cm="1">
        <f t="array" ref="Y3">SUM(IF(ISERROR($Y$4:$Y$320),0,$Y$4:$Y$320))</f>
        <v>0</v>
      </c>
      <c r="Z3" s="43"/>
    </row>
    <row r="4" spans="1:26" x14ac:dyDescent="0.25">
      <c r="A4" s="4" t="s">
        <v>681</v>
      </c>
      <c r="B4" s="7" t="s">
        <v>324</v>
      </c>
      <c r="C4" s="2" t="s">
        <v>682</v>
      </c>
      <c r="D4">
        <f>VLOOKUP(B4,'Model allocations'!$A$1:$L$319,3,FALSE)</f>
        <v>607135.33803239488</v>
      </c>
      <c r="E4" s="42">
        <f>VLOOKUP(B4,'Initial adjusted formula count'!$A$1:$P$319,12,FALSE)</f>
        <v>0.21265179327873501</v>
      </c>
      <c r="F4">
        <f>VLOOKUP(B4,'Model allocations'!$A$1:$L$319,8,FALSE)</f>
        <v>608401.89561048849</v>
      </c>
      <c r="G4" s="41">
        <f>IF(E4&lt;0.15,0.85,IF(AND(E4&gt;=0.15,E4&lt;0.3),0.9,0.95))</f>
        <v>0.9</v>
      </c>
      <c r="H4">
        <f>IF(F4 = 0, 0, D4*G4)</f>
        <v>546421.80422915542</v>
      </c>
      <c r="I4">
        <f t="shared" ref="I4:I67" si="1">IF(F4&lt;H4,H4,0)</f>
        <v>0</v>
      </c>
      <c r="J4">
        <f t="shared" ref="J4:J67" si="2">IF(I4=0,F4,0)</f>
        <v>608401.89561048849</v>
      </c>
      <c r="K4">
        <f t="shared" ref="K4:K67" si="3">(J4/$J$3)*($F$3-$I$3)</f>
        <v>608147.78850967193</v>
      </c>
      <c r="L4">
        <f>I4+K4</f>
        <v>608147.78850967193</v>
      </c>
      <c r="M4">
        <f t="shared" ref="M4:M67" si="4">IF(L4&lt;H4,H4,0)</f>
        <v>0</v>
      </c>
      <c r="N4" s="40">
        <f>IF($I4+$M4=0,L4,0)</f>
        <v>608147.78850967193</v>
      </c>
      <c r="O4" s="40">
        <f t="shared" ref="O4:O67" si="5">((N4/$N$3)*($F$3-$I$3-$M$3))</f>
        <v>608094.82633380138</v>
      </c>
      <c r="P4" s="40">
        <f>$I4+$M4+O4</f>
        <v>608094.82633380138</v>
      </c>
      <c r="Q4">
        <f>IF(P4&lt;H4,H4,0)</f>
        <v>0</v>
      </c>
      <c r="R4" s="40">
        <f>IF($I4+$M4+$Q4=0,P4,0)</f>
        <v>608094.82633380138</v>
      </c>
      <c r="S4" s="40">
        <f t="shared" ref="S4:S67" si="6">((R4/$R$3)*($F$3-$I$3-$M$3-$Q$3))</f>
        <v>608094.82633380126</v>
      </c>
      <c r="T4" s="40">
        <f>$I4+$M4+$Q4+S4</f>
        <v>608094.82633380126</v>
      </c>
      <c r="U4">
        <f>IF(T4&lt;H4,H4,0)</f>
        <v>0</v>
      </c>
      <c r="V4" s="40">
        <f>IF($I4+$M4+$Q4+U4=0,T4,0)</f>
        <v>608094.82633380126</v>
      </c>
      <c r="W4" s="40">
        <f t="shared" ref="W4:W67" si="7">((V4/$V$3)*($F$3-$I$3-$M$3-$Q$3-$U$3))</f>
        <v>608094.82633380126</v>
      </c>
      <c r="X4" s="40">
        <f>$I4+$M4+$Q4+$U4+W4</f>
        <v>608094.82633380126</v>
      </c>
      <c r="Y4">
        <f>IF(X4&lt;H4,H4,0)</f>
        <v>0</v>
      </c>
    </row>
    <row r="5" spans="1:26" x14ac:dyDescent="0.25">
      <c r="A5" s="4" t="s">
        <v>683</v>
      </c>
      <c r="B5" s="7" t="s">
        <v>274</v>
      </c>
      <c r="C5" s="2" t="s">
        <v>684</v>
      </c>
      <c r="D5">
        <f>VLOOKUP(B5,'Model allocations'!$A$1:$L$319,3,FALSE)</f>
        <v>44110.776135872416</v>
      </c>
      <c r="E5" s="42">
        <f>VLOOKUP(B5,'Initial adjusted formula count'!$A$1:$P$319,12,FALSE)</f>
        <v>5.9782608695652197E-2</v>
      </c>
      <c r="F5">
        <f>VLOOKUP(B5,'Model allocations'!$A$1:$L$319,8,FALSE)</f>
        <v>37494.159715491551</v>
      </c>
      <c r="G5" s="41">
        <f t="shared" ref="G5:G68" si="8">IF(E5&lt;0.15,0.85,IF(AND(E5&gt;=0.15,E5&lt;0.3),0.9,0.95))</f>
        <v>0.85</v>
      </c>
      <c r="H5">
        <f t="shared" ref="H5:H68" si="9">IF(F5 = 0, 0, D5*G5)</f>
        <v>37494.159715491551</v>
      </c>
      <c r="I5">
        <f t="shared" si="1"/>
        <v>0</v>
      </c>
      <c r="J5">
        <f t="shared" si="2"/>
        <v>37494.159715491551</v>
      </c>
      <c r="K5">
        <f t="shared" si="3"/>
        <v>37478.499783641251</v>
      </c>
      <c r="L5">
        <f t="shared" ref="L5:L68" si="10">I5+K5</f>
        <v>37478.499783641251</v>
      </c>
      <c r="M5">
        <f t="shared" si="4"/>
        <v>37494.159715491551</v>
      </c>
      <c r="N5" s="40">
        <f t="shared" ref="N5:N68" si="11">IF($I5+$M5=0,L5,0)</f>
        <v>0</v>
      </c>
      <c r="O5" s="40">
        <f t="shared" si="5"/>
        <v>0</v>
      </c>
      <c r="P5" s="40">
        <f t="shared" ref="P5:P68" si="12">$I5+$M5+O5</f>
        <v>37494.159715491551</v>
      </c>
      <c r="Q5">
        <f t="shared" ref="Q5:Q68" si="13">IF(P5&lt;H5,H5,0)</f>
        <v>0</v>
      </c>
      <c r="R5" s="40">
        <f t="shared" ref="R5:R68" si="14">IF($I5+$M5+$Q5=0,P5,0)</f>
        <v>0</v>
      </c>
      <c r="S5" s="40">
        <f t="shared" si="6"/>
        <v>0</v>
      </c>
      <c r="T5" s="40">
        <f t="shared" ref="T5:T68" si="15">$I5+$M5+$Q5+S5</f>
        <v>37494.159715491551</v>
      </c>
      <c r="U5">
        <f t="shared" ref="U5:U68" si="16">IF(T5&lt;H5,H5,0)</f>
        <v>0</v>
      </c>
      <c r="V5" s="40">
        <f t="shared" ref="V5:V68" si="17">IF($I5+$M5+$Q5+U5=0,T5,0)</f>
        <v>0</v>
      </c>
      <c r="W5" s="40">
        <f t="shared" si="7"/>
        <v>0</v>
      </c>
      <c r="X5" s="40">
        <f t="shared" ref="X5:X68" si="18">$I5+$M5+$Q5+$U5+W5</f>
        <v>37494.159715491551</v>
      </c>
      <c r="Y5">
        <f t="shared" ref="Y5:Y68" si="19">IF(X5&lt;H5,H5,0)</f>
        <v>0</v>
      </c>
    </row>
    <row r="6" spans="1:26" x14ac:dyDescent="0.25">
      <c r="A6" s="4" t="s">
        <v>685</v>
      </c>
      <c r="B6" s="7" t="s">
        <v>276</v>
      </c>
      <c r="C6" s="2" t="s">
        <v>686</v>
      </c>
      <c r="D6">
        <f>VLOOKUP(B6,'Model allocations'!$A$1:$L$319,3,FALSE)</f>
        <v>9034.7520540534933</v>
      </c>
      <c r="E6" s="42">
        <f>VLOOKUP(B6,'Initial adjusted formula count'!$A$1:$P$319,12,FALSE)</f>
        <v>8.42105263157895E-2</v>
      </c>
      <c r="F6">
        <f>VLOOKUP(B6,'Model allocations'!$A$1:$L$319,8,FALSE)</f>
        <v>0</v>
      </c>
      <c r="G6" s="41">
        <f t="shared" si="8"/>
        <v>0.85</v>
      </c>
      <c r="H6">
        <f t="shared" si="9"/>
        <v>0</v>
      </c>
      <c r="I6">
        <f t="shared" si="1"/>
        <v>0</v>
      </c>
      <c r="J6">
        <f t="shared" si="2"/>
        <v>0</v>
      </c>
      <c r="K6">
        <f t="shared" si="3"/>
        <v>0</v>
      </c>
      <c r="L6">
        <f t="shared" si="10"/>
        <v>0</v>
      </c>
      <c r="M6">
        <f t="shared" si="4"/>
        <v>0</v>
      </c>
      <c r="N6" s="40">
        <f t="shared" si="11"/>
        <v>0</v>
      </c>
      <c r="O6" s="40">
        <f t="shared" si="5"/>
        <v>0</v>
      </c>
      <c r="P6" s="40">
        <f t="shared" si="12"/>
        <v>0</v>
      </c>
      <c r="Q6">
        <f t="shared" si="13"/>
        <v>0</v>
      </c>
      <c r="R6" s="40">
        <f t="shared" si="14"/>
        <v>0</v>
      </c>
      <c r="S6" s="40">
        <f t="shared" si="6"/>
        <v>0</v>
      </c>
      <c r="T6" s="40">
        <f t="shared" si="15"/>
        <v>0</v>
      </c>
      <c r="U6">
        <f t="shared" si="16"/>
        <v>0</v>
      </c>
      <c r="V6" s="40">
        <f t="shared" si="17"/>
        <v>0</v>
      </c>
      <c r="W6" s="40">
        <f t="shared" si="7"/>
        <v>0</v>
      </c>
      <c r="X6" s="40">
        <f t="shared" si="18"/>
        <v>0</v>
      </c>
      <c r="Y6">
        <f t="shared" si="19"/>
        <v>0</v>
      </c>
    </row>
    <row r="7" spans="1:26" x14ac:dyDescent="0.25">
      <c r="A7" s="4" t="s">
        <v>687</v>
      </c>
      <c r="B7" s="7" t="s">
        <v>102</v>
      </c>
      <c r="C7" s="2" t="s">
        <v>688</v>
      </c>
      <c r="D7">
        <f>VLOOKUP(B7,'Model allocations'!$A$1:$L$319,3,FALSE)</f>
        <v>224618.16632687405</v>
      </c>
      <c r="E7" s="42">
        <f>VLOOKUP(B7,'Initial adjusted formula count'!$A$1:$P$319,12,FALSE)</f>
        <v>0.100488485694348</v>
      </c>
      <c r="F7">
        <f>VLOOKUP(B7,'Model allocations'!$A$1:$L$319,8,FALSE)</f>
        <v>232695.54573150148</v>
      </c>
      <c r="G7" s="41">
        <f t="shared" si="8"/>
        <v>0.85</v>
      </c>
      <c r="H7">
        <f t="shared" si="9"/>
        <v>190925.44137784294</v>
      </c>
      <c r="I7">
        <f t="shared" si="1"/>
        <v>0</v>
      </c>
      <c r="J7">
        <f t="shared" si="2"/>
        <v>232695.54573150148</v>
      </c>
      <c r="K7">
        <f t="shared" si="3"/>
        <v>232598.35735828083</v>
      </c>
      <c r="L7">
        <f t="shared" si="10"/>
        <v>232598.35735828083</v>
      </c>
      <c r="M7">
        <f t="shared" si="4"/>
        <v>0</v>
      </c>
      <c r="N7" s="40">
        <f t="shared" si="11"/>
        <v>232598.35735828083</v>
      </c>
      <c r="O7" s="40">
        <f t="shared" si="5"/>
        <v>232578.10090854549</v>
      </c>
      <c r="P7" s="40">
        <f t="shared" si="12"/>
        <v>232578.10090854549</v>
      </c>
      <c r="Q7">
        <f t="shared" si="13"/>
        <v>0</v>
      </c>
      <c r="R7" s="40">
        <f t="shared" si="14"/>
        <v>232578.10090854549</v>
      </c>
      <c r="S7" s="40">
        <f t="shared" si="6"/>
        <v>232578.10090854543</v>
      </c>
      <c r="T7" s="40">
        <f t="shared" si="15"/>
        <v>232578.10090854543</v>
      </c>
      <c r="U7">
        <f t="shared" si="16"/>
        <v>0</v>
      </c>
      <c r="V7" s="40">
        <f t="shared" si="17"/>
        <v>232578.10090854543</v>
      </c>
      <c r="W7" s="40">
        <f t="shared" si="7"/>
        <v>232578.10090854543</v>
      </c>
      <c r="X7" s="40">
        <f t="shared" si="18"/>
        <v>232578.10090854543</v>
      </c>
      <c r="Y7">
        <f t="shared" si="19"/>
        <v>0</v>
      </c>
    </row>
    <row r="8" spans="1:26" x14ac:dyDescent="0.25">
      <c r="A8" s="4" t="s">
        <v>689</v>
      </c>
      <c r="B8" s="7" t="s">
        <v>104</v>
      </c>
      <c r="C8" s="2" t="s">
        <v>690</v>
      </c>
      <c r="D8">
        <f>VLOOKUP(B8,'Model allocations'!$A$1:$L$319,3,FALSE)</f>
        <v>352355.3301080864</v>
      </c>
      <c r="E8" s="42">
        <f>VLOOKUP(B8,'Initial adjusted formula count'!$A$1:$P$319,12,FALSE)</f>
        <v>8.1027009003000999E-2</v>
      </c>
      <c r="F8">
        <f>VLOOKUP(B8,'Model allocations'!$A$1:$L$319,8,FALSE)</f>
        <v>392673.73342190875</v>
      </c>
      <c r="G8" s="41">
        <f t="shared" si="8"/>
        <v>0.85</v>
      </c>
      <c r="H8">
        <f t="shared" si="9"/>
        <v>299502.03059187345</v>
      </c>
      <c r="I8">
        <f t="shared" si="1"/>
        <v>0</v>
      </c>
      <c r="J8">
        <f t="shared" si="2"/>
        <v>392673.73342190875</v>
      </c>
      <c r="K8">
        <f t="shared" si="3"/>
        <v>392509.72804209893</v>
      </c>
      <c r="L8">
        <f t="shared" si="10"/>
        <v>392509.72804209893</v>
      </c>
      <c r="M8">
        <f t="shared" si="4"/>
        <v>0</v>
      </c>
      <c r="N8" s="40">
        <f t="shared" si="11"/>
        <v>392509.72804209893</v>
      </c>
      <c r="O8" s="40">
        <f t="shared" si="5"/>
        <v>392475.54528317053</v>
      </c>
      <c r="P8" s="40">
        <f t="shared" si="12"/>
        <v>392475.54528317053</v>
      </c>
      <c r="Q8">
        <f t="shared" si="13"/>
        <v>0</v>
      </c>
      <c r="R8" s="40">
        <f t="shared" si="14"/>
        <v>392475.54528317053</v>
      </c>
      <c r="S8" s="40">
        <f t="shared" si="6"/>
        <v>392475.54528317048</v>
      </c>
      <c r="T8" s="40">
        <f t="shared" si="15"/>
        <v>392475.54528317048</v>
      </c>
      <c r="U8">
        <f t="shared" si="16"/>
        <v>0</v>
      </c>
      <c r="V8" s="40">
        <f t="shared" si="17"/>
        <v>392475.54528317048</v>
      </c>
      <c r="W8" s="40">
        <f t="shared" si="7"/>
        <v>392475.54528317048</v>
      </c>
      <c r="X8" s="40">
        <f t="shared" si="18"/>
        <v>392475.54528317048</v>
      </c>
      <c r="Y8">
        <f t="shared" si="19"/>
        <v>0</v>
      </c>
    </row>
    <row r="9" spans="1:26" x14ac:dyDescent="0.25">
      <c r="A9" s="4" t="s">
        <v>691</v>
      </c>
      <c r="B9" s="7" t="s">
        <v>326</v>
      </c>
      <c r="C9" s="2" t="s">
        <v>692</v>
      </c>
      <c r="D9">
        <f>VLOOKUP(B9,'Model allocations'!$A$1:$L$319,3,FALSE)</f>
        <v>46077.235475672809</v>
      </c>
      <c r="E9" s="42">
        <f>VLOOKUP(B9,'Initial adjusted formula count'!$A$1:$P$319,12,FALSE)</f>
        <v>0.12598425196850399</v>
      </c>
      <c r="F9">
        <f>VLOOKUP(B9,'Model allocations'!$A$1:$L$319,8,FALSE)</f>
        <v>51710.121273666984</v>
      </c>
      <c r="G9" s="41">
        <f t="shared" si="8"/>
        <v>0.85</v>
      </c>
      <c r="H9">
        <f t="shared" si="9"/>
        <v>39165.650154321884</v>
      </c>
      <c r="I9">
        <f t="shared" si="1"/>
        <v>0</v>
      </c>
      <c r="J9">
        <f t="shared" si="2"/>
        <v>51710.121273666984</v>
      </c>
      <c r="K9">
        <f t="shared" si="3"/>
        <v>51688.523857395725</v>
      </c>
      <c r="L9">
        <f t="shared" si="10"/>
        <v>51688.523857395725</v>
      </c>
      <c r="M9">
        <f t="shared" si="4"/>
        <v>0</v>
      </c>
      <c r="N9" s="40">
        <f t="shared" si="11"/>
        <v>51688.523857395725</v>
      </c>
      <c r="O9" s="40">
        <f t="shared" si="5"/>
        <v>51684.022424121198</v>
      </c>
      <c r="P9" s="40">
        <f t="shared" si="12"/>
        <v>51684.022424121198</v>
      </c>
      <c r="Q9">
        <f t="shared" si="13"/>
        <v>0</v>
      </c>
      <c r="R9" s="40">
        <f t="shared" si="14"/>
        <v>51684.022424121198</v>
      </c>
      <c r="S9" s="40">
        <f t="shared" si="6"/>
        <v>51684.022424121176</v>
      </c>
      <c r="T9" s="40">
        <f t="shared" si="15"/>
        <v>51684.022424121176</v>
      </c>
      <c r="U9">
        <f t="shared" si="16"/>
        <v>0</v>
      </c>
      <c r="V9" s="40">
        <f t="shared" si="17"/>
        <v>51684.022424121176</v>
      </c>
      <c r="W9" s="40">
        <f t="shared" si="7"/>
        <v>51684.022424121176</v>
      </c>
      <c r="X9" s="40">
        <f t="shared" si="18"/>
        <v>51684.022424121176</v>
      </c>
      <c r="Y9">
        <f t="shared" si="19"/>
        <v>0</v>
      </c>
    </row>
    <row r="10" spans="1:26" x14ac:dyDescent="0.25">
      <c r="A10" s="4" t="s">
        <v>693</v>
      </c>
      <c r="B10" s="7" t="s">
        <v>328</v>
      </c>
      <c r="C10" s="2" t="s">
        <v>694</v>
      </c>
      <c r="D10">
        <f>VLOOKUP(B10,'Model allocations'!$A$1:$L$319,3,FALSE)</f>
        <v>1782556.5802647544</v>
      </c>
      <c r="E10" s="42">
        <f>VLOOKUP(B10,'Initial adjusted formula count'!$A$1:$P$319,12,FALSE)</f>
        <v>0.15162204051092901</v>
      </c>
      <c r="F10">
        <f>VLOOKUP(B10,'Model allocations'!$A$1:$L$319,8,FALSE)</f>
        <v>2292212.7195842699</v>
      </c>
      <c r="G10" s="41">
        <f t="shared" si="8"/>
        <v>0.9</v>
      </c>
      <c r="H10">
        <f t="shared" si="9"/>
        <v>1604300.9222382789</v>
      </c>
      <c r="I10">
        <f t="shared" si="1"/>
        <v>0</v>
      </c>
      <c r="J10">
        <f t="shared" si="2"/>
        <v>2292212.7195842699</v>
      </c>
      <c r="K10">
        <f t="shared" si="3"/>
        <v>2291255.3466161205</v>
      </c>
      <c r="L10">
        <f t="shared" si="10"/>
        <v>2291255.3466161205</v>
      </c>
      <c r="M10">
        <f t="shared" si="4"/>
        <v>0</v>
      </c>
      <c r="N10" s="40">
        <f t="shared" si="11"/>
        <v>2291255.3466161205</v>
      </c>
      <c r="O10" s="40">
        <f t="shared" si="5"/>
        <v>2291055.8065192485</v>
      </c>
      <c r="P10" s="40">
        <f t="shared" si="12"/>
        <v>2291055.8065192485</v>
      </c>
      <c r="Q10">
        <f t="shared" si="13"/>
        <v>0</v>
      </c>
      <c r="R10" s="40">
        <f t="shared" si="14"/>
        <v>2291055.8065192485</v>
      </c>
      <c r="S10" s="40">
        <f t="shared" si="6"/>
        <v>2291055.8065192476</v>
      </c>
      <c r="T10" s="40">
        <f t="shared" si="15"/>
        <v>2291055.8065192476</v>
      </c>
      <c r="U10">
        <f t="shared" si="16"/>
        <v>0</v>
      </c>
      <c r="V10" s="40">
        <f t="shared" si="17"/>
        <v>2291055.8065192476</v>
      </c>
      <c r="W10" s="40">
        <f t="shared" si="7"/>
        <v>2291055.8065192476</v>
      </c>
      <c r="X10" s="40">
        <f t="shared" si="18"/>
        <v>2291055.8065192476</v>
      </c>
      <c r="Y10">
        <f t="shared" si="19"/>
        <v>0</v>
      </c>
    </row>
    <row r="11" spans="1:26" x14ac:dyDescent="0.25">
      <c r="A11" s="4" t="s">
        <v>695</v>
      </c>
      <c r="B11" s="7" t="s">
        <v>106</v>
      </c>
      <c r="C11" s="2" t="s">
        <v>696</v>
      </c>
      <c r="D11">
        <f>VLOOKUP(B11,'Model allocations'!$A$1:$L$319,3,FALSE)</f>
        <v>133714.33039999168</v>
      </c>
      <c r="E11" s="42">
        <f>VLOOKUP(B11,'Initial adjusted formula count'!$A$1:$P$319,12,FALSE)</f>
        <v>3.9623576027736501E-2</v>
      </c>
      <c r="F11">
        <f>VLOOKUP(B11,'Model allocations'!$A$1:$L$319,8,FALSE)</f>
        <v>129275.30318416748</v>
      </c>
      <c r="G11" s="41">
        <f t="shared" si="8"/>
        <v>0.85</v>
      </c>
      <c r="H11">
        <f t="shared" si="9"/>
        <v>113657.18083999293</v>
      </c>
      <c r="I11">
        <f t="shared" si="1"/>
        <v>0</v>
      </c>
      <c r="J11">
        <f t="shared" si="2"/>
        <v>129275.30318416748</v>
      </c>
      <c r="K11">
        <f t="shared" si="3"/>
        <v>129221.30964348935</v>
      </c>
      <c r="L11">
        <f t="shared" si="10"/>
        <v>129221.30964348935</v>
      </c>
      <c r="M11">
        <f t="shared" si="4"/>
        <v>0</v>
      </c>
      <c r="N11" s="40">
        <f t="shared" si="11"/>
        <v>129221.30964348935</v>
      </c>
      <c r="O11" s="40">
        <f t="shared" si="5"/>
        <v>129210.05606030303</v>
      </c>
      <c r="P11" s="40">
        <f t="shared" si="12"/>
        <v>129210.05606030303</v>
      </c>
      <c r="Q11">
        <f t="shared" si="13"/>
        <v>0</v>
      </c>
      <c r="R11" s="40">
        <f t="shared" si="14"/>
        <v>129210.05606030303</v>
      </c>
      <c r="S11" s="40">
        <f t="shared" si="6"/>
        <v>129210.05606030299</v>
      </c>
      <c r="T11" s="40">
        <f t="shared" si="15"/>
        <v>129210.05606030299</v>
      </c>
      <c r="U11">
        <f t="shared" si="16"/>
        <v>0</v>
      </c>
      <c r="V11" s="40">
        <f t="shared" si="17"/>
        <v>129210.05606030299</v>
      </c>
      <c r="W11" s="40">
        <f t="shared" si="7"/>
        <v>129210.05606030299</v>
      </c>
      <c r="X11" s="40">
        <f t="shared" si="18"/>
        <v>129210.05606030299</v>
      </c>
      <c r="Y11">
        <f t="shared" si="19"/>
        <v>0</v>
      </c>
    </row>
    <row r="12" spans="1:26" x14ac:dyDescent="0.25">
      <c r="A12" s="4" t="s">
        <v>697</v>
      </c>
      <c r="B12" s="7" t="s">
        <v>108</v>
      </c>
      <c r="C12" s="2" t="s">
        <v>698</v>
      </c>
      <c r="D12">
        <f>VLOOKUP(B12,'Model allocations'!$A$1:$L$319,3,FALSE)</f>
        <v>884502.22609183693</v>
      </c>
      <c r="E12" s="42">
        <f>VLOOKUP(B12,'Initial adjusted formula count'!$A$1:$P$319,12,FALSE)</f>
        <v>6.9741560529244503E-2</v>
      </c>
      <c r="F12">
        <f>VLOOKUP(B12,'Model allocations'!$A$1:$L$319,8,FALSE)</f>
        <v>911390.8874483807</v>
      </c>
      <c r="G12" s="41">
        <f t="shared" si="8"/>
        <v>0.85</v>
      </c>
      <c r="H12">
        <f t="shared" si="9"/>
        <v>751826.89217806142</v>
      </c>
      <c r="I12">
        <f t="shared" si="1"/>
        <v>0</v>
      </c>
      <c r="J12">
        <f t="shared" si="2"/>
        <v>911390.8874483807</v>
      </c>
      <c r="K12">
        <f t="shared" si="3"/>
        <v>911010.23298659979</v>
      </c>
      <c r="L12">
        <f t="shared" si="10"/>
        <v>911010.23298659979</v>
      </c>
      <c r="M12">
        <f t="shared" si="4"/>
        <v>0</v>
      </c>
      <c r="N12" s="40">
        <f t="shared" si="11"/>
        <v>911010.23298659979</v>
      </c>
      <c r="O12" s="40">
        <f t="shared" si="5"/>
        <v>910930.89522513631</v>
      </c>
      <c r="P12" s="40">
        <f t="shared" si="12"/>
        <v>910930.89522513631</v>
      </c>
      <c r="Q12">
        <f t="shared" si="13"/>
        <v>0</v>
      </c>
      <c r="R12" s="40">
        <f t="shared" si="14"/>
        <v>910930.89522513631</v>
      </c>
      <c r="S12" s="40">
        <f t="shared" si="6"/>
        <v>910930.89522513596</v>
      </c>
      <c r="T12" s="40">
        <f t="shared" si="15"/>
        <v>910930.89522513596</v>
      </c>
      <c r="U12">
        <f t="shared" si="16"/>
        <v>0</v>
      </c>
      <c r="V12" s="40">
        <f t="shared" si="17"/>
        <v>910930.89522513596</v>
      </c>
      <c r="W12" s="40">
        <f t="shared" si="7"/>
        <v>910930.89522513596</v>
      </c>
      <c r="X12" s="40">
        <f t="shared" si="18"/>
        <v>910930.89522513596</v>
      </c>
      <c r="Y12">
        <f t="shared" si="19"/>
        <v>0</v>
      </c>
    </row>
    <row r="13" spans="1:26" x14ac:dyDescent="0.25">
      <c r="A13" s="4" t="s">
        <v>699</v>
      </c>
      <c r="B13" s="7" t="s">
        <v>110</v>
      </c>
      <c r="C13" s="2" t="s">
        <v>700</v>
      </c>
      <c r="D13">
        <f>VLOOKUP(B13,'Model allocations'!$A$1:$L$319,3,FALSE)</f>
        <v>979367.12265939859</v>
      </c>
      <c r="E13" s="42">
        <f>VLOOKUP(B13,'Initial adjusted formula count'!$A$1:$P$319,12,FALSE)</f>
        <v>7.0212951649502503E-2</v>
      </c>
      <c r="F13">
        <f>VLOOKUP(B13,'Model allocations'!$A$1:$L$319,8,FALSE)</f>
        <v>1300024.7676457844</v>
      </c>
      <c r="G13" s="41">
        <f t="shared" si="8"/>
        <v>0.85</v>
      </c>
      <c r="H13">
        <f t="shared" si="9"/>
        <v>832462.05426048883</v>
      </c>
      <c r="I13">
        <f t="shared" si="1"/>
        <v>0</v>
      </c>
      <c r="J13">
        <f t="shared" si="2"/>
        <v>1300024.7676457844</v>
      </c>
      <c r="K13">
        <f t="shared" si="3"/>
        <v>1299481.7951023399</v>
      </c>
      <c r="L13">
        <f t="shared" si="10"/>
        <v>1299481.7951023399</v>
      </c>
      <c r="M13">
        <f t="shared" si="4"/>
        <v>0</v>
      </c>
      <c r="N13" s="40">
        <f t="shared" si="11"/>
        <v>1299481.7951023399</v>
      </c>
      <c r="O13" s="40">
        <f t="shared" si="5"/>
        <v>1299368.6262564226</v>
      </c>
      <c r="P13" s="40">
        <f t="shared" si="12"/>
        <v>1299368.6262564226</v>
      </c>
      <c r="Q13">
        <f t="shared" si="13"/>
        <v>0</v>
      </c>
      <c r="R13" s="40">
        <f t="shared" si="14"/>
        <v>1299368.6262564226</v>
      </c>
      <c r="S13" s="40">
        <f t="shared" si="6"/>
        <v>1299368.6262564221</v>
      </c>
      <c r="T13" s="40">
        <f t="shared" si="15"/>
        <v>1299368.6262564221</v>
      </c>
      <c r="U13">
        <f t="shared" si="16"/>
        <v>0</v>
      </c>
      <c r="V13" s="40">
        <f t="shared" si="17"/>
        <v>1299368.6262564221</v>
      </c>
      <c r="W13" s="40">
        <f t="shared" si="7"/>
        <v>1299368.6262564221</v>
      </c>
      <c r="X13" s="40">
        <f t="shared" si="18"/>
        <v>1299368.6262564221</v>
      </c>
      <c r="Y13">
        <f t="shared" si="19"/>
        <v>0</v>
      </c>
    </row>
    <row r="14" spans="1:26" x14ac:dyDescent="0.25">
      <c r="A14" s="4" t="s">
        <v>17</v>
      </c>
      <c r="B14" s="7" t="s">
        <v>68</v>
      </c>
      <c r="C14" s="2" t="s">
        <v>701</v>
      </c>
      <c r="D14">
        <f>VLOOKUP(B14,'Model allocations'!$A$1:$L$319,3,FALSE)</f>
        <v>1129392.0531308623</v>
      </c>
      <c r="E14" s="42">
        <f>VLOOKUP(B14,'Initial adjusted formula count'!$A$1:$P$319,12,FALSE)</f>
        <v>0.141147149269154</v>
      </c>
      <c r="F14">
        <f>VLOOKUP(B14,'Model allocations'!$A$1:$L$319,8,FALSE)</f>
        <v>1444775.8162592105</v>
      </c>
      <c r="G14" s="41">
        <f t="shared" si="8"/>
        <v>0.85</v>
      </c>
      <c r="H14">
        <f t="shared" si="9"/>
        <v>959983.24516123289</v>
      </c>
      <c r="I14">
        <f t="shared" si="1"/>
        <v>0</v>
      </c>
      <c r="J14">
        <f t="shared" si="2"/>
        <v>1444775.8162592105</v>
      </c>
      <c r="K14">
        <f t="shared" si="3"/>
        <v>1444172.3865252661</v>
      </c>
      <c r="L14">
        <f t="shared" si="10"/>
        <v>1444172.3865252661</v>
      </c>
      <c r="M14">
        <f t="shared" si="4"/>
        <v>0</v>
      </c>
      <c r="N14" s="40">
        <f t="shared" si="11"/>
        <v>1444172.3865252661</v>
      </c>
      <c r="O14" s="40">
        <f t="shared" si="5"/>
        <v>1444046.6169124062</v>
      </c>
      <c r="P14" s="40">
        <f t="shared" si="12"/>
        <v>1444046.6169124062</v>
      </c>
      <c r="Q14">
        <f t="shared" si="13"/>
        <v>0</v>
      </c>
      <c r="R14" s="40">
        <f t="shared" si="14"/>
        <v>1444046.6169124062</v>
      </c>
      <c r="S14" s="40">
        <f t="shared" si="6"/>
        <v>1444046.6169124057</v>
      </c>
      <c r="T14" s="40">
        <f t="shared" si="15"/>
        <v>1444046.6169124057</v>
      </c>
      <c r="U14">
        <f t="shared" si="16"/>
        <v>0</v>
      </c>
      <c r="V14" s="40">
        <f t="shared" si="17"/>
        <v>1444046.6169124057</v>
      </c>
      <c r="W14" s="40">
        <f t="shared" si="7"/>
        <v>1444046.6169124057</v>
      </c>
      <c r="X14" s="40">
        <f t="shared" si="18"/>
        <v>1444046.6169124057</v>
      </c>
      <c r="Y14">
        <f t="shared" si="19"/>
        <v>0</v>
      </c>
    </row>
    <row r="15" spans="1:26" x14ac:dyDescent="0.25">
      <c r="A15" s="4" t="s">
        <v>702</v>
      </c>
      <c r="B15" s="7" t="s">
        <v>112</v>
      </c>
      <c r="C15" s="2" t="s">
        <v>703</v>
      </c>
      <c r="D15">
        <f>VLOOKUP(B15,'Model allocations'!$A$1:$L$319,3,FALSE)</f>
        <v>0</v>
      </c>
      <c r="E15" s="42">
        <f>VLOOKUP(B15,'Initial adjusted formula count'!$A$1:$P$319,12,FALSE)</f>
        <v>6.25E-2</v>
      </c>
      <c r="F15">
        <f>VLOOKUP(B15,'Model allocations'!$A$1:$L$319,8,FALSE)</f>
        <v>0</v>
      </c>
      <c r="G15" s="41">
        <f t="shared" si="8"/>
        <v>0.85</v>
      </c>
      <c r="H15">
        <f t="shared" si="9"/>
        <v>0</v>
      </c>
      <c r="I15">
        <f t="shared" si="1"/>
        <v>0</v>
      </c>
      <c r="J15">
        <f t="shared" si="2"/>
        <v>0</v>
      </c>
      <c r="K15">
        <f t="shared" si="3"/>
        <v>0</v>
      </c>
      <c r="L15">
        <f t="shared" si="10"/>
        <v>0</v>
      </c>
      <c r="M15">
        <f t="shared" si="4"/>
        <v>0</v>
      </c>
      <c r="N15" s="40">
        <f t="shared" si="11"/>
        <v>0</v>
      </c>
      <c r="O15" s="40">
        <f t="shared" si="5"/>
        <v>0</v>
      </c>
      <c r="P15" s="40">
        <f t="shared" si="12"/>
        <v>0</v>
      </c>
      <c r="Q15">
        <f t="shared" si="13"/>
        <v>0</v>
      </c>
      <c r="R15" s="40">
        <f t="shared" si="14"/>
        <v>0</v>
      </c>
      <c r="S15" s="40">
        <f t="shared" si="6"/>
        <v>0</v>
      </c>
      <c r="T15" s="40">
        <f t="shared" si="15"/>
        <v>0</v>
      </c>
      <c r="U15">
        <f t="shared" si="16"/>
        <v>0</v>
      </c>
      <c r="V15" s="40">
        <f t="shared" si="17"/>
        <v>0</v>
      </c>
      <c r="W15" s="40">
        <f t="shared" si="7"/>
        <v>0</v>
      </c>
      <c r="X15" s="40">
        <f t="shared" si="18"/>
        <v>0</v>
      </c>
      <c r="Y15">
        <f t="shared" si="19"/>
        <v>0</v>
      </c>
    </row>
    <row r="16" spans="1:26" x14ac:dyDescent="0.25">
      <c r="A16" s="4" t="s">
        <v>704</v>
      </c>
      <c r="B16" s="7" t="s">
        <v>278</v>
      </c>
      <c r="C16" s="2" t="s">
        <v>705</v>
      </c>
      <c r="D16">
        <f>VLOOKUP(B16,'Model allocations'!$A$1:$L$319,3,FALSE)</f>
        <v>1724479.2266163037</v>
      </c>
      <c r="E16" s="42">
        <f>VLOOKUP(B16,'Initial adjusted formula count'!$A$1:$P$319,12,FALSE)</f>
        <v>9.5455471775015302E-2</v>
      </c>
      <c r="F16">
        <f>VLOOKUP(B16,'Model allocations'!$A$1:$L$319,8,FALSE)</f>
        <v>1892267.2503582516</v>
      </c>
      <c r="G16" s="41">
        <f t="shared" si="8"/>
        <v>0.85</v>
      </c>
      <c r="H16">
        <f t="shared" si="9"/>
        <v>1465807.342623858</v>
      </c>
      <c r="I16">
        <f t="shared" si="1"/>
        <v>0</v>
      </c>
      <c r="J16">
        <f t="shared" si="2"/>
        <v>1892267.2503582516</v>
      </c>
      <c r="K16">
        <f t="shared" si="3"/>
        <v>1891476.9199065752</v>
      </c>
      <c r="L16">
        <f t="shared" si="10"/>
        <v>1891476.9199065752</v>
      </c>
      <c r="M16">
        <f t="shared" si="4"/>
        <v>0</v>
      </c>
      <c r="N16" s="40">
        <f t="shared" si="11"/>
        <v>1891476.9199065752</v>
      </c>
      <c r="O16" s="40">
        <f t="shared" si="5"/>
        <v>1891312.1955826855</v>
      </c>
      <c r="P16" s="40">
        <f t="shared" si="12"/>
        <v>1891312.1955826855</v>
      </c>
      <c r="Q16">
        <f t="shared" si="13"/>
        <v>0</v>
      </c>
      <c r="R16" s="40">
        <f t="shared" si="14"/>
        <v>1891312.1955826855</v>
      </c>
      <c r="S16" s="40">
        <f t="shared" si="6"/>
        <v>1891312.1955826848</v>
      </c>
      <c r="T16" s="40">
        <f t="shared" si="15"/>
        <v>1891312.1955826848</v>
      </c>
      <c r="U16">
        <f t="shared" si="16"/>
        <v>0</v>
      </c>
      <c r="V16" s="40">
        <f t="shared" si="17"/>
        <v>1891312.1955826848</v>
      </c>
      <c r="W16" s="40">
        <f t="shared" si="7"/>
        <v>1891312.1955826848</v>
      </c>
      <c r="X16" s="40">
        <f t="shared" si="18"/>
        <v>1891312.1955826848</v>
      </c>
      <c r="Y16">
        <f t="shared" si="19"/>
        <v>0</v>
      </c>
    </row>
    <row r="17" spans="1:25" x14ac:dyDescent="0.25">
      <c r="A17" s="4" t="s">
        <v>706</v>
      </c>
      <c r="B17" s="7" t="s">
        <v>330</v>
      </c>
      <c r="C17" s="2" t="s">
        <v>707</v>
      </c>
      <c r="D17">
        <f>VLOOKUP(B17,'Model allocations'!$A$1:$L$319,3,FALSE)</f>
        <v>0</v>
      </c>
      <c r="E17" s="42">
        <f>VLOOKUP(B17,'Initial adjusted formula count'!$A$1:$P$319,12,FALSE)</f>
        <v>0.189873417721519</v>
      </c>
      <c r="F17">
        <f>VLOOKUP(B17,'Model allocations'!$A$1:$L$319,8,FALSE)</f>
        <v>12119.559673515707</v>
      </c>
      <c r="G17" s="41">
        <f t="shared" si="8"/>
        <v>0.9</v>
      </c>
      <c r="H17">
        <f t="shared" si="9"/>
        <v>0</v>
      </c>
      <c r="I17">
        <f t="shared" si="1"/>
        <v>0</v>
      </c>
      <c r="J17">
        <f t="shared" si="2"/>
        <v>12119.559673515707</v>
      </c>
      <c r="K17">
        <f t="shared" si="3"/>
        <v>12114.497779077132</v>
      </c>
      <c r="L17">
        <f t="shared" si="10"/>
        <v>12114.497779077132</v>
      </c>
      <c r="M17">
        <f t="shared" si="4"/>
        <v>0</v>
      </c>
      <c r="N17" s="40">
        <f t="shared" si="11"/>
        <v>12114.497779077132</v>
      </c>
      <c r="O17" s="40">
        <f t="shared" si="5"/>
        <v>12113.442755653416</v>
      </c>
      <c r="P17" s="40">
        <f t="shared" si="12"/>
        <v>12113.442755653416</v>
      </c>
      <c r="Q17">
        <f t="shared" si="13"/>
        <v>0</v>
      </c>
      <c r="R17" s="40">
        <f t="shared" si="14"/>
        <v>12113.442755653416</v>
      </c>
      <c r="S17" s="40">
        <f t="shared" si="6"/>
        <v>12113.442755653412</v>
      </c>
      <c r="T17" s="40">
        <f t="shared" si="15"/>
        <v>12113.442755653412</v>
      </c>
      <c r="U17">
        <f t="shared" si="16"/>
        <v>0</v>
      </c>
      <c r="V17" s="40">
        <f t="shared" si="17"/>
        <v>12113.442755653412</v>
      </c>
      <c r="W17" s="40">
        <f t="shared" si="7"/>
        <v>12113.442755653412</v>
      </c>
      <c r="X17" s="40">
        <f t="shared" si="18"/>
        <v>12113.442755653412</v>
      </c>
      <c r="Y17">
        <f t="shared" si="19"/>
        <v>0</v>
      </c>
    </row>
    <row r="18" spans="1:25" x14ac:dyDescent="0.25">
      <c r="A18" s="4" t="s">
        <v>708</v>
      </c>
      <c r="B18" s="7" t="s">
        <v>332</v>
      </c>
      <c r="C18" s="2" t="s">
        <v>709</v>
      </c>
      <c r="D18">
        <f>VLOOKUP(B18,'Model allocations'!$A$1:$L$319,3,FALSE)</f>
        <v>278612.91784775723</v>
      </c>
      <c r="E18" s="42">
        <f>VLOOKUP(B18,'Initial adjusted formula count'!$A$1:$P$319,12,FALSE)</f>
        <v>0.15436507936507901</v>
      </c>
      <c r="F18">
        <f>VLOOKUP(B18,'Model allocations'!$A$1:$L$319,8,FALSE)</f>
        <v>314300.58086650737</v>
      </c>
      <c r="G18" s="41">
        <f t="shared" si="8"/>
        <v>0.9</v>
      </c>
      <c r="H18">
        <f t="shared" si="9"/>
        <v>250751.62606298152</v>
      </c>
      <c r="I18">
        <f t="shared" si="1"/>
        <v>0</v>
      </c>
      <c r="J18">
        <f t="shared" si="2"/>
        <v>314300.58086650737</v>
      </c>
      <c r="K18">
        <f t="shared" si="3"/>
        <v>314169.30907073367</v>
      </c>
      <c r="L18">
        <f t="shared" si="10"/>
        <v>314169.30907073367</v>
      </c>
      <c r="M18">
        <f t="shared" si="4"/>
        <v>0</v>
      </c>
      <c r="N18" s="40">
        <f t="shared" si="11"/>
        <v>314169.30907073367</v>
      </c>
      <c r="O18" s="40">
        <f t="shared" si="5"/>
        <v>314141.94879661192</v>
      </c>
      <c r="P18" s="40">
        <f t="shared" si="12"/>
        <v>314141.94879661192</v>
      </c>
      <c r="Q18">
        <f t="shared" si="13"/>
        <v>0</v>
      </c>
      <c r="R18" s="40">
        <f t="shared" si="14"/>
        <v>314141.94879661192</v>
      </c>
      <c r="S18" s="40">
        <f t="shared" si="6"/>
        <v>314141.9487966118</v>
      </c>
      <c r="T18" s="40">
        <f t="shared" si="15"/>
        <v>314141.9487966118</v>
      </c>
      <c r="U18">
        <f t="shared" si="16"/>
        <v>0</v>
      </c>
      <c r="V18" s="40">
        <f t="shared" si="17"/>
        <v>314141.9487966118</v>
      </c>
      <c r="W18" s="40">
        <f t="shared" si="7"/>
        <v>314141.9487966118</v>
      </c>
      <c r="X18" s="40">
        <f t="shared" si="18"/>
        <v>314141.9487966118</v>
      </c>
      <c r="Y18">
        <f t="shared" si="19"/>
        <v>0</v>
      </c>
    </row>
    <row r="19" spans="1:25" x14ac:dyDescent="0.25">
      <c r="A19" s="4" t="s">
        <v>710</v>
      </c>
      <c r="B19" s="7" t="s">
        <v>334</v>
      </c>
      <c r="C19" s="2" t="s">
        <v>711</v>
      </c>
      <c r="D19">
        <f>VLOOKUP(B19,'Model allocations'!$A$1:$L$319,3,FALSE)</f>
        <v>20877.97058807483</v>
      </c>
      <c r="E19" s="42">
        <f>VLOOKUP(B19,'Initial adjusted formula count'!$A$1:$P$319,12,FALSE)</f>
        <v>0.13488372093023299</v>
      </c>
      <c r="F19">
        <f>VLOOKUP(B19,'Model allocations'!$A$1:$L$319,8,FALSE)</f>
        <v>23431.148702130369</v>
      </c>
      <c r="G19" s="41">
        <f t="shared" si="8"/>
        <v>0.85</v>
      </c>
      <c r="H19">
        <f t="shared" si="9"/>
        <v>17746.274999863606</v>
      </c>
      <c r="I19">
        <f t="shared" si="1"/>
        <v>0</v>
      </c>
      <c r="J19">
        <f t="shared" si="2"/>
        <v>23431.148702130369</v>
      </c>
      <c r="K19">
        <f t="shared" si="3"/>
        <v>23421.362372882457</v>
      </c>
      <c r="L19">
        <f t="shared" si="10"/>
        <v>23421.362372882457</v>
      </c>
      <c r="M19">
        <f t="shared" si="4"/>
        <v>0</v>
      </c>
      <c r="N19" s="40">
        <f t="shared" si="11"/>
        <v>23421.362372882457</v>
      </c>
      <c r="O19" s="40">
        <f t="shared" si="5"/>
        <v>23419.322660929938</v>
      </c>
      <c r="P19" s="40">
        <f t="shared" si="12"/>
        <v>23419.322660929938</v>
      </c>
      <c r="Q19">
        <f t="shared" si="13"/>
        <v>0</v>
      </c>
      <c r="R19" s="40">
        <f t="shared" si="14"/>
        <v>23419.322660929938</v>
      </c>
      <c r="S19" s="40">
        <f t="shared" si="6"/>
        <v>23419.322660929931</v>
      </c>
      <c r="T19" s="40">
        <f t="shared" si="15"/>
        <v>23419.322660929931</v>
      </c>
      <c r="U19">
        <f t="shared" si="16"/>
        <v>0</v>
      </c>
      <c r="V19" s="40">
        <f t="shared" si="17"/>
        <v>23419.322660929931</v>
      </c>
      <c r="W19" s="40">
        <f t="shared" si="7"/>
        <v>23419.322660929931</v>
      </c>
      <c r="X19" s="40">
        <f t="shared" si="18"/>
        <v>23419.322660929931</v>
      </c>
      <c r="Y19">
        <f t="shared" si="19"/>
        <v>0</v>
      </c>
    </row>
    <row r="20" spans="1:25" x14ac:dyDescent="0.25">
      <c r="A20" s="4" t="s">
        <v>11</v>
      </c>
      <c r="B20" s="7" t="s">
        <v>67</v>
      </c>
      <c r="C20" s="2" t="s">
        <v>712</v>
      </c>
      <c r="D20">
        <f>VLOOKUP(B20,'Model allocations'!$A$1:$L$319,3,FALSE)</f>
        <v>739792.78973702062</v>
      </c>
      <c r="E20" s="42">
        <f>VLOOKUP(B20,'Initial adjusted formula count'!$A$1:$P$319,12,FALSE)</f>
        <v>0.165347216785312</v>
      </c>
      <c r="F20">
        <f>VLOOKUP(B20,'Model allocations'!$A$1:$L$319,8,FALSE)</f>
        <v>673964.69591061468</v>
      </c>
      <c r="G20" s="41">
        <f t="shared" si="8"/>
        <v>0.9</v>
      </c>
      <c r="H20">
        <f t="shared" si="9"/>
        <v>665813.51076331863</v>
      </c>
      <c r="I20">
        <f t="shared" si="1"/>
        <v>0</v>
      </c>
      <c r="J20">
        <f t="shared" si="2"/>
        <v>673964.69591061468</v>
      </c>
      <c r="K20">
        <f t="shared" si="3"/>
        <v>673683.20563886163</v>
      </c>
      <c r="L20">
        <f t="shared" si="10"/>
        <v>673683.20563886163</v>
      </c>
      <c r="M20">
        <f t="shared" si="4"/>
        <v>0</v>
      </c>
      <c r="N20" s="40">
        <f t="shared" si="11"/>
        <v>673683.20563886163</v>
      </c>
      <c r="O20" s="40">
        <f t="shared" si="5"/>
        <v>673624.5361360003</v>
      </c>
      <c r="P20" s="40">
        <f t="shared" si="12"/>
        <v>673624.5361360003</v>
      </c>
      <c r="Q20">
        <f t="shared" si="13"/>
        <v>0</v>
      </c>
      <c r="R20" s="40">
        <f t="shared" si="14"/>
        <v>673624.5361360003</v>
      </c>
      <c r="S20" s="40">
        <f t="shared" si="6"/>
        <v>673624.53613600007</v>
      </c>
      <c r="T20" s="40">
        <f t="shared" si="15"/>
        <v>673624.53613600007</v>
      </c>
      <c r="U20">
        <f t="shared" si="16"/>
        <v>0</v>
      </c>
      <c r="V20" s="40">
        <f t="shared" si="17"/>
        <v>673624.53613600007</v>
      </c>
      <c r="W20" s="40">
        <f t="shared" si="7"/>
        <v>673624.53613600007</v>
      </c>
      <c r="X20" s="40">
        <f t="shared" si="18"/>
        <v>673624.53613600007</v>
      </c>
      <c r="Y20">
        <f t="shared" si="19"/>
        <v>0</v>
      </c>
    </row>
    <row r="21" spans="1:25" x14ac:dyDescent="0.25">
      <c r="A21" s="4" t="s">
        <v>713</v>
      </c>
      <c r="B21" s="7" t="s">
        <v>336</v>
      </c>
      <c r="C21" s="2" t="s">
        <v>714</v>
      </c>
      <c r="D21">
        <f>VLOOKUP(B21,'Model allocations'!$A$1:$L$319,3,FALSE)</f>
        <v>257490.43354052465</v>
      </c>
      <c r="E21" s="42">
        <f>VLOOKUP(B21,'Initial adjusted formula count'!$A$1:$P$319,12,FALSE)</f>
        <v>0.20205128205128201</v>
      </c>
      <c r="F21">
        <f>VLOOKUP(B21,'Model allocations'!$A$1:$L$319,8,FALSE)</f>
        <v>231741.39018647218</v>
      </c>
      <c r="G21" s="41">
        <f t="shared" si="8"/>
        <v>0.9</v>
      </c>
      <c r="H21">
        <f t="shared" si="9"/>
        <v>231741.39018647218</v>
      </c>
      <c r="I21">
        <f t="shared" si="1"/>
        <v>0</v>
      </c>
      <c r="J21">
        <f t="shared" si="2"/>
        <v>231741.39018647218</v>
      </c>
      <c r="K21">
        <f t="shared" si="3"/>
        <v>231644.60032893834</v>
      </c>
      <c r="L21">
        <f t="shared" si="10"/>
        <v>231644.60032893834</v>
      </c>
      <c r="M21">
        <f t="shared" si="4"/>
        <v>231741.39018647218</v>
      </c>
      <c r="N21" s="40">
        <f t="shared" si="11"/>
        <v>0</v>
      </c>
      <c r="O21" s="40">
        <f t="shared" si="5"/>
        <v>0</v>
      </c>
      <c r="P21" s="40">
        <f t="shared" si="12"/>
        <v>231741.39018647218</v>
      </c>
      <c r="Q21">
        <f t="shared" si="13"/>
        <v>0</v>
      </c>
      <c r="R21" s="40">
        <f t="shared" si="14"/>
        <v>0</v>
      </c>
      <c r="S21" s="40">
        <f t="shared" si="6"/>
        <v>0</v>
      </c>
      <c r="T21" s="40">
        <f t="shared" si="15"/>
        <v>231741.39018647218</v>
      </c>
      <c r="U21">
        <f t="shared" si="16"/>
        <v>0</v>
      </c>
      <c r="V21" s="40">
        <f t="shared" si="17"/>
        <v>0</v>
      </c>
      <c r="W21" s="40">
        <f t="shared" si="7"/>
        <v>0</v>
      </c>
      <c r="X21" s="40">
        <f t="shared" si="18"/>
        <v>231741.39018647218</v>
      </c>
      <c r="Y21">
        <f t="shared" si="19"/>
        <v>0</v>
      </c>
    </row>
    <row r="22" spans="1:25" x14ac:dyDescent="0.25">
      <c r="A22" s="4" t="s">
        <v>715</v>
      </c>
      <c r="B22" s="7" t="s">
        <v>338</v>
      </c>
      <c r="C22" s="2" t="s">
        <v>716</v>
      </c>
      <c r="D22">
        <f>VLOOKUP(B22,'Model allocations'!$A$1:$L$319,3,FALSE)</f>
        <v>187922.84272431268</v>
      </c>
      <c r="E22" s="42">
        <f>VLOOKUP(B22,'Initial adjusted formula count'!$A$1:$P$319,12,FALSE)</f>
        <v>0.29142857142857098</v>
      </c>
      <c r="F22">
        <f>VLOOKUP(B22,'Model allocations'!$A$1:$L$319,8,FALSE)</f>
        <v>169130.55845188143</v>
      </c>
      <c r="G22" s="41">
        <f t="shared" si="8"/>
        <v>0.9</v>
      </c>
      <c r="H22">
        <f t="shared" si="9"/>
        <v>169130.55845188143</v>
      </c>
      <c r="I22">
        <f t="shared" si="1"/>
        <v>0</v>
      </c>
      <c r="J22">
        <f t="shared" si="2"/>
        <v>169130.55845188143</v>
      </c>
      <c r="K22">
        <f t="shared" si="3"/>
        <v>169059.91883655847</v>
      </c>
      <c r="L22">
        <f t="shared" si="10"/>
        <v>169059.91883655847</v>
      </c>
      <c r="M22">
        <f t="shared" si="4"/>
        <v>169130.55845188143</v>
      </c>
      <c r="N22" s="40">
        <f t="shared" si="11"/>
        <v>0</v>
      </c>
      <c r="O22" s="40">
        <f t="shared" si="5"/>
        <v>0</v>
      </c>
      <c r="P22" s="40">
        <f t="shared" si="12"/>
        <v>169130.55845188143</v>
      </c>
      <c r="Q22">
        <f t="shared" si="13"/>
        <v>0</v>
      </c>
      <c r="R22" s="40">
        <f t="shared" si="14"/>
        <v>0</v>
      </c>
      <c r="S22" s="40">
        <f t="shared" si="6"/>
        <v>0</v>
      </c>
      <c r="T22" s="40">
        <f t="shared" si="15"/>
        <v>169130.55845188143</v>
      </c>
      <c r="U22">
        <f t="shared" si="16"/>
        <v>0</v>
      </c>
      <c r="V22" s="40">
        <f t="shared" si="17"/>
        <v>0</v>
      </c>
      <c r="W22" s="40">
        <f t="shared" si="7"/>
        <v>0</v>
      </c>
      <c r="X22" s="40">
        <f t="shared" si="18"/>
        <v>169130.55845188143</v>
      </c>
      <c r="Y22">
        <f t="shared" si="19"/>
        <v>0</v>
      </c>
    </row>
    <row r="23" spans="1:25" x14ac:dyDescent="0.25">
      <c r="A23" s="4" t="s">
        <v>717</v>
      </c>
      <c r="B23" s="7" t="s">
        <v>340</v>
      </c>
      <c r="C23" s="2" t="s">
        <v>718</v>
      </c>
      <c r="D23">
        <f>VLOOKUP(B23,'Model allocations'!$A$1:$L$319,3,FALSE)</f>
        <v>21683.404929728385</v>
      </c>
      <c r="E23" s="42">
        <f>VLOOKUP(B23,'Initial adjusted formula count'!$A$1:$P$319,12,FALSE)</f>
        <v>0.27118644067796599</v>
      </c>
      <c r="F23">
        <f>VLOOKUP(B23,'Model allocations'!$A$1:$L$319,8,FALSE)</f>
        <v>25855.060636833492</v>
      </c>
      <c r="G23" s="41">
        <f t="shared" si="8"/>
        <v>0.9</v>
      </c>
      <c r="H23">
        <f t="shared" si="9"/>
        <v>19515.064436755547</v>
      </c>
      <c r="I23">
        <f t="shared" si="1"/>
        <v>0</v>
      </c>
      <c r="J23">
        <f t="shared" si="2"/>
        <v>25855.060636833492</v>
      </c>
      <c r="K23">
        <f t="shared" si="3"/>
        <v>25844.261928697862</v>
      </c>
      <c r="L23">
        <f t="shared" si="10"/>
        <v>25844.261928697862</v>
      </c>
      <c r="M23">
        <f t="shared" si="4"/>
        <v>0</v>
      </c>
      <c r="N23" s="40">
        <f t="shared" si="11"/>
        <v>25844.261928697862</v>
      </c>
      <c r="O23" s="40">
        <f t="shared" si="5"/>
        <v>25842.011212060599</v>
      </c>
      <c r="P23" s="40">
        <f t="shared" si="12"/>
        <v>25842.011212060599</v>
      </c>
      <c r="Q23">
        <f t="shared" si="13"/>
        <v>0</v>
      </c>
      <c r="R23" s="40">
        <f t="shared" si="14"/>
        <v>25842.011212060599</v>
      </c>
      <c r="S23" s="40">
        <f t="shared" si="6"/>
        <v>25842.011212060588</v>
      </c>
      <c r="T23" s="40">
        <f t="shared" si="15"/>
        <v>25842.011212060588</v>
      </c>
      <c r="U23">
        <f t="shared" si="16"/>
        <v>0</v>
      </c>
      <c r="V23" s="40">
        <f t="shared" si="17"/>
        <v>25842.011212060588</v>
      </c>
      <c r="W23" s="40">
        <f t="shared" si="7"/>
        <v>25842.011212060588</v>
      </c>
      <c r="X23" s="40">
        <f t="shared" si="18"/>
        <v>25842.011212060588</v>
      </c>
      <c r="Y23">
        <f t="shared" si="19"/>
        <v>0</v>
      </c>
    </row>
    <row r="24" spans="1:25" x14ac:dyDescent="0.25">
      <c r="A24" s="4" t="s">
        <v>719</v>
      </c>
      <c r="B24" s="7" t="s">
        <v>342</v>
      </c>
      <c r="C24" s="2" t="s">
        <v>720</v>
      </c>
      <c r="D24">
        <f>VLOOKUP(B24,'Model allocations'!$A$1:$L$319,3,FALSE)</f>
        <v>531308.35496549052</v>
      </c>
      <c r="E24" s="42">
        <f>VLOOKUP(B24,'Initial adjusted formula count'!$A$1:$P$319,12,FALSE)</f>
        <v>0.134181914611509</v>
      </c>
      <c r="F24">
        <f>VLOOKUP(B24,'Model allocations'!$A$1:$L$319,8,FALSE)</f>
        <v>451612.10172066692</v>
      </c>
      <c r="G24" s="41">
        <f t="shared" si="8"/>
        <v>0.85</v>
      </c>
      <c r="H24">
        <f t="shared" si="9"/>
        <v>451612.10172066692</v>
      </c>
      <c r="I24">
        <f t="shared" si="1"/>
        <v>0</v>
      </c>
      <c r="J24">
        <f t="shared" si="2"/>
        <v>451612.10172066692</v>
      </c>
      <c r="K24">
        <f t="shared" si="3"/>
        <v>451423.47995158657</v>
      </c>
      <c r="L24">
        <f t="shared" si="10"/>
        <v>451423.47995158657</v>
      </c>
      <c r="M24">
        <f t="shared" si="4"/>
        <v>451612.10172066692</v>
      </c>
      <c r="N24" s="40">
        <f t="shared" si="11"/>
        <v>0</v>
      </c>
      <c r="O24" s="40">
        <f t="shared" si="5"/>
        <v>0</v>
      </c>
      <c r="P24" s="40">
        <f t="shared" si="12"/>
        <v>451612.10172066692</v>
      </c>
      <c r="Q24">
        <f t="shared" si="13"/>
        <v>0</v>
      </c>
      <c r="R24" s="40">
        <f t="shared" si="14"/>
        <v>0</v>
      </c>
      <c r="S24" s="40">
        <f t="shared" si="6"/>
        <v>0</v>
      </c>
      <c r="T24" s="40">
        <f t="shared" si="15"/>
        <v>451612.10172066692</v>
      </c>
      <c r="U24">
        <f t="shared" si="16"/>
        <v>0</v>
      </c>
      <c r="V24" s="40">
        <f t="shared" si="17"/>
        <v>0</v>
      </c>
      <c r="W24" s="40">
        <f t="shared" si="7"/>
        <v>0</v>
      </c>
      <c r="X24" s="40">
        <f t="shared" si="18"/>
        <v>451612.10172066692</v>
      </c>
      <c r="Y24">
        <f t="shared" si="19"/>
        <v>0</v>
      </c>
    </row>
    <row r="25" spans="1:25" x14ac:dyDescent="0.25">
      <c r="A25" s="4" t="s">
        <v>721</v>
      </c>
      <c r="B25" s="7" t="s">
        <v>114</v>
      </c>
      <c r="C25" s="2" t="s">
        <v>722</v>
      </c>
      <c r="D25">
        <f>VLOOKUP(B25,'Model allocations'!$A$1:$L$319,3,FALSE)</f>
        <v>249359.15669187647</v>
      </c>
      <c r="E25" s="42">
        <f>VLOOKUP(B25,'Initial adjusted formula count'!$A$1:$P$319,12,FALSE)</f>
        <v>4.3575861613627399E-2</v>
      </c>
      <c r="F25">
        <f>VLOOKUP(B25,'Model allocations'!$A$1:$L$319,8,FALSE)</f>
        <v>266630.31281734549</v>
      </c>
      <c r="G25" s="41">
        <f t="shared" si="8"/>
        <v>0.85</v>
      </c>
      <c r="H25">
        <f t="shared" si="9"/>
        <v>211955.283188095</v>
      </c>
      <c r="I25">
        <f t="shared" si="1"/>
        <v>0</v>
      </c>
      <c r="J25">
        <f t="shared" si="2"/>
        <v>266630.31281734549</v>
      </c>
      <c r="K25">
        <f t="shared" si="3"/>
        <v>266518.95113969682</v>
      </c>
      <c r="L25">
        <f t="shared" si="10"/>
        <v>266518.95113969682</v>
      </c>
      <c r="M25">
        <f t="shared" si="4"/>
        <v>0</v>
      </c>
      <c r="N25" s="40">
        <f t="shared" si="11"/>
        <v>266518.95113969682</v>
      </c>
      <c r="O25" s="40">
        <f t="shared" si="5"/>
        <v>266495.74062437506</v>
      </c>
      <c r="P25" s="40">
        <f t="shared" si="12"/>
        <v>266495.74062437506</v>
      </c>
      <c r="Q25">
        <f t="shared" si="13"/>
        <v>0</v>
      </c>
      <c r="R25" s="40">
        <f t="shared" si="14"/>
        <v>266495.74062437506</v>
      </c>
      <c r="S25" s="40">
        <f t="shared" si="6"/>
        <v>266495.740624375</v>
      </c>
      <c r="T25" s="40">
        <f t="shared" si="15"/>
        <v>266495.740624375</v>
      </c>
      <c r="U25">
        <f t="shared" si="16"/>
        <v>0</v>
      </c>
      <c r="V25" s="40">
        <f t="shared" si="17"/>
        <v>266495.740624375</v>
      </c>
      <c r="W25" s="40">
        <f t="shared" si="7"/>
        <v>266495.740624375</v>
      </c>
      <c r="X25" s="40">
        <f t="shared" si="18"/>
        <v>266495.740624375</v>
      </c>
      <c r="Y25">
        <f t="shared" si="19"/>
        <v>0</v>
      </c>
    </row>
    <row r="26" spans="1:25" x14ac:dyDescent="0.25">
      <c r="A26" s="4" t="s">
        <v>723</v>
      </c>
      <c r="B26" s="7" t="s">
        <v>344</v>
      </c>
      <c r="C26" s="2" t="s">
        <v>724</v>
      </c>
      <c r="D26">
        <f>VLOOKUP(B26,'Model allocations'!$A$1:$L$319,3,FALSE)</f>
        <v>74084.966843238639</v>
      </c>
      <c r="E26" s="42">
        <f>VLOOKUP(B26,'Initial adjusted formula count'!$A$1:$P$319,12,FALSE)</f>
        <v>0.23198594024604599</v>
      </c>
      <c r="F26">
        <f>VLOOKUP(B26,'Model allocations'!$A$1:$L$319,8,FALSE)</f>
        <v>106652.12512693818</v>
      </c>
      <c r="G26" s="41">
        <f t="shared" si="8"/>
        <v>0.9</v>
      </c>
      <c r="H26">
        <f t="shared" si="9"/>
        <v>66676.470158914773</v>
      </c>
      <c r="I26">
        <f t="shared" si="1"/>
        <v>0</v>
      </c>
      <c r="J26">
        <f t="shared" si="2"/>
        <v>106652.12512693818</v>
      </c>
      <c r="K26">
        <f t="shared" si="3"/>
        <v>106607.58045587872</v>
      </c>
      <c r="L26">
        <f t="shared" si="10"/>
        <v>106607.58045587872</v>
      </c>
      <c r="M26">
        <f t="shared" si="4"/>
        <v>0</v>
      </c>
      <c r="N26" s="40">
        <f t="shared" si="11"/>
        <v>106607.58045587872</v>
      </c>
      <c r="O26" s="40">
        <f t="shared" si="5"/>
        <v>106598.29624975001</v>
      </c>
      <c r="P26" s="40">
        <f t="shared" si="12"/>
        <v>106598.29624975001</v>
      </c>
      <c r="Q26">
        <f t="shared" si="13"/>
        <v>0</v>
      </c>
      <c r="R26" s="40">
        <f t="shared" si="14"/>
        <v>106598.29624975001</v>
      </c>
      <c r="S26" s="40">
        <f t="shared" si="6"/>
        <v>106598.29624974998</v>
      </c>
      <c r="T26" s="40">
        <f t="shared" si="15"/>
        <v>106598.29624974998</v>
      </c>
      <c r="U26">
        <f t="shared" si="16"/>
        <v>0</v>
      </c>
      <c r="V26" s="40">
        <f t="shared" si="17"/>
        <v>106598.29624974998</v>
      </c>
      <c r="W26" s="40">
        <f t="shared" si="7"/>
        <v>106598.29624974998</v>
      </c>
      <c r="X26" s="40">
        <f t="shared" si="18"/>
        <v>106598.29624974998</v>
      </c>
      <c r="Y26">
        <f t="shared" si="19"/>
        <v>0</v>
      </c>
    </row>
    <row r="27" spans="1:25" x14ac:dyDescent="0.25">
      <c r="A27" s="4" t="s">
        <v>725</v>
      </c>
      <c r="B27" s="7" t="s">
        <v>116</v>
      </c>
      <c r="C27" s="2" t="s">
        <v>726</v>
      </c>
      <c r="D27">
        <f>VLOOKUP(B27,'Model allocations'!$A$1:$L$319,3,FALSE)</f>
        <v>10079.020283898193</v>
      </c>
      <c r="E27" s="42">
        <f>VLOOKUP(B27,'Initial adjusted formula count'!$A$1:$P$319,12,FALSE)</f>
        <v>8.9622641509433998E-2</v>
      </c>
      <c r="F27">
        <f>VLOOKUP(B27,'Model allocations'!$A$1:$L$319,8,FALSE)</f>
        <v>15351.442253119889</v>
      </c>
      <c r="G27" s="41">
        <f t="shared" si="8"/>
        <v>0.85</v>
      </c>
      <c r="H27">
        <f t="shared" si="9"/>
        <v>8567.1672413134638</v>
      </c>
      <c r="I27">
        <f t="shared" si="1"/>
        <v>0</v>
      </c>
      <c r="J27">
        <f t="shared" si="2"/>
        <v>15351.442253119889</v>
      </c>
      <c r="K27">
        <f t="shared" si="3"/>
        <v>15345.03052016436</v>
      </c>
      <c r="L27">
        <f t="shared" si="10"/>
        <v>15345.03052016436</v>
      </c>
      <c r="M27">
        <f t="shared" si="4"/>
        <v>0</v>
      </c>
      <c r="N27" s="40">
        <f t="shared" si="11"/>
        <v>15345.03052016436</v>
      </c>
      <c r="O27" s="40">
        <f t="shared" si="5"/>
        <v>15343.694157160988</v>
      </c>
      <c r="P27" s="40">
        <f t="shared" si="12"/>
        <v>15343.694157160988</v>
      </c>
      <c r="Q27">
        <f t="shared" si="13"/>
        <v>0</v>
      </c>
      <c r="R27" s="40">
        <f t="shared" si="14"/>
        <v>15343.694157160988</v>
      </c>
      <c r="S27" s="40">
        <f t="shared" si="6"/>
        <v>15343.694157160982</v>
      </c>
      <c r="T27" s="40">
        <f t="shared" si="15"/>
        <v>15343.694157160982</v>
      </c>
      <c r="U27">
        <f t="shared" si="16"/>
        <v>0</v>
      </c>
      <c r="V27" s="40">
        <f t="shared" si="17"/>
        <v>15343.694157160982</v>
      </c>
      <c r="W27" s="40">
        <f t="shared" si="7"/>
        <v>15343.694157160982</v>
      </c>
      <c r="X27" s="40">
        <f t="shared" si="18"/>
        <v>15343.694157160982</v>
      </c>
      <c r="Y27">
        <f t="shared" si="19"/>
        <v>0</v>
      </c>
    </row>
    <row r="28" spans="1:25" x14ac:dyDescent="0.25">
      <c r="A28" s="4" t="s">
        <v>727</v>
      </c>
      <c r="B28" s="7" t="s">
        <v>346</v>
      </c>
      <c r="C28" s="2" t="s">
        <v>728</v>
      </c>
      <c r="D28">
        <f>VLOOKUP(B28,'Model allocations'!$A$1:$L$319,3,FALSE)</f>
        <v>159298.65450448304</v>
      </c>
      <c r="E28" s="42">
        <f>VLOOKUP(B28,'Initial adjusted formula count'!$A$1:$P$319,12,FALSE)</f>
        <v>0.110691823899371</v>
      </c>
      <c r="F28">
        <f>VLOOKUP(B28,'Model allocations'!$A$1:$L$319,8,FALSE)</f>
        <v>142202.83350258425</v>
      </c>
      <c r="G28" s="41">
        <f t="shared" si="8"/>
        <v>0.85</v>
      </c>
      <c r="H28">
        <f t="shared" si="9"/>
        <v>135403.85632881059</v>
      </c>
      <c r="I28">
        <f t="shared" si="1"/>
        <v>0</v>
      </c>
      <c r="J28">
        <f t="shared" si="2"/>
        <v>142202.83350258425</v>
      </c>
      <c r="K28">
        <f t="shared" si="3"/>
        <v>142143.4406078383</v>
      </c>
      <c r="L28">
        <f t="shared" si="10"/>
        <v>142143.4406078383</v>
      </c>
      <c r="M28">
        <f t="shared" si="4"/>
        <v>0</v>
      </c>
      <c r="N28" s="40">
        <f t="shared" si="11"/>
        <v>142143.4406078383</v>
      </c>
      <c r="O28" s="40">
        <f t="shared" si="5"/>
        <v>142131.06166633338</v>
      </c>
      <c r="P28" s="40">
        <f t="shared" si="12"/>
        <v>142131.06166633338</v>
      </c>
      <c r="Q28">
        <f t="shared" si="13"/>
        <v>0</v>
      </c>
      <c r="R28" s="40">
        <f t="shared" si="14"/>
        <v>142131.06166633338</v>
      </c>
      <c r="S28" s="40">
        <f t="shared" si="6"/>
        <v>142131.06166633332</v>
      </c>
      <c r="T28" s="40">
        <f t="shared" si="15"/>
        <v>142131.06166633332</v>
      </c>
      <c r="U28">
        <f t="shared" si="16"/>
        <v>0</v>
      </c>
      <c r="V28" s="40">
        <f t="shared" si="17"/>
        <v>142131.06166633332</v>
      </c>
      <c r="W28" s="40">
        <f t="shared" si="7"/>
        <v>142131.06166633332</v>
      </c>
      <c r="X28" s="40">
        <f t="shared" si="18"/>
        <v>142131.06166633332</v>
      </c>
      <c r="Y28">
        <f t="shared" si="19"/>
        <v>0</v>
      </c>
    </row>
    <row r="29" spans="1:25" x14ac:dyDescent="0.25">
      <c r="A29" s="4" t="s">
        <v>729</v>
      </c>
      <c r="B29" s="7" t="s">
        <v>348</v>
      </c>
      <c r="C29" s="2" t="s">
        <v>730</v>
      </c>
      <c r="D29">
        <f>VLOOKUP(B29,'Model allocations'!$A$1:$L$319,3,FALSE)</f>
        <v>169903.48478571247</v>
      </c>
      <c r="E29" s="42">
        <f>VLOOKUP(B29,'Initial adjusted formula count'!$A$1:$P$319,12,FALSE)</f>
        <v>0.13137254901960799</v>
      </c>
      <c r="F29">
        <f>VLOOKUP(B29,'Model allocations'!$A$1:$L$319,8,FALSE)</f>
        <v>162402.09962511042</v>
      </c>
      <c r="G29" s="41">
        <f t="shared" si="8"/>
        <v>0.85</v>
      </c>
      <c r="H29">
        <f t="shared" si="9"/>
        <v>144417.96206785561</v>
      </c>
      <c r="I29">
        <f t="shared" si="1"/>
        <v>0</v>
      </c>
      <c r="J29">
        <f t="shared" si="2"/>
        <v>162402.09962511042</v>
      </c>
      <c r="K29">
        <f t="shared" si="3"/>
        <v>162334.27023963351</v>
      </c>
      <c r="L29">
        <f t="shared" si="10"/>
        <v>162334.27023963351</v>
      </c>
      <c r="M29">
        <f t="shared" si="4"/>
        <v>0</v>
      </c>
      <c r="N29" s="40">
        <f t="shared" si="11"/>
        <v>162334.27023963351</v>
      </c>
      <c r="O29" s="40">
        <f t="shared" si="5"/>
        <v>162320.13292575572</v>
      </c>
      <c r="P29" s="40">
        <f t="shared" si="12"/>
        <v>162320.13292575572</v>
      </c>
      <c r="Q29">
        <f t="shared" si="13"/>
        <v>0</v>
      </c>
      <c r="R29" s="40">
        <f t="shared" si="14"/>
        <v>162320.13292575572</v>
      </c>
      <c r="S29" s="40">
        <f t="shared" si="6"/>
        <v>162320.13292575566</v>
      </c>
      <c r="T29" s="40">
        <f t="shared" si="15"/>
        <v>162320.13292575566</v>
      </c>
      <c r="U29">
        <f t="shared" si="16"/>
        <v>0</v>
      </c>
      <c r="V29" s="40">
        <f t="shared" si="17"/>
        <v>162320.13292575566</v>
      </c>
      <c r="W29" s="40">
        <f t="shared" si="7"/>
        <v>162320.13292575566</v>
      </c>
      <c r="X29" s="40">
        <f t="shared" si="18"/>
        <v>162320.13292575566</v>
      </c>
      <c r="Y29">
        <f t="shared" si="19"/>
        <v>0</v>
      </c>
    </row>
    <row r="30" spans="1:25" x14ac:dyDescent="0.25">
      <c r="A30" s="4" t="s">
        <v>731</v>
      </c>
      <c r="B30" s="7" t="s">
        <v>118</v>
      </c>
      <c r="C30" s="2" t="s">
        <v>732</v>
      </c>
      <c r="D30">
        <f>VLOOKUP(B30,'Model allocations'!$A$1:$L$319,3,FALSE)</f>
        <v>189729.79313512336</v>
      </c>
      <c r="E30" s="42">
        <f>VLOOKUP(B30,'Initial adjusted formula count'!$A$1:$P$319,12,FALSE)</f>
        <v>0.11990261716372499</v>
      </c>
      <c r="F30">
        <f>VLOOKUP(B30,'Model allocations'!$A$1:$L$319,8,FALSE)</f>
        <v>161270.32416485486</v>
      </c>
      <c r="G30" s="41">
        <f t="shared" si="8"/>
        <v>0.85</v>
      </c>
      <c r="H30">
        <f t="shared" si="9"/>
        <v>161270.32416485486</v>
      </c>
      <c r="I30">
        <f t="shared" si="1"/>
        <v>0</v>
      </c>
      <c r="J30">
        <f t="shared" si="2"/>
        <v>161270.32416485486</v>
      </c>
      <c r="K30">
        <f t="shared" si="3"/>
        <v>161202.96748037223</v>
      </c>
      <c r="L30">
        <f t="shared" si="10"/>
        <v>161202.96748037223</v>
      </c>
      <c r="M30">
        <f t="shared" si="4"/>
        <v>161270.32416485486</v>
      </c>
      <c r="N30" s="40">
        <f t="shared" si="11"/>
        <v>0</v>
      </c>
      <c r="O30" s="40">
        <f t="shared" si="5"/>
        <v>0</v>
      </c>
      <c r="P30" s="40">
        <f t="shared" si="12"/>
        <v>161270.32416485486</v>
      </c>
      <c r="Q30">
        <f t="shared" si="13"/>
        <v>0</v>
      </c>
      <c r="R30" s="40">
        <f t="shared" si="14"/>
        <v>0</v>
      </c>
      <c r="S30" s="40">
        <f t="shared" si="6"/>
        <v>0</v>
      </c>
      <c r="T30" s="40">
        <f t="shared" si="15"/>
        <v>161270.32416485486</v>
      </c>
      <c r="U30">
        <f t="shared" si="16"/>
        <v>0</v>
      </c>
      <c r="V30" s="40">
        <f t="shared" si="17"/>
        <v>0</v>
      </c>
      <c r="W30" s="40">
        <f t="shared" si="7"/>
        <v>0</v>
      </c>
      <c r="X30" s="40">
        <f t="shared" si="18"/>
        <v>161270.32416485486</v>
      </c>
      <c r="Y30">
        <f t="shared" si="19"/>
        <v>0</v>
      </c>
    </row>
    <row r="31" spans="1:25" x14ac:dyDescent="0.25">
      <c r="A31" s="4" t="s">
        <v>8</v>
      </c>
      <c r="B31" s="7" t="s">
        <v>78</v>
      </c>
      <c r="C31" s="2" t="s">
        <v>733</v>
      </c>
      <c r="D31">
        <f>VLOOKUP(B31,'Model allocations'!$A$1:$L$319,3,FALSE)</f>
        <v>38844.974428652138</v>
      </c>
      <c r="E31" s="42">
        <f>VLOOKUP(B31,'Initial adjusted formula count'!$A$1:$P$319,12,FALSE)</f>
        <v>0.12787403914869599</v>
      </c>
      <c r="F31">
        <f>VLOOKUP(B31,'Model allocations'!$A$1:$L$319,8,FALSE)</f>
        <v>52759.143934173924</v>
      </c>
      <c r="G31" s="41">
        <f t="shared" si="8"/>
        <v>0.85</v>
      </c>
      <c r="H31">
        <f t="shared" si="9"/>
        <v>33018.228264354315</v>
      </c>
      <c r="I31">
        <f t="shared" si="1"/>
        <v>0</v>
      </c>
      <c r="J31">
        <f t="shared" si="2"/>
        <v>52759.143934173924</v>
      </c>
      <c r="K31">
        <f t="shared" si="3"/>
        <v>52737.108379710015</v>
      </c>
      <c r="L31">
        <f t="shared" si="10"/>
        <v>52737.108379710015</v>
      </c>
      <c r="M31">
        <f t="shared" si="4"/>
        <v>0</v>
      </c>
      <c r="N31" s="40">
        <f t="shared" si="11"/>
        <v>52737.108379710015</v>
      </c>
      <c r="O31" s="40">
        <f t="shared" si="5"/>
        <v>52732.515627649271</v>
      </c>
      <c r="P31" s="40">
        <f t="shared" si="12"/>
        <v>52732.515627649271</v>
      </c>
      <c r="Q31">
        <f t="shared" si="13"/>
        <v>0</v>
      </c>
      <c r="R31" s="40">
        <f t="shared" si="14"/>
        <v>52732.515627649271</v>
      </c>
      <c r="S31" s="40">
        <f t="shared" si="6"/>
        <v>52732.515627649249</v>
      </c>
      <c r="T31" s="40">
        <f t="shared" si="15"/>
        <v>52732.515627649249</v>
      </c>
      <c r="U31">
        <f t="shared" si="16"/>
        <v>0</v>
      </c>
      <c r="V31" s="40">
        <f t="shared" si="17"/>
        <v>52732.515627649249</v>
      </c>
      <c r="W31" s="40">
        <f t="shared" si="7"/>
        <v>52732.515627649249</v>
      </c>
      <c r="X31" s="40">
        <f t="shared" si="18"/>
        <v>52732.515627649249</v>
      </c>
      <c r="Y31">
        <f t="shared" si="19"/>
        <v>0</v>
      </c>
    </row>
    <row r="32" spans="1:25" x14ac:dyDescent="0.25">
      <c r="A32" s="4" t="s">
        <v>734</v>
      </c>
      <c r="B32" s="7" t="s">
        <v>350</v>
      </c>
      <c r="C32" s="2" t="s">
        <v>735</v>
      </c>
      <c r="D32">
        <f>VLOOKUP(B32,'Model allocations'!$A$1:$L$319,3,FALSE)</f>
        <v>9938.227259458843</v>
      </c>
      <c r="E32" s="42">
        <f>VLOOKUP(B32,'Initial adjusted formula count'!$A$1:$P$319,12,FALSE)</f>
        <v>0.13684210526315799</v>
      </c>
      <c r="F32">
        <f>VLOOKUP(B32,'Model allocations'!$A$1:$L$319,8,FALSE)</f>
        <v>10503.61838371361</v>
      </c>
      <c r="G32" s="41">
        <f t="shared" si="8"/>
        <v>0.85</v>
      </c>
      <c r="H32">
        <f t="shared" si="9"/>
        <v>8447.4931705400159</v>
      </c>
      <c r="I32">
        <f t="shared" si="1"/>
        <v>0</v>
      </c>
      <c r="J32">
        <f t="shared" si="2"/>
        <v>10503.61838371361</v>
      </c>
      <c r="K32">
        <f t="shared" si="3"/>
        <v>10499.231408533513</v>
      </c>
      <c r="L32">
        <f t="shared" si="10"/>
        <v>10499.231408533513</v>
      </c>
      <c r="M32">
        <f t="shared" si="4"/>
        <v>0</v>
      </c>
      <c r="N32" s="40">
        <f t="shared" si="11"/>
        <v>10499.231408533513</v>
      </c>
      <c r="O32" s="40">
        <f t="shared" si="5"/>
        <v>10498.317054899626</v>
      </c>
      <c r="P32" s="40">
        <f t="shared" si="12"/>
        <v>10498.317054899626</v>
      </c>
      <c r="Q32">
        <f t="shared" si="13"/>
        <v>0</v>
      </c>
      <c r="R32" s="40">
        <f t="shared" si="14"/>
        <v>10498.317054899626</v>
      </c>
      <c r="S32" s="40">
        <f t="shared" si="6"/>
        <v>10498.317054899622</v>
      </c>
      <c r="T32" s="40">
        <f t="shared" si="15"/>
        <v>10498.317054899622</v>
      </c>
      <c r="U32">
        <f t="shared" si="16"/>
        <v>0</v>
      </c>
      <c r="V32" s="40">
        <f t="shared" si="17"/>
        <v>10498.317054899622</v>
      </c>
      <c r="W32" s="40">
        <f t="shared" si="7"/>
        <v>10498.317054899622</v>
      </c>
      <c r="X32" s="40">
        <f t="shared" si="18"/>
        <v>10498.317054899622</v>
      </c>
      <c r="Y32">
        <f t="shared" si="19"/>
        <v>0</v>
      </c>
    </row>
    <row r="33" spans="1:25" x14ac:dyDescent="0.25">
      <c r="A33" s="4" t="s">
        <v>736</v>
      </c>
      <c r="B33" s="7" t="s">
        <v>120</v>
      </c>
      <c r="C33" s="2" t="s">
        <v>737</v>
      </c>
      <c r="D33">
        <f>VLOOKUP(B33,'Model allocations'!$A$1:$L$319,3,FALSE)</f>
        <v>772471.30062157381</v>
      </c>
      <c r="E33" s="42">
        <f>VLOOKUP(B33,'Initial adjusted formula count'!$A$1:$P$319,12,FALSE)</f>
        <v>8.3539385376192196E-2</v>
      </c>
      <c r="F33">
        <f>VLOOKUP(B33,'Model allocations'!$A$1:$L$319,8,FALSE)</f>
        <v>764340.23007639032</v>
      </c>
      <c r="G33" s="41">
        <f t="shared" si="8"/>
        <v>0.85</v>
      </c>
      <c r="H33">
        <f t="shared" si="9"/>
        <v>656600.60552833776</v>
      </c>
      <c r="I33">
        <f t="shared" si="1"/>
        <v>0</v>
      </c>
      <c r="J33">
        <f t="shared" si="2"/>
        <v>764340.23007639032</v>
      </c>
      <c r="K33">
        <f t="shared" si="3"/>
        <v>764020.99326713081</v>
      </c>
      <c r="L33">
        <f t="shared" si="10"/>
        <v>764020.99326713081</v>
      </c>
      <c r="M33">
        <f t="shared" si="4"/>
        <v>0</v>
      </c>
      <c r="N33" s="40">
        <f t="shared" si="11"/>
        <v>764020.99326713081</v>
      </c>
      <c r="O33" s="40">
        <f t="shared" si="5"/>
        <v>763954.45645654178</v>
      </c>
      <c r="P33" s="40">
        <f t="shared" si="12"/>
        <v>763954.45645654178</v>
      </c>
      <c r="Q33">
        <f t="shared" si="13"/>
        <v>0</v>
      </c>
      <c r="R33" s="40">
        <f t="shared" si="14"/>
        <v>763954.45645654178</v>
      </c>
      <c r="S33" s="40">
        <f t="shared" si="6"/>
        <v>763954.45645654155</v>
      </c>
      <c r="T33" s="40">
        <f t="shared" si="15"/>
        <v>763954.45645654155</v>
      </c>
      <c r="U33">
        <f t="shared" si="16"/>
        <v>0</v>
      </c>
      <c r="V33" s="40">
        <f t="shared" si="17"/>
        <v>763954.45645654155</v>
      </c>
      <c r="W33" s="40">
        <f t="shared" si="7"/>
        <v>763954.45645654155</v>
      </c>
      <c r="X33" s="40">
        <f t="shared" si="18"/>
        <v>763954.45645654155</v>
      </c>
      <c r="Y33">
        <f t="shared" si="19"/>
        <v>0</v>
      </c>
    </row>
    <row r="34" spans="1:25" x14ac:dyDescent="0.25">
      <c r="A34" s="4" t="s">
        <v>738</v>
      </c>
      <c r="B34" s="7" t="s">
        <v>280</v>
      </c>
      <c r="C34" s="2" t="s">
        <v>739</v>
      </c>
      <c r="D34">
        <f>VLOOKUP(B34,'Model allocations'!$A$1:$L$319,3,FALSE)</f>
        <v>1390448.3411188328</v>
      </c>
      <c r="E34" s="42">
        <f>VLOOKUP(B34,'Initial adjusted formula count'!$A$1:$P$319,12,FALSE)</f>
        <v>9.5411676213620303E-2</v>
      </c>
      <c r="F34">
        <f>VLOOKUP(B34,'Model allocations'!$A$1:$L$319,8,FALSE)</f>
        <v>1332343.5934418265</v>
      </c>
      <c r="G34" s="41">
        <f t="shared" si="8"/>
        <v>0.85</v>
      </c>
      <c r="H34">
        <f t="shared" si="9"/>
        <v>1181881.0899510079</v>
      </c>
      <c r="I34">
        <f t="shared" si="1"/>
        <v>0</v>
      </c>
      <c r="J34">
        <f t="shared" si="2"/>
        <v>1332343.5934418265</v>
      </c>
      <c r="K34">
        <f t="shared" si="3"/>
        <v>1331787.1225132125</v>
      </c>
      <c r="L34">
        <f t="shared" si="10"/>
        <v>1331787.1225132125</v>
      </c>
      <c r="M34">
        <f t="shared" si="4"/>
        <v>0</v>
      </c>
      <c r="N34" s="40">
        <f t="shared" si="11"/>
        <v>1331787.1225132125</v>
      </c>
      <c r="O34" s="40">
        <f t="shared" si="5"/>
        <v>1331671.1402714986</v>
      </c>
      <c r="P34" s="40">
        <f t="shared" si="12"/>
        <v>1331671.1402714986</v>
      </c>
      <c r="Q34">
        <f t="shared" si="13"/>
        <v>0</v>
      </c>
      <c r="R34" s="40">
        <f t="shared" si="14"/>
        <v>1331671.1402714986</v>
      </c>
      <c r="S34" s="40">
        <f t="shared" si="6"/>
        <v>1331671.1402714981</v>
      </c>
      <c r="T34" s="40">
        <f t="shared" si="15"/>
        <v>1331671.1402714981</v>
      </c>
      <c r="U34">
        <f t="shared" si="16"/>
        <v>0</v>
      </c>
      <c r="V34" s="40">
        <f t="shared" si="17"/>
        <v>1331671.1402714981</v>
      </c>
      <c r="W34" s="40">
        <f t="shared" si="7"/>
        <v>1331671.1402714981</v>
      </c>
      <c r="X34" s="40">
        <f t="shared" si="18"/>
        <v>1331671.1402714981</v>
      </c>
      <c r="Y34">
        <f t="shared" si="19"/>
        <v>0</v>
      </c>
    </row>
    <row r="35" spans="1:25" x14ac:dyDescent="0.25">
      <c r="A35" s="4" t="s">
        <v>740</v>
      </c>
      <c r="B35" s="7" t="s">
        <v>352</v>
      </c>
      <c r="C35" s="2" t="s">
        <v>741</v>
      </c>
      <c r="D35">
        <f>VLOOKUP(B35,'Model allocations'!$A$1:$L$319,3,FALSE)</f>
        <v>662247.32556212146</v>
      </c>
      <c r="E35" s="42">
        <f>VLOOKUP(B35,'Initial adjusted formula count'!$A$1:$P$319,12,FALSE)</f>
        <v>0.19452247191011199</v>
      </c>
      <c r="F35">
        <f>VLOOKUP(B35,'Model allocations'!$A$1:$L$319,8,FALSE)</f>
        <v>671423.60591277003</v>
      </c>
      <c r="G35" s="41">
        <f t="shared" si="8"/>
        <v>0.9</v>
      </c>
      <c r="H35">
        <f t="shared" si="9"/>
        <v>596022.59300590935</v>
      </c>
      <c r="I35">
        <f t="shared" si="1"/>
        <v>0</v>
      </c>
      <c r="J35">
        <f t="shared" si="2"/>
        <v>671423.60591277003</v>
      </c>
      <c r="K35">
        <f t="shared" si="3"/>
        <v>671143.17696087295</v>
      </c>
      <c r="L35">
        <f t="shared" si="10"/>
        <v>671143.17696087295</v>
      </c>
      <c r="M35">
        <f t="shared" si="4"/>
        <v>0</v>
      </c>
      <c r="N35" s="40">
        <f t="shared" si="11"/>
        <v>671143.17696087295</v>
      </c>
      <c r="O35" s="40">
        <f t="shared" si="5"/>
        <v>671084.72866319912</v>
      </c>
      <c r="P35" s="40">
        <f t="shared" si="12"/>
        <v>671084.72866319912</v>
      </c>
      <c r="Q35">
        <f t="shared" si="13"/>
        <v>0</v>
      </c>
      <c r="R35" s="40">
        <f t="shared" si="14"/>
        <v>671084.72866319912</v>
      </c>
      <c r="S35" s="40">
        <f t="shared" si="6"/>
        <v>671084.72866319888</v>
      </c>
      <c r="T35" s="40">
        <f t="shared" si="15"/>
        <v>671084.72866319888</v>
      </c>
      <c r="U35">
        <f t="shared" si="16"/>
        <v>0</v>
      </c>
      <c r="V35" s="40">
        <f t="shared" si="17"/>
        <v>671084.72866319888</v>
      </c>
      <c r="W35" s="40">
        <f t="shared" si="7"/>
        <v>671084.72866319888</v>
      </c>
      <c r="X35" s="40">
        <f t="shared" si="18"/>
        <v>671084.72866319888</v>
      </c>
      <c r="Y35">
        <f t="shared" si="19"/>
        <v>0</v>
      </c>
    </row>
    <row r="36" spans="1:25" x14ac:dyDescent="0.25">
      <c r="A36" s="4" t="s">
        <v>742</v>
      </c>
      <c r="B36" s="7" t="s">
        <v>354</v>
      </c>
      <c r="C36" s="2" t="s">
        <v>743</v>
      </c>
      <c r="D36">
        <f>VLOOKUP(B36,'Model allocations'!$A$1:$L$319,3,FALSE)</f>
        <v>268332.13600538881</v>
      </c>
      <c r="E36" s="42">
        <f>VLOOKUP(B36,'Initial adjusted formula count'!$A$1:$P$319,12,FALSE)</f>
        <v>0.12583012932541099</v>
      </c>
      <c r="F36">
        <f>VLOOKUP(B36,'Model allocations'!$A$1:$L$319,8,FALSE)</f>
        <v>290869.43216437689</v>
      </c>
      <c r="G36" s="41">
        <f t="shared" si="8"/>
        <v>0.85</v>
      </c>
      <c r="H36">
        <f t="shared" si="9"/>
        <v>228082.31560458048</v>
      </c>
      <c r="I36">
        <f t="shared" si="1"/>
        <v>0</v>
      </c>
      <c r="J36">
        <f t="shared" si="2"/>
        <v>290869.43216437689</v>
      </c>
      <c r="K36">
        <f t="shared" si="3"/>
        <v>290747.94669785112</v>
      </c>
      <c r="L36">
        <f t="shared" si="10"/>
        <v>290747.94669785112</v>
      </c>
      <c r="M36">
        <f t="shared" si="4"/>
        <v>0</v>
      </c>
      <c r="N36" s="40">
        <f t="shared" si="11"/>
        <v>290747.94669785112</v>
      </c>
      <c r="O36" s="40">
        <f t="shared" si="5"/>
        <v>290722.62613568193</v>
      </c>
      <c r="P36" s="40">
        <f t="shared" si="12"/>
        <v>290722.62613568193</v>
      </c>
      <c r="Q36">
        <f t="shared" si="13"/>
        <v>0</v>
      </c>
      <c r="R36" s="40">
        <f t="shared" si="14"/>
        <v>290722.62613568193</v>
      </c>
      <c r="S36" s="40">
        <f t="shared" si="6"/>
        <v>290722.62613568187</v>
      </c>
      <c r="T36" s="40">
        <f t="shared" si="15"/>
        <v>290722.62613568187</v>
      </c>
      <c r="U36">
        <f t="shared" si="16"/>
        <v>0</v>
      </c>
      <c r="V36" s="40">
        <f t="shared" si="17"/>
        <v>290722.62613568187</v>
      </c>
      <c r="W36" s="40">
        <f t="shared" si="7"/>
        <v>290722.62613568187</v>
      </c>
      <c r="X36" s="40">
        <f t="shared" si="18"/>
        <v>290722.62613568187</v>
      </c>
      <c r="Y36">
        <f t="shared" si="19"/>
        <v>0</v>
      </c>
    </row>
    <row r="37" spans="1:25" x14ac:dyDescent="0.25">
      <c r="A37" s="4" t="s">
        <v>744</v>
      </c>
      <c r="B37" s="7" t="s">
        <v>282</v>
      </c>
      <c r="C37" s="2" t="s">
        <v>745</v>
      </c>
      <c r="D37">
        <f>VLOOKUP(B37,'Model allocations'!$A$1:$L$319,3,FALSE)</f>
        <v>580031.08187023434</v>
      </c>
      <c r="E37" s="42">
        <f>VLOOKUP(B37,'Initial adjusted formula count'!$A$1:$P$319,12,FALSE)</f>
        <v>0.12734732523275999</v>
      </c>
      <c r="F37">
        <f>VLOOKUP(B37,'Model allocations'!$A$1:$L$319,8,FALSE)</f>
        <v>652032.31043514493</v>
      </c>
      <c r="G37" s="41">
        <f t="shared" si="8"/>
        <v>0.85</v>
      </c>
      <c r="H37">
        <f t="shared" si="9"/>
        <v>493026.41958969919</v>
      </c>
      <c r="I37">
        <f t="shared" si="1"/>
        <v>0</v>
      </c>
      <c r="J37">
        <f t="shared" si="2"/>
        <v>652032.31043514493</v>
      </c>
      <c r="K37">
        <f t="shared" si="3"/>
        <v>651759.98051434953</v>
      </c>
      <c r="L37">
        <f t="shared" si="10"/>
        <v>651759.98051434953</v>
      </c>
      <c r="M37">
        <f t="shared" si="4"/>
        <v>0</v>
      </c>
      <c r="N37" s="40">
        <f t="shared" si="11"/>
        <v>651759.98051434953</v>
      </c>
      <c r="O37" s="40">
        <f t="shared" si="5"/>
        <v>651703.2202541536</v>
      </c>
      <c r="P37" s="40">
        <f t="shared" si="12"/>
        <v>651703.2202541536</v>
      </c>
      <c r="Q37">
        <f t="shared" si="13"/>
        <v>0</v>
      </c>
      <c r="R37" s="40">
        <f t="shared" si="14"/>
        <v>651703.2202541536</v>
      </c>
      <c r="S37" s="40">
        <f t="shared" si="6"/>
        <v>651703.22025415336</v>
      </c>
      <c r="T37" s="40">
        <f t="shared" si="15"/>
        <v>651703.22025415336</v>
      </c>
      <c r="U37">
        <f t="shared" si="16"/>
        <v>0</v>
      </c>
      <c r="V37" s="40">
        <f t="shared" si="17"/>
        <v>651703.22025415336</v>
      </c>
      <c r="W37" s="40">
        <f t="shared" si="7"/>
        <v>651703.22025415336</v>
      </c>
      <c r="X37" s="40">
        <f t="shared" si="18"/>
        <v>651703.22025415336</v>
      </c>
      <c r="Y37">
        <f t="shared" si="19"/>
        <v>0</v>
      </c>
    </row>
    <row r="38" spans="1:25" x14ac:dyDescent="0.25">
      <c r="A38" s="4" t="s">
        <v>746</v>
      </c>
      <c r="B38" s="7" t="s">
        <v>356</v>
      </c>
      <c r="C38" s="2" t="s">
        <v>747</v>
      </c>
      <c r="D38">
        <f>VLOOKUP(B38,'Model allocations'!$A$1:$L$319,3,FALSE)</f>
        <v>192094.2689401774</v>
      </c>
      <c r="E38" s="42">
        <f>VLOOKUP(B38,'Initial adjusted formula count'!$A$1:$P$319,12,FALSE)</f>
        <v>0.20168954593453001</v>
      </c>
      <c r="F38">
        <f>VLOOKUP(B38,'Model allocations'!$A$1:$L$319,8,FALSE)</f>
        <v>172884.84204615967</v>
      </c>
      <c r="G38" s="41">
        <f t="shared" si="8"/>
        <v>0.9</v>
      </c>
      <c r="H38">
        <f t="shared" si="9"/>
        <v>172884.84204615967</v>
      </c>
      <c r="I38">
        <f t="shared" si="1"/>
        <v>0</v>
      </c>
      <c r="J38">
        <f t="shared" si="2"/>
        <v>172884.84204615967</v>
      </c>
      <c r="K38">
        <f t="shared" si="3"/>
        <v>172812.63440462467</v>
      </c>
      <c r="L38">
        <f t="shared" si="10"/>
        <v>172812.63440462467</v>
      </c>
      <c r="M38">
        <f t="shared" si="4"/>
        <v>172884.84204615967</v>
      </c>
      <c r="N38" s="40">
        <f t="shared" si="11"/>
        <v>0</v>
      </c>
      <c r="O38" s="40">
        <f t="shared" si="5"/>
        <v>0</v>
      </c>
      <c r="P38" s="40">
        <f t="shared" si="12"/>
        <v>172884.84204615967</v>
      </c>
      <c r="Q38">
        <f t="shared" si="13"/>
        <v>0</v>
      </c>
      <c r="R38" s="40">
        <f t="shared" si="14"/>
        <v>0</v>
      </c>
      <c r="S38" s="40">
        <f t="shared" si="6"/>
        <v>0</v>
      </c>
      <c r="T38" s="40">
        <f t="shared" si="15"/>
        <v>172884.84204615967</v>
      </c>
      <c r="U38">
        <f t="shared" si="16"/>
        <v>0</v>
      </c>
      <c r="V38" s="40">
        <f t="shared" si="17"/>
        <v>0</v>
      </c>
      <c r="W38" s="40">
        <f t="shared" si="7"/>
        <v>0</v>
      </c>
      <c r="X38" s="40">
        <f t="shared" si="18"/>
        <v>172884.84204615967</v>
      </c>
      <c r="Y38">
        <f t="shared" si="19"/>
        <v>0</v>
      </c>
    </row>
    <row r="39" spans="1:25" x14ac:dyDescent="0.25">
      <c r="A39" s="4" t="s">
        <v>748</v>
      </c>
      <c r="B39" s="7" t="s">
        <v>122</v>
      </c>
      <c r="C39" s="2" t="s">
        <v>749</v>
      </c>
      <c r="D39">
        <f>VLOOKUP(B39,'Model allocations'!$A$1:$L$319,3,FALSE)</f>
        <v>141845.60724863989</v>
      </c>
      <c r="E39" s="42">
        <f>VLOOKUP(B39,'Initial adjusted formula count'!$A$1:$P$319,12,FALSE)</f>
        <v>0.17711864406779701</v>
      </c>
      <c r="F39">
        <f>VLOOKUP(B39,'Model allocations'!$A$1:$L$319,8,FALSE)</f>
        <v>168865.86478431887</v>
      </c>
      <c r="G39" s="41">
        <f t="shared" si="8"/>
        <v>0.9</v>
      </c>
      <c r="H39">
        <f t="shared" si="9"/>
        <v>127661.04652377591</v>
      </c>
      <c r="I39">
        <f t="shared" si="1"/>
        <v>0</v>
      </c>
      <c r="J39">
        <f t="shared" si="2"/>
        <v>168865.86478431887</v>
      </c>
      <c r="K39">
        <f t="shared" si="3"/>
        <v>168795.33572180805</v>
      </c>
      <c r="L39">
        <f t="shared" si="10"/>
        <v>168795.33572180805</v>
      </c>
      <c r="M39">
        <f t="shared" si="4"/>
        <v>0</v>
      </c>
      <c r="N39" s="40">
        <f t="shared" si="11"/>
        <v>168795.33572180805</v>
      </c>
      <c r="O39" s="40">
        <f t="shared" si="5"/>
        <v>168780.63572877093</v>
      </c>
      <c r="P39" s="40">
        <f t="shared" si="12"/>
        <v>168780.63572877093</v>
      </c>
      <c r="Q39">
        <f t="shared" si="13"/>
        <v>0</v>
      </c>
      <c r="R39" s="40">
        <f t="shared" si="14"/>
        <v>168780.63572877093</v>
      </c>
      <c r="S39" s="40">
        <f t="shared" si="6"/>
        <v>168780.63572877087</v>
      </c>
      <c r="T39" s="40">
        <f t="shared" si="15"/>
        <v>168780.63572877087</v>
      </c>
      <c r="U39">
        <f t="shared" si="16"/>
        <v>0</v>
      </c>
      <c r="V39" s="40">
        <f t="shared" si="17"/>
        <v>168780.63572877087</v>
      </c>
      <c r="W39" s="40">
        <f t="shared" si="7"/>
        <v>168780.63572877087</v>
      </c>
      <c r="X39" s="40">
        <f t="shared" si="18"/>
        <v>168780.63572877087</v>
      </c>
      <c r="Y39">
        <f t="shared" si="19"/>
        <v>0</v>
      </c>
    </row>
    <row r="40" spans="1:25" x14ac:dyDescent="0.25">
      <c r="A40" s="4" t="s">
        <v>750</v>
      </c>
      <c r="B40" s="7" t="s">
        <v>358</v>
      </c>
      <c r="C40" s="2" t="s">
        <v>751</v>
      </c>
      <c r="D40">
        <f>VLOOKUP(B40,'Model allocations'!$A$1:$L$319,3,FALSE)</f>
        <v>450834.12749726925</v>
      </c>
      <c r="E40" s="42">
        <f>VLOOKUP(B40,'Initial adjusted formula count'!$A$1:$P$319,12,FALSE)</f>
        <v>0.205003474635163</v>
      </c>
      <c r="F40">
        <f>VLOOKUP(B40,'Model allocations'!$A$1:$L$319,8,FALSE)</f>
        <v>476702.68049161759</v>
      </c>
      <c r="G40" s="41">
        <f t="shared" si="8"/>
        <v>0.9</v>
      </c>
      <c r="H40">
        <f t="shared" si="9"/>
        <v>405750.71474754234</v>
      </c>
      <c r="I40">
        <f t="shared" si="1"/>
        <v>0</v>
      </c>
      <c r="J40">
        <f t="shared" si="2"/>
        <v>476702.68049161759</v>
      </c>
      <c r="K40">
        <f t="shared" si="3"/>
        <v>476503.579310367</v>
      </c>
      <c r="L40">
        <f t="shared" si="10"/>
        <v>476503.579310367</v>
      </c>
      <c r="M40">
        <f t="shared" si="4"/>
        <v>0</v>
      </c>
      <c r="N40" s="40">
        <f t="shared" si="11"/>
        <v>476503.579310367</v>
      </c>
      <c r="O40" s="40">
        <f t="shared" si="5"/>
        <v>476462.08172236744</v>
      </c>
      <c r="P40" s="40">
        <f t="shared" si="12"/>
        <v>476462.08172236744</v>
      </c>
      <c r="Q40">
        <f t="shared" si="13"/>
        <v>0</v>
      </c>
      <c r="R40" s="40">
        <f t="shared" si="14"/>
        <v>476462.08172236744</v>
      </c>
      <c r="S40" s="40">
        <f t="shared" si="6"/>
        <v>476462.08172236726</v>
      </c>
      <c r="T40" s="40">
        <f t="shared" si="15"/>
        <v>476462.08172236726</v>
      </c>
      <c r="U40">
        <f t="shared" si="16"/>
        <v>0</v>
      </c>
      <c r="V40" s="40">
        <f t="shared" si="17"/>
        <v>476462.08172236726</v>
      </c>
      <c r="W40" s="40">
        <f t="shared" si="7"/>
        <v>476462.08172236726</v>
      </c>
      <c r="X40" s="40">
        <f t="shared" si="18"/>
        <v>476462.08172236726</v>
      </c>
      <c r="Y40">
        <f t="shared" si="19"/>
        <v>0</v>
      </c>
    </row>
    <row r="41" spans="1:25" x14ac:dyDescent="0.25">
      <c r="A41" s="4" t="s">
        <v>752</v>
      </c>
      <c r="B41" s="7" t="s">
        <v>360</v>
      </c>
      <c r="C41" s="2" t="s">
        <v>753</v>
      </c>
      <c r="D41">
        <f>VLOOKUP(B41,'Model allocations'!$A$1:$L$319,3,FALSE)</f>
        <v>150880.35930269334</v>
      </c>
      <c r="E41" s="42">
        <f>VLOOKUP(B41,'Initial adjusted formula count'!$A$1:$P$319,12,FALSE)</f>
        <v>0.12968299711815601</v>
      </c>
      <c r="F41">
        <f>VLOOKUP(B41,'Model allocations'!$A$1:$L$319,8,FALSE)</f>
        <v>128248.30540728933</v>
      </c>
      <c r="G41" s="41">
        <f t="shared" si="8"/>
        <v>0.85</v>
      </c>
      <c r="H41">
        <f t="shared" si="9"/>
        <v>128248.30540728933</v>
      </c>
      <c r="I41">
        <f t="shared" si="1"/>
        <v>0</v>
      </c>
      <c r="J41">
        <f t="shared" si="2"/>
        <v>128248.30540728933</v>
      </c>
      <c r="K41">
        <f t="shared" si="3"/>
        <v>128194.74080581982</v>
      </c>
      <c r="L41">
        <f t="shared" si="10"/>
        <v>128194.74080581982</v>
      </c>
      <c r="M41">
        <f t="shared" si="4"/>
        <v>128248.30540728933</v>
      </c>
      <c r="N41" s="40">
        <f t="shared" si="11"/>
        <v>0</v>
      </c>
      <c r="O41" s="40">
        <f t="shared" si="5"/>
        <v>0</v>
      </c>
      <c r="P41" s="40">
        <f t="shared" si="12"/>
        <v>128248.30540728933</v>
      </c>
      <c r="Q41">
        <f t="shared" si="13"/>
        <v>0</v>
      </c>
      <c r="R41" s="40">
        <f t="shared" si="14"/>
        <v>0</v>
      </c>
      <c r="S41" s="40">
        <f t="shared" si="6"/>
        <v>0</v>
      </c>
      <c r="T41" s="40">
        <f t="shared" si="15"/>
        <v>128248.30540728933</v>
      </c>
      <c r="U41">
        <f t="shared" si="16"/>
        <v>0</v>
      </c>
      <c r="V41" s="40">
        <f t="shared" si="17"/>
        <v>0</v>
      </c>
      <c r="W41" s="40">
        <f t="shared" si="7"/>
        <v>0</v>
      </c>
      <c r="X41" s="40">
        <f t="shared" si="18"/>
        <v>128248.30540728933</v>
      </c>
      <c r="Y41">
        <f t="shared" si="19"/>
        <v>0</v>
      </c>
    </row>
    <row r="42" spans="1:25" x14ac:dyDescent="0.25">
      <c r="A42" s="4" t="s">
        <v>754</v>
      </c>
      <c r="B42" s="7" t="s">
        <v>362</v>
      </c>
      <c r="C42" s="2" t="s">
        <v>755</v>
      </c>
      <c r="D42">
        <f>VLOOKUP(B42,'Model allocations'!$A$1:$L$319,3,FALSE)</f>
        <v>1743670.5091143881</v>
      </c>
      <c r="E42" s="42">
        <f>VLOOKUP(B42,'Initial adjusted formula count'!$A$1:$P$319,12,FALSE)</f>
        <v>0.13831775700934601</v>
      </c>
      <c r="F42">
        <f>VLOOKUP(B42,'Model allocations'!$A$1:$L$319,8,FALSE)</f>
        <v>1554535.5207896146</v>
      </c>
      <c r="G42" s="41">
        <f t="shared" si="8"/>
        <v>0.85</v>
      </c>
      <c r="H42">
        <f t="shared" si="9"/>
        <v>1482119.9327472299</v>
      </c>
      <c r="I42">
        <f t="shared" si="1"/>
        <v>0</v>
      </c>
      <c r="J42">
        <f t="shared" si="2"/>
        <v>1554535.5207896146</v>
      </c>
      <c r="K42">
        <f t="shared" si="3"/>
        <v>1553886.2484629599</v>
      </c>
      <c r="L42">
        <f t="shared" si="10"/>
        <v>1553886.2484629599</v>
      </c>
      <c r="M42">
        <f t="shared" si="4"/>
        <v>0</v>
      </c>
      <c r="N42" s="40">
        <f t="shared" si="11"/>
        <v>1553886.2484629599</v>
      </c>
      <c r="O42" s="40">
        <f t="shared" si="5"/>
        <v>1553750.9241251445</v>
      </c>
      <c r="P42" s="40">
        <f t="shared" si="12"/>
        <v>1553750.9241251445</v>
      </c>
      <c r="Q42">
        <f t="shared" si="13"/>
        <v>0</v>
      </c>
      <c r="R42" s="40">
        <f t="shared" si="14"/>
        <v>1553750.9241251445</v>
      </c>
      <c r="S42" s="40">
        <f t="shared" si="6"/>
        <v>1553750.924125144</v>
      </c>
      <c r="T42" s="40">
        <f t="shared" si="15"/>
        <v>1553750.924125144</v>
      </c>
      <c r="U42">
        <f t="shared" si="16"/>
        <v>0</v>
      </c>
      <c r="V42" s="40">
        <f t="shared" si="17"/>
        <v>1553750.924125144</v>
      </c>
      <c r="W42" s="40">
        <f t="shared" si="7"/>
        <v>1553750.924125144</v>
      </c>
      <c r="X42" s="40">
        <f t="shared" si="18"/>
        <v>1553750.924125144</v>
      </c>
      <c r="Y42">
        <f t="shared" si="19"/>
        <v>0</v>
      </c>
    </row>
    <row r="43" spans="1:25" x14ac:dyDescent="0.25">
      <c r="A43" s="4" t="s">
        <v>756</v>
      </c>
      <c r="B43" s="7" t="s">
        <v>284</v>
      </c>
      <c r="C43" s="2" t="s">
        <v>757</v>
      </c>
      <c r="D43">
        <f>VLOOKUP(B43,'Model allocations'!$A$1:$L$319,3,FALSE)</f>
        <v>52554.891480326303</v>
      </c>
      <c r="E43" s="42">
        <f>VLOOKUP(B43,'Initial adjusted formula count'!$A$1:$P$319,12,FALSE)</f>
        <v>8.4437086092715205E-2</v>
      </c>
      <c r="F43">
        <f>VLOOKUP(B43,'Model allocations'!$A$1:$L$319,8,FALSE)</f>
        <v>44671.657758277353</v>
      </c>
      <c r="G43" s="41">
        <f t="shared" si="8"/>
        <v>0.85</v>
      </c>
      <c r="H43">
        <f t="shared" si="9"/>
        <v>44671.657758277353</v>
      </c>
      <c r="I43">
        <f t="shared" si="1"/>
        <v>0</v>
      </c>
      <c r="J43">
        <f t="shared" si="2"/>
        <v>44671.657758277353</v>
      </c>
      <c r="K43">
        <f t="shared" si="3"/>
        <v>44653.000049411683</v>
      </c>
      <c r="L43">
        <f t="shared" si="10"/>
        <v>44653.000049411683</v>
      </c>
      <c r="M43">
        <f t="shared" si="4"/>
        <v>44671.657758277353</v>
      </c>
      <c r="N43" s="40">
        <f t="shared" si="11"/>
        <v>0</v>
      </c>
      <c r="O43" s="40">
        <f t="shared" si="5"/>
        <v>0</v>
      </c>
      <c r="P43" s="40">
        <f t="shared" si="12"/>
        <v>44671.657758277353</v>
      </c>
      <c r="Q43">
        <f t="shared" si="13"/>
        <v>0</v>
      </c>
      <c r="R43" s="40">
        <f t="shared" si="14"/>
        <v>0</v>
      </c>
      <c r="S43" s="40">
        <f t="shared" si="6"/>
        <v>0</v>
      </c>
      <c r="T43" s="40">
        <f t="shared" si="15"/>
        <v>44671.657758277353</v>
      </c>
      <c r="U43">
        <f t="shared" si="16"/>
        <v>0</v>
      </c>
      <c r="V43" s="40">
        <f t="shared" si="17"/>
        <v>0</v>
      </c>
      <c r="W43" s="40">
        <f t="shared" si="7"/>
        <v>0</v>
      </c>
      <c r="X43" s="40">
        <f t="shared" si="18"/>
        <v>44671.657758277353</v>
      </c>
      <c r="Y43">
        <f t="shared" si="19"/>
        <v>0</v>
      </c>
    </row>
    <row r="44" spans="1:25" x14ac:dyDescent="0.25">
      <c r="A44" s="4" t="s">
        <v>758</v>
      </c>
      <c r="B44" s="7" t="s">
        <v>364</v>
      </c>
      <c r="C44" s="2" t="s">
        <v>759</v>
      </c>
      <c r="D44">
        <f>VLOOKUP(B44,'Model allocations'!$A$1:$L$319,3,FALSE)</f>
        <v>213220.14847566243</v>
      </c>
      <c r="E44" s="42">
        <f>VLOOKUP(B44,'Initial adjusted formula count'!$A$1:$P$319,12,FALSE)</f>
        <v>0.118821292775665</v>
      </c>
      <c r="F44">
        <f>VLOOKUP(B44,'Model allocations'!$A$1:$L$319,8,FALSE)</f>
        <v>201992.66122526166</v>
      </c>
      <c r="G44" s="41">
        <f t="shared" si="8"/>
        <v>0.85</v>
      </c>
      <c r="H44">
        <f t="shared" si="9"/>
        <v>181237.12620431307</v>
      </c>
      <c r="I44">
        <f t="shared" si="1"/>
        <v>0</v>
      </c>
      <c r="J44">
        <f t="shared" si="2"/>
        <v>201992.66122526166</v>
      </c>
      <c r="K44">
        <f t="shared" si="3"/>
        <v>201908.29631795207</v>
      </c>
      <c r="L44">
        <f t="shared" si="10"/>
        <v>201908.29631795207</v>
      </c>
      <c r="M44">
        <f t="shared" si="4"/>
        <v>0</v>
      </c>
      <c r="N44" s="40">
        <f t="shared" si="11"/>
        <v>201908.29631795207</v>
      </c>
      <c r="O44" s="40">
        <f t="shared" si="5"/>
        <v>201890.71259422347</v>
      </c>
      <c r="P44" s="40">
        <f t="shared" si="12"/>
        <v>201890.71259422347</v>
      </c>
      <c r="Q44">
        <f t="shared" si="13"/>
        <v>0</v>
      </c>
      <c r="R44" s="40">
        <f t="shared" si="14"/>
        <v>201890.71259422347</v>
      </c>
      <c r="S44" s="40">
        <f t="shared" si="6"/>
        <v>201890.71259422338</v>
      </c>
      <c r="T44" s="40">
        <f t="shared" si="15"/>
        <v>201890.71259422338</v>
      </c>
      <c r="U44">
        <f t="shared" si="16"/>
        <v>0</v>
      </c>
      <c r="V44" s="40">
        <f t="shared" si="17"/>
        <v>201890.71259422338</v>
      </c>
      <c r="W44" s="40">
        <f t="shared" si="7"/>
        <v>201890.71259422338</v>
      </c>
      <c r="X44" s="40">
        <f t="shared" si="18"/>
        <v>201890.71259422338</v>
      </c>
      <c r="Y44">
        <f t="shared" si="19"/>
        <v>0</v>
      </c>
    </row>
    <row r="45" spans="1:25" x14ac:dyDescent="0.25">
      <c r="A45" s="4" t="s">
        <v>760</v>
      </c>
      <c r="B45" s="7" t="s">
        <v>366</v>
      </c>
      <c r="C45" s="2" t="s">
        <v>761</v>
      </c>
      <c r="D45">
        <f>VLOOKUP(B45,'Model allocations'!$A$1:$L$319,3,FALSE)</f>
        <v>13996.688581574905</v>
      </c>
      <c r="E45" s="42">
        <f>VLOOKUP(B45,'Initial adjusted formula count'!$A$1:$P$319,12,FALSE)</f>
        <v>8.2304526748971193E-2</v>
      </c>
      <c r="F45">
        <f>VLOOKUP(B45,'Model allocations'!$A$1:$L$319,8,FALSE)</f>
        <v>16159.412898020935</v>
      </c>
      <c r="G45" s="41">
        <f t="shared" si="8"/>
        <v>0.85</v>
      </c>
      <c r="H45">
        <f t="shared" si="9"/>
        <v>11897.185294338669</v>
      </c>
      <c r="I45">
        <f t="shared" si="1"/>
        <v>0</v>
      </c>
      <c r="J45">
        <f t="shared" si="2"/>
        <v>16159.412898020935</v>
      </c>
      <c r="K45">
        <f t="shared" si="3"/>
        <v>16152.663705436169</v>
      </c>
      <c r="L45">
        <f t="shared" si="10"/>
        <v>16152.663705436169</v>
      </c>
      <c r="M45">
        <f t="shared" si="4"/>
        <v>0</v>
      </c>
      <c r="N45" s="40">
        <f t="shared" si="11"/>
        <v>16152.663705436169</v>
      </c>
      <c r="O45" s="40">
        <f t="shared" si="5"/>
        <v>16151.257007537879</v>
      </c>
      <c r="P45" s="40">
        <f t="shared" si="12"/>
        <v>16151.257007537879</v>
      </c>
      <c r="Q45">
        <f t="shared" si="13"/>
        <v>0</v>
      </c>
      <c r="R45" s="40">
        <f t="shared" si="14"/>
        <v>16151.257007537879</v>
      </c>
      <c r="S45" s="40">
        <f t="shared" si="6"/>
        <v>16151.257007537874</v>
      </c>
      <c r="T45" s="40">
        <f t="shared" si="15"/>
        <v>16151.257007537874</v>
      </c>
      <c r="U45">
        <f t="shared" si="16"/>
        <v>0</v>
      </c>
      <c r="V45" s="40">
        <f t="shared" si="17"/>
        <v>16151.257007537874</v>
      </c>
      <c r="W45" s="40">
        <f t="shared" si="7"/>
        <v>16151.257007537874</v>
      </c>
      <c r="X45" s="40">
        <f t="shared" si="18"/>
        <v>16151.257007537874</v>
      </c>
      <c r="Y45">
        <f t="shared" si="19"/>
        <v>0</v>
      </c>
    </row>
    <row r="46" spans="1:25" x14ac:dyDescent="0.25">
      <c r="A46" s="4" t="s">
        <v>762</v>
      </c>
      <c r="B46" s="7" t="s">
        <v>368</v>
      </c>
      <c r="C46" s="2" t="s">
        <v>763</v>
      </c>
      <c r="D46">
        <f>VLOOKUP(B46,'Model allocations'!$A$1:$L$319,3,FALSE)</f>
        <v>34332.057805403281</v>
      </c>
      <c r="E46" s="42">
        <f>VLOOKUP(B46,'Initial adjusted formula count'!$A$1:$P$319,12,FALSE)</f>
        <v>0.20772946859903399</v>
      </c>
      <c r="F46">
        <f>VLOOKUP(B46,'Model allocations'!$A$1:$L$319,8,FALSE)</f>
        <v>34742.73773074503</v>
      </c>
      <c r="G46" s="41">
        <f t="shared" si="8"/>
        <v>0.9</v>
      </c>
      <c r="H46">
        <f t="shared" si="9"/>
        <v>30898.852024862954</v>
      </c>
      <c r="I46">
        <f t="shared" si="1"/>
        <v>0</v>
      </c>
      <c r="J46">
        <f t="shared" si="2"/>
        <v>34742.73773074503</v>
      </c>
      <c r="K46">
        <f t="shared" si="3"/>
        <v>34728.226966687784</v>
      </c>
      <c r="L46">
        <f t="shared" si="10"/>
        <v>34728.226966687784</v>
      </c>
      <c r="M46">
        <f t="shared" si="4"/>
        <v>0</v>
      </c>
      <c r="N46" s="40">
        <f t="shared" si="11"/>
        <v>34728.226966687784</v>
      </c>
      <c r="O46" s="40">
        <f t="shared" si="5"/>
        <v>34725.202566206463</v>
      </c>
      <c r="P46" s="40">
        <f t="shared" si="12"/>
        <v>34725.202566206463</v>
      </c>
      <c r="Q46">
        <f t="shared" si="13"/>
        <v>0</v>
      </c>
      <c r="R46" s="40">
        <f t="shared" si="14"/>
        <v>34725.202566206463</v>
      </c>
      <c r="S46" s="40">
        <f t="shared" si="6"/>
        <v>34725.202566206448</v>
      </c>
      <c r="T46" s="40">
        <f t="shared" si="15"/>
        <v>34725.202566206448</v>
      </c>
      <c r="U46">
        <f t="shared" si="16"/>
        <v>0</v>
      </c>
      <c r="V46" s="40">
        <f t="shared" si="17"/>
        <v>34725.202566206448</v>
      </c>
      <c r="W46" s="40">
        <f t="shared" si="7"/>
        <v>34725.202566206448</v>
      </c>
      <c r="X46" s="40">
        <f t="shared" si="18"/>
        <v>34725.202566206448</v>
      </c>
      <c r="Y46">
        <f t="shared" si="19"/>
        <v>0</v>
      </c>
    </row>
    <row r="47" spans="1:25" x14ac:dyDescent="0.25">
      <c r="A47" s="4" t="s">
        <v>764</v>
      </c>
      <c r="B47" s="7" t="s">
        <v>370</v>
      </c>
      <c r="C47" s="2" t="s">
        <v>765</v>
      </c>
      <c r="D47">
        <f>VLOOKUP(B47,'Model allocations'!$A$1:$L$319,3,FALSE)</f>
        <v>121964.61520011259</v>
      </c>
      <c r="E47" s="42">
        <f>VLOOKUP(B47,'Initial adjusted formula count'!$A$1:$P$319,12,FALSE)</f>
        <v>0.120358514724712</v>
      </c>
      <c r="F47">
        <f>VLOOKUP(B47,'Model allocations'!$A$1:$L$319,8,FALSE)</f>
        <v>103669.92292009569</v>
      </c>
      <c r="G47" s="41">
        <f t="shared" si="8"/>
        <v>0.85</v>
      </c>
      <c r="H47">
        <f t="shared" si="9"/>
        <v>103669.92292009569</v>
      </c>
      <c r="I47">
        <f t="shared" si="1"/>
        <v>0</v>
      </c>
      <c r="J47">
        <f t="shared" si="2"/>
        <v>103669.92292009569</v>
      </c>
      <c r="K47">
        <f t="shared" si="3"/>
        <v>103626.62380524224</v>
      </c>
      <c r="L47">
        <f t="shared" si="10"/>
        <v>103626.62380524224</v>
      </c>
      <c r="M47">
        <f t="shared" si="4"/>
        <v>103669.92292009569</v>
      </c>
      <c r="N47" s="40">
        <f t="shared" si="11"/>
        <v>0</v>
      </c>
      <c r="O47" s="40">
        <f t="shared" si="5"/>
        <v>0</v>
      </c>
      <c r="P47" s="40">
        <f t="shared" si="12"/>
        <v>103669.92292009569</v>
      </c>
      <c r="Q47">
        <f t="shared" si="13"/>
        <v>0</v>
      </c>
      <c r="R47" s="40">
        <f t="shared" si="14"/>
        <v>0</v>
      </c>
      <c r="S47" s="40">
        <f t="shared" si="6"/>
        <v>0</v>
      </c>
      <c r="T47" s="40">
        <f t="shared" si="15"/>
        <v>103669.92292009569</v>
      </c>
      <c r="U47">
        <f t="shared" si="16"/>
        <v>0</v>
      </c>
      <c r="V47" s="40">
        <f t="shared" si="17"/>
        <v>0</v>
      </c>
      <c r="W47" s="40">
        <f t="shared" si="7"/>
        <v>0</v>
      </c>
      <c r="X47" s="40">
        <f t="shared" si="18"/>
        <v>103669.92292009569</v>
      </c>
      <c r="Y47">
        <f t="shared" si="19"/>
        <v>0</v>
      </c>
    </row>
    <row r="48" spans="1:25" x14ac:dyDescent="0.25">
      <c r="A48" s="4" t="s">
        <v>766</v>
      </c>
      <c r="B48" s="7" t="s">
        <v>372</v>
      </c>
      <c r="C48" s="2" t="s">
        <v>767</v>
      </c>
      <c r="D48">
        <f>VLOOKUP(B48,'Model allocations'!$A$1:$L$319,3,FALSE)</f>
        <v>296526.47070527379</v>
      </c>
      <c r="E48" s="42">
        <f>VLOOKUP(B48,'Initial adjusted formula count'!$A$1:$P$319,12,FALSE)</f>
        <v>0.17857142857142899</v>
      </c>
      <c r="F48">
        <f>VLOOKUP(B48,'Model allocations'!$A$1:$L$319,8,FALSE)</f>
        <v>290869.43216437689</v>
      </c>
      <c r="G48" s="41">
        <f t="shared" si="8"/>
        <v>0.9</v>
      </c>
      <c r="H48">
        <f t="shared" si="9"/>
        <v>266873.82363474643</v>
      </c>
      <c r="I48">
        <f t="shared" si="1"/>
        <v>0</v>
      </c>
      <c r="J48">
        <f t="shared" si="2"/>
        <v>290869.43216437689</v>
      </c>
      <c r="K48">
        <f t="shared" si="3"/>
        <v>290747.94669785112</v>
      </c>
      <c r="L48">
        <f t="shared" si="10"/>
        <v>290747.94669785112</v>
      </c>
      <c r="M48">
        <f t="shared" si="4"/>
        <v>0</v>
      </c>
      <c r="N48" s="40">
        <f t="shared" si="11"/>
        <v>290747.94669785112</v>
      </c>
      <c r="O48" s="40">
        <f t="shared" si="5"/>
        <v>290722.62613568193</v>
      </c>
      <c r="P48" s="40">
        <f t="shared" si="12"/>
        <v>290722.62613568193</v>
      </c>
      <c r="Q48">
        <f t="shared" si="13"/>
        <v>0</v>
      </c>
      <c r="R48" s="40">
        <f t="shared" si="14"/>
        <v>290722.62613568193</v>
      </c>
      <c r="S48" s="40">
        <f t="shared" si="6"/>
        <v>290722.62613568187</v>
      </c>
      <c r="T48" s="40">
        <f t="shared" si="15"/>
        <v>290722.62613568187</v>
      </c>
      <c r="U48">
        <f t="shared" si="16"/>
        <v>0</v>
      </c>
      <c r="V48" s="40">
        <f t="shared" si="17"/>
        <v>290722.62613568187</v>
      </c>
      <c r="W48" s="40">
        <f t="shared" si="7"/>
        <v>290722.62613568187</v>
      </c>
      <c r="X48" s="40">
        <f t="shared" si="18"/>
        <v>290722.62613568187</v>
      </c>
      <c r="Y48">
        <f t="shared" si="19"/>
        <v>0</v>
      </c>
    </row>
    <row r="49" spans="1:25" x14ac:dyDescent="0.25">
      <c r="A49" s="4" t="s">
        <v>768</v>
      </c>
      <c r="B49" s="7" t="s">
        <v>374</v>
      </c>
      <c r="C49" s="2" t="s">
        <v>769</v>
      </c>
      <c r="D49">
        <f>VLOOKUP(B49,'Model allocations'!$A$1:$L$319,3,FALSE)</f>
        <v>93961.421362156339</v>
      </c>
      <c r="E49" s="42">
        <f>VLOOKUP(B49,'Initial adjusted formula count'!$A$1:$P$319,12,FALSE)</f>
        <v>0.202479338842975</v>
      </c>
      <c r="F49">
        <f>VLOOKUP(B49,'Model allocations'!$A$1:$L$319,8,FALSE)</f>
        <v>118771.68480045386</v>
      </c>
      <c r="G49" s="41">
        <f t="shared" si="8"/>
        <v>0.9</v>
      </c>
      <c r="H49">
        <f t="shared" si="9"/>
        <v>84565.279225940714</v>
      </c>
      <c r="I49">
        <f t="shared" si="1"/>
        <v>0</v>
      </c>
      <c r="J49">
        <f t="shared" si="2"/>
        <v>118771.68480045386</v>
      </c>
      <c r="K49">
        <f t="shared" si="3"/>
        <v>118722.07823495583</v>
      </c>
      <c r="L49">
        <f t="shared" si="10"/>
        <v>118722.07823495583</v>
      </c>
      <c r="M49">
        <f t="shared" si="4"/>
        <v>0</v>
      </c>
      <c r="N49" s="40">
        <f t="shared" si="11"/>
        <v>118722.07823495583</v>
      </c>
      <c r="O49" s="40">
        <f t="shared" si="5"/>
        <v>118711.7390054034</v>
      </c>
      <c r="P49" s="40">
        <f t="shared" si="12"/>
        <v>118711.7390054034</v>
      </c>
      <c r="Q49">
        <f t="shared" si="13"/>
        <v>0</v>
      </c>
      <c r="R49" s="40">
        <f t="shared" si="14"/>
        <v>118711.7390054034</v>
      </c>
      <c r="S49" s="40">
        <f t="shared" si="6"/>
        <v>118711.73900540336</v>
      </c>
      <c r="T49" s="40">
        <f t="shared" si="15"/>
        <v>118711.73900540336</v>
      </c>
      <c r="U49">
        <f t="shared" si="16"/>
        <v>0</v>
      </c>
      <c r="V49" s="40">
        <f t="shared" si="17"/>
        <v>118711.73900540336</v>
      </c>
      <c r="W49" s="40">
        <f t="shared" si="7"/>
        <v>118711.73900540336</v>
      </c>
      <c r="X49" s="40">
        <f t="shared" si="18"/>
        <v>118711.73900540336</v>
      </c>
      <c r="Y49">
        <f t="shared" si="19"/>
        <v>0</v>
      </c>
    </row>
    <row r="50" spans="1:25" x14ac:dyDescent="0.25">
      <c r="A50" s="4" t="s">
        <v>770</v>
      </c>
      <c r="B50" s="7" t="s">
        <v>124</v>
      </c>
      <c r="C50" s="2" t="s">
        <v>771</v>
      </c>
      <c r="D50">
        <f>VLOOKUP(B50,'Model allocations'!$A$1:$L$319,3,FALSE)</f>
        <v>30956.99087197303</v>
      </c>
      <c r="E50" s="42">
        <f>VLOOKUP(B50,'Initial adjusted formula count'!$A$1:$P$319,12,FALSE)</f>
        <v>8.7272727272727293E-2</v>
      </c>
      <c r="F50">
        <f>VLOOKUP(B50,'Model allocations'!$A$1:$L$319,8,FALSE)</f>
        <v>38782.590955250242</v>
      </c>
      <c r="G50" s="41">
        <f t="shared" si="8"/>
        <v>0.85</v>
      </c>
      <c r="H50">
        <f t="shared" si="9"/>
        <v>26313.442241177076</v>
      </c>
      <c r="I50">
        <f t="shared" si="1"/>
        <v>0</v>
      </c>
      <c r="J50">
        <f t="shared" si="2"/>
        <v>38782.590955250242</v>
      </c>
      <c r="K50">
        <f t="shared" si="3"/>
        <v>38766.392893046803</v>
      </c>
      <c r="L50">
        <f t="shared" si="10"/>
        <v>38766.392893046803</v>
      </c>
      <c r="M50">
        <f t="shared" si="4"/>
        <v>0</v>
      </c>
      <c r="N50" s="40">
        <f t="shared" si="11"/>
        <v>38766.392893046803</v>
      </c>
      <c r="O50" s="40">
        <f t="shared" si="5"/>
        <v>38763.01681809091</v>
      </c>
      <c r="P50" s="40">
        <f t="shared" si="12"/>
        <v>38763.01681809091</v>
      </c>
      <c r="Q50">
        <f t="shared" si="13"/>
        <v>0</v>
      </c>
      <c r="R50" s="40">
        <f t="shared" si="14"/>
        <v>38763.01681809091</v>
      </c>
      <c r="S50" s="40">
        <f t="shared" si="6"/>
        <v>38763.016818090895</v>
      </c>
      <c r="T50" s="40">
        <f t="shared" si="15"/>
        <v>38763.016818090895</v>
      </c>
      <c r="U50">
        <f t="shared" si="16"/>
        <v>0</v>
      </c>
      <c r="V50" s="40">
        <f t="shared" si="17"/>
        <v>38763.016818090895</v>
      </c>
      <c r="W50" s="40">
        <f t="shared" si="7"/>
        <v>38763.016818090895</v>
      </c>
      <c r="X50" s="40">
        <f t="shared" si="18"/>
        <v>38763.016818090895</v>
      </c>
      <c r="Y50">
        <f t="shared" si="19"/>
        <v>0</v>
      </c>
    </row>
    <row r="51" spans="1:25" x14ac:dyDescent="0.25">
      <c r="A51" s="4" t="s">
        <v>772</v>
      </c>
      <c r="B51" s="7" t="s">
        <v>126</v>
      </c>
      <c r="C51" s="2" t="s">
        <v>773</v>
      </c>
      <c r="D51">
        <f>VLOOKUP(B51,'Model allocations'!$A$1:$L$319,3,FALSE)</f>
        <v>24393.830545944431</v>
      </c>
      <c r="E51" s="42">
        <f>VLOOKUP(B51,'Initial adjusted formula count'!$A$1:$P$319,12,FALSE)</f>
        <v>9.0624999999999997E-2</v>
      </c>
      <c r="F51">
        <f>VLOOKUP(B51,'Model allocations'!$A$1:$L$319,8,FALSE)</f>
        <v>23431.148702130369</v>
      </c>
      <c r="G51" s="41">
        <f t="shared" si="8"/>
        <v>0.85</v>
      </c>
      <c r="H51">
        <f t="shared" si="9"/>
        <v>20734.755964052765</v>
      </c>
      <c r="I51">
        <f t="shared" si="1"/>
        <v>0</v>
      </c>
      <c r="J51">
        <f t="shared" si="2"/>
        <v>23431.148702130369</v>
      </c>
      <c r="K51">
        <f t="shared" si="3"/>
        <v>23421.362372882457</v>
      </c>
      <c r="L51">
        <f t="shared" si="10"/>
        <v>23421.362372882457</v>
      </c>
      <c r="M51">
        <f t="shared" si="4"/>
        <v>0</v>
      </c>
      <c r="N51" s="40">
        <f t="shared" si="11"/>
        <v>23421.362372882457</v>
      </c>
      <c r="O51" s="40">
        <f t="shared" si="5"/>
        <v>23419.322660929938</v>
      </c>
      <c r="P51" s="40">
        <f t="shared" si="12"/>
        <v>23419.322660929938</v>
      </c>
      <c r="Q51">
        <f t="shared" si="13"/>
        <v>0</v>
      </c>
      <c r="R51" s="40">
        <f t="shared" si="14"/>
        <v>23419.322660929938</v>
      </c>
      <c r="S51" s="40">
        <f t="shared" si="6"/>
        <v>23419.322660929931</v>
      </c>
      <c r="T51" s="40">
        <f t="shared" si="15"/>
        <v>23419.322660929931</v>
      </c>
      <c r="U51">
        <f t="shared" si="16"/>
        <v>0</v>
      </c>
      <c r="V51" s="40">
        <f t="shared" si="17"/>
        <v>23419.322660929931</v>
      </c>
      <c r="W51" s="40">
        <f t="shared" si="7"/>
        <v>23419.322660929931</v>
      </c>
      <c r="X51" s="40">
        <f t="shared" si="18"/>
        <v>23419.322660929931</v>
      </c>
      <c r="Y51">
        <f t="shared" si="19"/>
        <v>0</v>
      </c>
    </row>
    <row r="52" spans="1:25" x14ac:dyDescent="0.25">
      <c r="A52" s="4" t="s">
        <v>774</v>
      </c>
      <c r="B52" s="7" t="s">
        <v>376</v>
      </c>
      <c r="C52" s="2" t="s">
        <v>775</v>
      </c>
      <c r="D52">
        <f>VLOOKUP(B52,'Model allocations'!$A$1:$L$319,3,FALSE)</f>
        <v>36139.008216213973</v>
      </c>
      <c r="E52" s="42">
        <f>VLOOKUP(B52,'Initial adjusted formula count'!$A$1:$P$319,12,FALSE)</f>
        <v>0.126482213438735</v>
      </c>
      <c r="F52">
        <f>VLOOKUP(B52,'Model allocations'!$A$1:$L$319,8,FALSE)</f>
        <v>30718.156983781875</v>
      </c>
      <c r="G52" s="41">
        <f t="shared" si="8"/>
        <v>0.85</v>
      </c>
      <c r="H52">
        <f t="shared" si="9"/>
        <v>30718.156983781875</v>
      </c>
      <c r="I52">
        <f t="shared" si="1"/>
        <v>0</v>
      </c>
      <c r="J52">
        <f t="shared" si="2"/>
        <v>30718.156983781875</v>
      </c>
      <c r="K52">
        <f t="shared" si="3"/>
        <v>30705.327139118519</v>
      </c>
      <c r="L52">
        <f t="shared" si="10"/>
        <v>30705.327139118519</v>
      </c>
      <c r="M52">
        <f t="shared" si="4"/>
        <v>30718.156983781875</v>
      </c>
      <c r="N52" s="40">
        <f t="shared" si="11"/>
        <v>0</v>
      </c>
      <c r="O52" s="40">
        <f t="shared" si="5"/>
        <v>0</v>
      </c>
      <c r="P52" s="40">
        <f t="shared" si="12"/>
        <v>30718.156983781875</v>
      </c>
      <c r="Q52">
        <f t="shared" si="13"/>
        <v>0</v>
      </c>
      <c r="R52" s="40">
        <f t="shared" si="14"/>
        <v>0</v>
      </c>
      <c r="S52" s="40">
        <f t="shared" si="6"/>
        <v>0</v>
      </c>
      <c r="T52" s="40">
        <f t="shared" si="15"/>
        <v>30718.156983781875</v>
      </c>
      <c r="U52">
        <f t="shared" si="16"/>
        <v>0</v>
      </c>
      <c r="V52" s="40">
        <f t="shared" si="17"/>
        <v>0</v>
      </c>
      <c r="W52" s="40">
        <f t="shared" si="7"/>
        <v>0</v>
      </c>
      <c r="X52" s="40">
        <f t="shared" si="18"/>
        <v>30718.156983781875</v>
      </c>
      <c r="Y52">
        <f t="shared" si="19"/>
        <v>0</v>
      </c>
    </row>
    <row r="53" spans="1:25" x14ac:dyDescent="0.25">
      <c r="A53" s="4" t="s">
        <v>776</v>
      </c>
      <c r="B53" s="7" t="s">
        <v>378</v>
      </c>
      <c r="C53" s="2" t="s">
        <v>777</v>
      </c>
      <c r="D53">
        <f>VLOOKUP(B53,'Model allocations'!$A$1:$L$319,3,FALSE)</f>
        <v>100070.27281870352</v>
      </c>
      <c r="E53" s="42">
        <f>VLOOKUP(B53,'Initial adjusted formula count'!$A$1:$P$319,12,FALSE)</f>
        <v>0.110313901345291</v>
      </c>
      <c r="F53">
        <f>VLOOKUP(B53,'Model allocations'!$A$1:$L$319,8,FALSE)</f>
        <v>99380.38932282872</v>
      </c>
      <c r="G53" s="41">
        <f t="shared" si="8"/>
        <v>0.85</v>
      </c>
      <c r="H53">
        <f t="shared" si="9"/>
        <v>85059.731895897989</v>
      </c>
      <c r="I53">
        <f t="shared" si="1"/>
        <v>0</v>
      </c>
      <c r="J53">
        <f t="shared" si="2"/>
        <v>99380.38932282872</v>
      </c>
      <c r="K53">
        <f t="shared" si="3"/>
        <v>99338.881788432394</v>
      </c>
      <c r="L53">
        <f t="shared" si="10"/>
        <v>99338.881788432394</v>
      </c>
      <c r="M53">
        <f t="shared" si="4"/>
        <v>0</v>
      </c>
      <c r="N53" s="40">
        <f t="shared" si="11"/>
        <v>99338.881788432394</v>
      </c>
      <c r="O53" s="40">
        <f t="shared" si="5"/>
        <v>99330.230596357927</v>
      </c>
      <c r="P53" s="40">
        <f t="shared" si="12"/>
        <v>99330.230596357927</v>
      </c>
      <c r="Q53">
        <f t="shared" si="13"/>
        <v>0</v>
      </c>
      <c r="R53" s="40">
        <f t="shared" si="14"/>
        <v>99330.230596357927</v>
      </c>
      <c r="S53" s="40">
        <f t="shared" si="6"/>
        <v>99330.230596357898</v>
      </c>
      <c r="T53" s="40">
        <f t="shared" si="15"/>
        <v>99330.230596357898</v>
      </c>
      <c r="U53">
        <f t="shared" si="16"/>
        <v>0</v>
      </c>
      <c r="V53" s="40">
        <f t="shared" si="17"/>
        <v>99330.230596357898</v>
      </c>
      <c r="W53" s="40">
        <f t="shared" si="7"/>
        <v>99330.230596357898</v>
      </c>
      <c r="X53" s="40">
        <f t="shared" si="18"/>
        <v>99330.230596357898</v>
      </c>
      <c r="Y53">
        <f t="shared" si="19"/>
        <v>0</v>
      </c>
    </row>
    <row r="54" spans="1:25" x14ac:dyDescent="0.25">
      <c r="A54" s="4" t="s">
        <v>778</v>
      </c>
      <c r="B54" s="7" t="s">
        <v>380</v>
      </c>
      <c r="C54" s="2" t="s">
        <v>779</v>
      </c>
      <c r="D54">
        <f>VLOOKUP(B54,'Model allocations'!$A$1:$L$319,3,FALSE)</f>
        <v>54208.51232432096</v>
      </c>
      <c r="E54" s="42">
        <f>VLOOKUP(B54,'Initial adjusted formula count'!$A$1:$P$319,12,FALSE)</f>
        <v>0.151260504201681</v>
      </c>
      <c r="F54">
        <f>VLOOKUP(B54,'Model allocations'!$A$1:$L$319,8,FALSE)</f>
        <v>48787.661091888862</v>
      </c>
      <c r="G54" s="41">
        <f t="shared" si="8"/>
        <v>0.9</v>
      </c>
      <c r="H54">
        <f t="shared" si="9"/>
        <v>48787.661091888862</v>
      </c>
      <c r="I54">
        <f t="shared" si="1"/>
        <v>0</v>
      </c>
      <c r="J54">
        <f t="shared" si="2"/>
        <v>48787.661091888862</v>
      </c>
      <c r="K54">
        <f t="shared" si="3"/>
        <v>48767.284279776468</v>
      </c>
      <c r="L54">
        <f t="shared" si="10"/>
        <v>48767.284279776468</v>
      </c>
      <c r="M54">
        <f t="shared" si="4"/>
        <v>48787.661091888862</v>
      </c>
      <c r="N54" s="40">
        <f t="shared" si="11"/>
        <v>0</v>
      </c>
      <c r="O54" s="40">
        <f t="shared" si="5"/>
        <v>0</v>
      </c>
      <c r="P54" s="40">
        <f t="shared" si="12"/>
        <v>48787.661091888862</v>
      </c>
      <c r="Q54">
        <f t="shared" si="13"/>
        <v>0</v>
      </c>
      <c r="R54" s="40">
        <f t="shared" si="14"/>
        <v>0</v>
      </c>
      <c r="S54" s="40">
        <f t="shared" si="6"/>
        <v>0</v>
      </c>
      <c r="T54" s="40">
        <f t="shared" si="15"/>
        <v>48787.661091888862</v>
      </c>
      <c r="U54">
        <f t="shared" si="16"/>
        <v>0</v>
      </c>
      <c r="V54" s="40">
        <f t="shared" si="17"/>
        <v>0</v>
      </c>
      <c r="W54" s="40">
        <f t="shared" si="7"/>
        <v>0</v>
      </c>
      <c r="X54" s="40">
        <f t="shared" si="18"/>
        <v>48787.661091888862</v>
      </c>
      <c r="Y54">
        <f t="shared" si="19"/>
        <v>0</v>
      </c>
    </row>
    <row r="55" spans="1:25" x14ac:dyDescent="0.25">
      <c r="A55" s="8" t="s">
        <v>780</v>
      </c>
      <c r="B55" s="7" t="s">
        <v>382</v>
      </c>
      <c r="C55" s="2" t="s">
        <v>781</v>
      </c>
      <c r="D55">
        <f>VLOOKUP(B55,'Model allocations'!$A$1:$L$319,3,FALSE)</f>
        <v>0</v>
      </c>
      <c r="E55" s="42">
        <f>VLOOKUP(B55,'Initial adjusted formula count'!$A$1:$P$319,12,FALSE)</f>
        <v>0.17272727272727301</v>
      </c>
      <c r="F55">
        <f>VLOOKUP(B55,'Model allocations'!$A$1:$L$319,8,FALSE)</f>
        <v>15351.442253119889</v>
      </c>
      <c r="G55" s="41">
        <f t="shared" si="8"/>
        <v>0.9</v>
      </c>
      <c r="H55">
        <f t="shared" si="9"/>
        <v>0</v>
      </c>
      <c r="I55">
        <f t="shared" si="1"/>
        <v>0</v>
      </c>
      <c r="J55">
        <f t="shared" si="2"/>
        <v>15351.442253119889</v>
      </c>
      <c r="K55">
        <f t="shared" si="3"/>
        <v>15345.03052016436</v>
      </c>
      <c r="L55">
        <f t="shared" si="10"/>
        <v>15345.03052016436</v>
      </c>
      <c r="M55">
        <f t="shared" si="4"/>
        <v>0</v>
      </c>
      <c r="N55" s="40">
        <f t="shared" si="11"/>
        <v>15345.03052016436</v>
      </c>
      <c r="O55" s="40">
        <f t="shared" si="5"/>
        <v>15343.694157160988</v>
      </c>
      <c r="P55" s="40">
        <f t="shared" si="12"/>
        <v>15343.694157160988</v>
      </c>
      <c r="Q55">
        <f t="shared" si="13"/>
        <v>0</v>
      </c>
      <c r="R55" s="40">
        <f t="shared" si="14"/>
        <v>15343.694157160988</v>
      </c>
      <c r="S55" s="40">
        <f t="shared" si="6"/>
        <v>15343.694157160982</v>
      </c>
      <c r="T55" s="40">
        <f t="shared" si="15"/>
        <v>15343.694157160982</v>
      </c>
      <c r="U55">
        <f t="shared" si="16"/>
        <v>0</v>
      </c>
      <c r="V55" s="40">
        <f t="shared" si="17"/>
        <v>15343.694157160982</v>
      </c>
      <c r="W55" s="40">
        <f t="shared" si="7"/>
        <v>15343.694157160982</v>
      </c>
      <c r="X55" s="40">
        <f t="shared" si="18"/>
        <v>15343.694157160982</v>
      </c>
      <c r="Y55">
        <f t="shared" si="19"/>
        <v>0</v>
      </c>
    </row>
    <row r="56" spans="1:25" x14ac:dyDescent="0.25">
      <c r="A56" s="4" t="s">
        <v>782</v>
      </c>
      <c r="B56" s="7" t="s">
        <v>384</v>
      </c>
      <c r="C56" s="2" t="s">
        <v>783</v>
      </c>
      <c r="D56">
        <f>VLOOKUP(B56,'Model allocations'!$A$1:$L$319,3,FALSE)</f>
        <v>51834.961460047867</v>
      </c>
      <c r="E56" s="42">
        <f>VLOOKUP(B56,'Initial adjusted formula count'!$A$1:$P$319,12,FALSE)</f>
        <v>0.29605263157894701</v>
      </c>
      <c r="F56">
        <f>VLOOKUP(B56,'Model allocations'!$A$1:$L$319,8,FALSE)</f>
        <v>46651.465314043082</v>
      </c>
      <c r="G56" s="41">
        <f t="shared" si="8"/>
        <v>0.9</v>
      </c>
      <c r="H56">
        <f t="shared" si="9"/>
        <v>46651.465314043082</v>
      </c>
      <c r="I56">
        <f t="shared" si="1"/>
        <v>0</v>
      </c>
      <c r="J56">
        <f t="shared" si="2"/>
        <v>46651.465314043082</v>
      </c>
      <c r="K56">
        <f t="shared" si="3"/>
        <v>46631.980712359029</v>
      </c>
      <c r="L56">
        <f t="shared" si="10"/>
        <v>46631.980712359029</v>
      </c>
      <c r="M56">
        <f t="shared" si="4"/>
        <v>46651.465314043082</v>
      </c>
      <c r="N56" s="40">
        <f t="shared" si="11"/>
        <v>0</v>
      </c>
      <c r="O56" s="40">
        <f t="shared" si="5"/>
        <v>0</v>
      </c>
      <c r="P56" s="40">
        <f t="shared" si="12"/>
        <v>46651.465314043082</v>
      </c>
      <c r="Q56">
        <f t="shared" si="13"/>
        <v>0</v>
      </c>
      <c r="R56" s="40">
        <f t="shared" si="14"/>
        <v>0</v>
      </c>
      <c r="S56" s="40">
        <f t="shared" si="6"/>
        <v>0</v>
      </c>
      <c r="T56" s="40">
        <f t="shared" si="15"/>
        <v>46651.465314043082</v>
      </c>
      <c r="U56">
        <f t="shared" si="16"/>
        <v>0</v>
      </c>
      <c r="V56" s="40">
        <f t="shared" si="17"/>
        <v>0</v>
      </c>
      <c r="W56" s="40">
        <f t="shared" si="7"/>
        <v>0</v>
      </c>
      <c r="X56" s="40">
        <f t="shared" si="18"/>
        <v>46651.465314043082</v>
      </c>
      <c r="Y56">
        <f t="shared" si="19"/>
        <v>0</v>
      </c>
    </row>
    <row r="57" spans="1:25" x14ac:dyDescent="0.25">
      <c r="A57" s="4" t="s">
        <v>784</v>
      </c>
      <c r="B57" s="7" t="s">
        <v>386</v>
      </c>
      <c r="C57" s="2" t="s">
        <v>785</v>
      </c>
      <c r="D57">
        <f>VLOOKUP(B57,'Model allocations'!$A$1:$L$319,3,FALSE)</f>
        <v>90711.182555083738</v>
      </c>
      <c r="E57" s="42">
        <f>VLOOKUP(B57,'Initial adjusted formula count'!$A$1:$P$319,12,FALSE)</f>
        <v>0.224422442244224</v>
      </c>
      <c r="F57">
        <f>VLOOKUP(B57,'Model allocations'!$A$1:$L$319,8,FALSE)</f>
        <v>81640.064299575373</v>
      </c>
      <c r="G57" s="41">
        <f t="shared" si="8"/>
        <v>0.9</v>
      </c>
      <c r="H57">
        <f t="shared" si="9"/>
        <v>81640.064299575373</v>
      </c>
      <c r="I57">
        <f t="shared" si="1"/>
        <v>0</v>
      </c>
      <c r="J57">
        <f t="shared" si="2"/>
        <v>81640.064299575373</v>
      </c>
      <c r="K57">
        <f t="shared" si="3"/>
        <v>81605.96624662829</v>
      </c>
      <c r="L57">
        <f t="shared" si="10"/>
        <v>81605.96624662829</v>
      </c>
      <c r="M57">
        <f t="shared" si="4"/>
        <v>81640.064299575373</v>
      </c>
      <c r="N57" s="40">
        <f t="shared" si="11"/>
        <v>0</v>
      </c>
      <c r="O57" s="40">
        <f t="shared" si="5"/>
        <v>0</v>
      </c>
      <c r="P57" s="40">
        <f t="shared" si="12"/>
        <v>81640.064299575373</v>
      </c>
      <c r="Q57">
        <f t="shared" si="13"/>
        <v>0</v>
      </c>
      <c r="R57" s="40">
        <f t="shared" si="14"/>
        <v>0</v>
      </c>
      <c r="S57" s="40">
        <f t="shared" si="6"/>
        <v>0</v>
      </c>
      <c r="T57" s="40">
        <f t="shared" si="15"/>
        <v>81640.064299575373</v>
      </c>
      <c r="U57">
        <f t="shared" si="16"/>
        <v>0</v>
      </c>
      <c r="V57" s="40">
        <f t="shared" si="17"/>
        <v>0</v>
      </c>
      <c r="W57" s="40">
        <f t="shared" si="7"/>
        <v>0</v>
      </c>
      <c r="X57" s="40">
        <f t="shared" si="18"/>
        <v>81640.064299575373</v>
      </c>
      <c r="Y57">
        <f t="shared" si="19"/>
        <v>0</v>
      </c>
    </row>
    <row r="58" spans="1:25" x14ac:dyDescent="0.25">
      <c r="A58" s="4" t="s">
        <v>786</v>
      </c>
      <c r="B58" s="7" t="s">
        <v>128</v>
      </c>
      <c r="C58" s="2" t="s">
        <v>787</v>
      </c>
      <c r="D58">
        <f>VLOOKUP(B58,'Model allocations'!$A$1:$L$319,3,FALSE)</f>
        <v>0</v>
      </c>
      <c r="E58" s="42">
        <f>VLOOKUP(B58,'Initial adjusted formula count'!$A$1:$P$319,12,FALSE)</f>
        <v>1.8348623853211E-2</v>
      </c>
      <c r="F58">
        <f>VLOOKUP(B58,'Model allocations'!$A$1:$L$319,8,FALSE)</f>
        <v>0</v>
      </c>
      <c r="G58" s="41">
        <f t="shared" si="8"/>
        <v>0.85</v>
      </c>
      <c r="H58">
        <f t="shared" si="9"/>
        <v>0</v>
      </c>
      <c r="I58">
        <f t="shared" si="1"/>
        <v>0</v>
      </c>
      <c r="J58">
        <f t="shared" si="2"/>
        <v>0</v>
      </c>
      <c r="K58">
        <f t="shared" si="3"/>
        <v>0</v>
      </c>
      <c r="L58">
        <f t="shared" si="10"/>
        <v>0</v>
      </c>
      <c r="M58">
        <f t="shared" si="4"/>
        <v>0</v>
      </c>
      <c r="N58" s="40">
        <f t="shared" si="11"/>
        <v>0</v>
      </c>
      <c r="O58" s="40">
        <f t="shared" si="5"/>
        <v>0</v>
      </c>
      <c r="P58" s="40">
        <f t="shared" si="12"/>
        <v>0</v>
      </c>
      <c r="Q58">
        <f t="shared" si="13"/>
        <v>0</v>
      </c>
      <c r="R58" s="40">
        <f t="shared" si="14"/>
        <v>0</v>
      </c>
      <c r="S58" s="40">
        <f t="shared" si="6"/>
        <v>0</v>
      </c>
      <c r="T58" s="40">
        <f t="shared" si="15"/>
        <v>0</v>
      </c>
      <c r="U58">
        <f t="shared" si="16"/>
        <v>0</v>
      </c>
      <c r="V58" s="40">
        <f t="shared" si="17"/>
        <v>0</v>
      </c>
      <c r="W58" s="40">
        <f t="shared" si="7"/>
        <v>0</v>
      </c>
      <c r="X58" s="40">
        <f t="shared" si="18"/>
        <v>0</v>
      </c>
      <c r="Y58">
        <f t="shared" si="19"/>
        <v>0</v>
      </c>
    </row>
    <row r="59" spans="1:25" x14ac:dyDescent="0.25">
      <c r="A59" s="4" t="s">
        <v>788</v>
      </c>
      <c r="B59" s="7" t="s">
        <v>286</v>
      </c>
      <c r="C59" s="2" t="s">
        <v>789</v>
      </c>
      <c r="D59">
        <f>VLOOKUP(B59,'Model allocations'!$A$1:$L$319,3,FALSE)</f>
        <v>40656.384243240733</v>
      </c>
      <c r="E59" s="42">
        <f>VLOOKUP(B59,'Initial adjusted formula count'!$A$1:$P$319,12,FALSE)</f>
        <v>0.162745098039216</v>
      </c>
      <c r="F59">
        <f>VLOOKUP(B59,'Model allocations'!$A$1:$L$319,8,FALSE)</f>
        <v>67061.563526786922</v>
      </c>
      <c r="G59" s="41">
        <f t="shared" si="8"/>
        <v>0.9</v>
      </c>
      <c r="H59">
        <f t="shared" si="9"/>
        <v>36590.745818916657</v>
      </c>
      <c r="I59">
        <f t="shared" si="1"/>
        <v>0</v>
      </c>
      <c r="J59">
        <f t="shared" si="2"/>
        <v>67061.563526786922</v>
      </c>
      <c r="K59">
        <f t="shared" si="3"/>
        <v>67033.55437756014</v>
      </c>
      <c r="L59">
        <f t="shared" si="10"/>
        <v>67033.55437756014</v>
      </c>
      <c r="M59">
        <f t="shared" si="4"/>
        <v>0</v>
      </c>
      <c r="N59" s="40">
        <f t="shared" si="11"/>
        <v>67033.55437756014</v>
      </c>
      <c r="O59" s="40">
        <f t="shared" si="5"/>
        <v>67027.716581282235</v>
      </c>
      <c r="P59" s="40">
        <f t="shared" si="12"/>
        <v>67027.716581282235</v>
      </c>
      <c r="Q59">
        <f t="shared" si="13"/>
        <v>0</v>
      </c>
      <c r="R59" s="40">
        <f t="shared" si="14"/>
        <v>67027.716581282235</v>
      </c>
      <c r="S59" s="40">
        <f t="shared" si="6"/>
        <v>67027.716581282206</v>
      </c>
      <c r="T59" s="40">
        <f t="shared" si="15"/>
        <v>67027.716581282206</v>
      </c>
      <c r="U59">
        <f t="shared" si="16"/>
        <v>0</v>
      </c>
      <c r="V59" s="40">
        <f t="shared" si="17"/>
        <v>67027.716581282206</v>
      </c>
      <c r="W59" s="40">
        <f t="shared" si="7"/>
        <v>67027.716581282206</v>
      </c>
      <c r="X59" s="40">
        <f t="shared" si="18"/>
        <v>67027.716581282206</v>
      </c>
      <c r="Y59">
        <f t="shared" si="19"/>
        <v>0</v>
      </c>
    </row>
    <row r="60" spans="1:25" x14ac:dyDescent="0.25">
      <c r="A60" s="4" t="s">
        <v>790</v>
      </c>
      <c r="B60" s="7" t="s">
        <v>388</v>
      </c>
      <c r="C60" s="2" t="s">
        <v>791</v>
      </c>
      <c r="D60">
        <f>VLOOKUP(B60,'Model allocations'!$A$1:$L$319,3,FALSE)</f>
        <v>85830.144513508203</v>
      </c>
      <c r="E60" s="42">
        <f>VLOOKUP(B60,'Initial adjusted formula count'!$A$1:$P$319,12,FALSE)</f>
        <v>0.119298245614035</v>
      </c>
      <c r="F60">
        <f>VLOOKUP(B60,'Model allocations'!$A$1:$L$319,8,FALSE)</f>
        <v>72955.622836481969</v>
      </c>
      <c r="G60" s="41">
        <f t="shared" si="8"/>
        <v>0.85</v>
      </c>
      <c r="H60">
        <f t="shared" si="9"/>
        <v>72955.622836481969</v>
      </c>
      <c r="I60">
        <f t="shared" si="1"/>
        <v>0</v>
      </c>
      <c r="J60">
        <f t="shared" si="2"/>
        <v>72955.622836481969</v>
      </c>
      <c r="K60">
        <f t="shared" si="3"/>
        <v>72925.151955406502</v>
      </c>
      <c r="L60">
        <f t="shared" si="10"/>
        <v>72925.151955406502</v>
      </c>
      <c r="M60">
        <f t="shared" si="4"/>
        <v>72955.622836481969</v>
      </c>
      <c r="N60" s="40">
        <f t="shared" si="11"/>
        <v>0</v>
      </c>
      <c r="O60" s="40">
        <f t="shared" si="5"/>
        <v>0</v>
      </c>
      <c r="P60" s="40">
        <f t="shared" si="12"/>
        <v>72955.622836481969</v>
      </c>
      <c r="Q60">
        <f t="shared" si="13"/>
        <v>0</v>
      </c>
      <c r="R60" s="40">
        <f t="shared" si="14"/>
        <v>0</v>
      </c>
      <c r="S60" s="40">
        <f t="shared" si="6"/>
        <v>0</v>
      </c>
      <c r="T60" s="40">
        <f t="shared" si="15"/>
        <v>72955.622836481969</v>
      </c>
      <c r="U60">
        <f t="shared" si="16"/>
        <v>0</v>
      </c>
      <c r="V60" s="40">
        <f t="shared" si="17"/>
        <v>0</v>
      </c>
      <c r="W60" s="40">
        <f t="shared" si="7"/>
        <v>0</v>
      </c>
      <c r="X60" s="40">
        <f t="shared" si="18"/>
        <v>72955.622836481969</v>
      </c>
      <c r="Y60">
        <f t="shared" si="19"/>
        <v>0</v>
      </c>
    </row>
    <row r="61" spans="1:25" x14ac:dyDescent="0.25">
      <c r="A61" s="4" t="s">
        <v>792</v>
      </c>
      <c r="B61" s="7" t="s">
        <v>390</v>
      </c>
      <c r="C61" s="2" t="s">
        <v>793</v>
      </c>
      <c r="D61">
        <f>VLOOKUP(B61,'Model allocations'!$A$1:$L$319,3,FALSE)</f>
        <v>75891.91725404936</v>
      </c>
      <c r="E61" s="42">
        <f>VLOOKUP(B61,'Initial adjusted formula count'!$A$1:$P$319,12,FALSE)</f>
        <v>0.19238095238095199</v>
      </c>
      <c r="F61">
        <f>VLOOKUP(B61,'Model allocations'!$A$1:$L$319,8,FALSE)</f>
        <v>81605.035135005761</v>
      </c>
      <c r="G61" s="41">
        <f t="shared" si="8"/>
        <v>0.9</v>
      </c>
      <c r="H61">
        <f t="shared" si="9"/>
        <v>68302.725528644427</v>
      </c>
      <c r="I61">
        <f t="shared" si="1"/>
        <v>0</v>
      </c>
      <c r="J61">
        <f t="shared" si="2"/>
        <v>81605.035135005761</v>
      </c>
      <c r="K61">
        <f t="shared" si="3"/>
        <v>81570.95171245269</v>
      </c>
      <c r="L61">
        <f t="shared" si="10"/>
        <v>81570.95171245269</v>
      </c>
      <c r="M61">
        <f t="shared" si="4"/>
        <v>0</v>
      </c>
      <c r="N61" s="40">
        <f t="shared" si="11"/>
        <v>81570.95171245269</v>
      </c>
      <c r="O61" s="40">
        <f t="shared" si="5"/>
        <v>81563.847888066332</v>
      </c>
      <c r="P61" s="40">
        <f t="shared" si="12"/>
        <v>81563.847888066332</v>
      </c>
      <c r="Q61">
        <f t="shared" si="13"/>
        <v>0</v>
      </c>
      <c r="R61" s="40">
        <f t="shared" si="14"/>
        <v>81563.847888066332</v>
      </c>
      <c r="S61" s="40">
        <f t="shared" si="6"/>
        <v>81563.847888066302</v>
      </c>
      <c r="T61" s="40">
        <f t="shared" si="15"/>
        <v>81563.847888066302</v>
      </c>
      <c r="U61">
        <f t="shared" si="16"/>
        <v>0</v>
      </c>
      <c r="V61" s="40">
        <f t="shared" si="17"/>
        <v>81563.847888066302</v>
      </c>
      <c r="W61" s="40">
        <f t="shared" si="7"/>
        <v>81563.847888066302</v>
      </c>
      <c r="X61" s="40">
        <f t="shared" si="18"/>
        <v>81563.847888066302</v>
      </c>
      <c r="Y61">
        <f t="shared" si="19"/>
        <v>0</v>
      </c>
    </row>
    <row r="62" spans="1:25" x14ac:dyDescent="0.25">
      <c r="A62" s="4" t="s">
        <v>794</v>
      </c>
      <c r="B62" s="7" t="s">
        <v>392</v>
      </c>
      <c r="C62" s="2" t="s">
        <v>795</v>
      </c>
      <c r="D62">
        <f>VLOOKUP(B62,'Model allocations'!$A$1:$L$319,3,FALSE)</f>
        <v>294532.91696214385</v>
      </c>
      <c r="E62" s="42">
        <f>VLOOKUP(B62,'Initial adjusted formula count'!$A$1:$P$319,12,FALSE)</f>
        <v>0.149104539775094</v>
      </c>
      <c r="F62">
        <f>VLOOKUP(B62,'Model allocations'!$A$1:$L$319,8,FALSE)</f>
        <v>289253.49087457481</v>
      </c>
      <c r="G62" s="41">
        <f t="shared" si="8"/>
        <v>0.85</v>
      </c>
      <c r="H62">
        <f t="shared" si="9"/>
        <v>250352.97941782227</v>
      </c>
      <c r="I62">
        <f t="shared" si="1"/>
        <v>0</v>
      </c>
      <c r="J62">
        <f t="shared" si="2"/>
        <v>289253.49087457481</v>
      </c>
      <c r="K62">
        <f t="shared" si="3"/>
        <v>289132.68032730749</v>
      </c>
      <c r="L62">
        <f t="shared" si="10"/>
        <v>289132.68032730749</v>
      </c>
      <c r="M62">
        <f t="shared" si="4"/>
        <v>0</v>
      </c>
      <c r="N62" s="40">
        <f t="shared" si="11"/>
        <v>289132.68032730749</v>
      </c>
      <c r="O62" s="40">
        <f t="shared" si="5"/>
        <v>289107.50043492811</v>
      </c>
      <c r="P62" s="40">
        <f t="shared" si="12"/>
        <v>289107.50043492811</v>
      </c>
      <c r="Q62">
        <f t="shared" si="13"/>
        <v>0</v>
      </c>
      <c r="R62" s="40">
        <f t="shared" si="14"/>
        <v>289107.50043492811</v>
      </c>
      <c r="S62" s="40">
        <f t="shared" si="6"/>
        <v>289107.50043492805</v>
      </c>
      <c r="T62" s="40">
        <f t="shared" si="15"/>
        <v>289107.50043492805</v>
      </c>
      <c r="U62">
        <f t="shared" si="16"/>
        <v>0</v>
      </c>
      <c r="V62" s="40">
        <f t="shared" si="17"/>
        <v>289107.50043492805</v>
      </c>
      <c r="W62" s="40">
        <f t="shared" si="7"/>
        <v>289107.50043492805</v>
      </c>
      <c r="X62" s="40">
        <f t="shared" si="18"/>
        <v>289107.50043492805</v>
      </c>
      <c r="Y62">
        <f t="shared" si="19"/>
        <v>0</v>
      </c>
    </row>
    <row r="63" spans="1:25" x14ac:dyDescent="0.25">
      <c r="A63" s="4" t="s">
        <v>796</v>
      </c>
      <c r="B63" s="7" t="s">
        <v>288</v>
      </c>
      <c r="C63" s="2" t="s">
        <v>797</v>
      </c>
      <c r="D63">
        <f>VLOOKUP(B63,'Model allocations'!$A$1:$L$319,3,FALSE)</f>
        <v>61436.31396756375</v>
      </c>
      <c r="E63" s="42">
        <f>VLOOKUP(B63,'Initial adjusted formula count'!$A$1:$P$319,12,FALSE)</f>
        <v>4.4963251188932102E-2</v>
      </c>
      <c r="F63">
        <f>VLOOKUP(B63,'Model allocations'!$A$1:$L$319,8,FALSE)</f>
        <v>84028.947069708884</v>
      </c>
      <c r="G63" s="41">
        <f t="shared" si="8"/>
        <v>0.85</v>
      </c>
      <c r="H63">
        <f t="shared" si="9"/>
        <v>52220.866872429186</v>
      </c>
      <c r="I63">
        <f t="shared" si="1"/>
        <v>0</v>
      </c>
      <c r="J63">
        <f t="shared" si="2"/>
        <v>84028.947069708884</v>
      </c>
      <c r="K63">
        <f t="shared" si="3"/>
        <v>83993.851268268103</v>
      </c>
      <c r="L63">
        <f t="shared" si="10"/>
        <v>83993.851268268103</v>
      </c>
      <c r="M63">
        <f t="shared" si="4"/>
        <v>0</v>
      </c>
      <c r="N63" s="40">
        <f t="shared" si="11"/>
        <v>83993.851268268103</v>
      </c>
      <c r="O63" s="40">
        <f t="shared" si="5"/>
        <v>83986.536439197007</v>
      </c>
      <c r="P63" s="40">
        <f t="shared" si="12"/>
        <v>83986.536439197007</v>
      </c>
      <c r="Q63">
        <f t="shared" si="13"/>
        <v>0</v>
      </c>
      <c r="R63" s="40">
        <f t="shared" si="14"/>
        <v>83986.536439197007</v>
      </c>
      <c r="S63" s="40">
        <f t="shared" si="6"/>
        <v>83986.536439196978</v>
      </c>
      <c r="T63" s="40">
        <f t="shared" si="15"/>
        <v>83986.536439196978</v>
      </c>
      <c r="U63">
        <f t="shared" si="16"/>
        <v>0</v>
      </c>
      <c r="V63" s="40">
        <f t="shared" si="17"/>
        <v>83986.536439196978</v>
      </c>
      <c r="W63" s="40">
        <f t="shared" si="7"/>
        <v>83986.536439196978</v>
      </c>
      <c r="X63" s="40">
        <f t="shared" si="18"/>
        <v>83986.536439196978</v>
      </c>
      <c r="Y63">
        <f t="shared" si="19"/>
        <v>0</v>
      </c>
    </row>
    <row r="64" spans="1:25" x14ac:dyDescent="0.25">
      <c r="A64" s="4" t="s">
        <v>798</v>
      </c>
      <c r="B64" s="7" t="s">
        <v>394</v>
      </c>
      <c r="C64" s="2" t="s">
        <v>799</v>
      </c>
      <c r="D64">
        <f>VLOOKUP(B64,'Model allocations'!$A$1:$L$319,3,FALSE)</f>
        <v>0</v>
      </c>
      <c r="E64" s="42">
        <f>VLOOKUP(B64,'Initial adjusted formula count'!$A$1:$P$319,12,FALSE)</f>
        <v>0.12987012987013</v>
      </c>
      <c r="F64">
        <f>VLOOKUP(B64,'Model allocations'!$A$1:$L$319,8,FALSE)</f>
        <v>8079.7064490104676</v>
      </c>
      <c r="G64" s="41">
        <f t="shared" si="8"/>
        <v>0.85</v>
      </c>
      <c r="H64">
        <f t="shared" si="9"/>
        <v>0</v>
      </c>
      <c r="I64">
        <f t="shared" si="1"/>
        <v>0</v>
      </c>
      <c r="J64">
        <f t="shared" si="2"/>
        <v>8079.7064490104676</v>
      </c>
      <c r="K64">
        <f t="shared" si="3"/>
        <v>8076.3318527180845</v>
      </c>
      <c r="L64">
        <f t="shared" si="10"/>
        <v>8076.3318527180845</v>
      </c>
      <c r="M64">
        <f t="shared" si="4"/>
        <v>0</v>
      </c>
      <c r="N64" s="40">
        <f t="shared" si="11"/>
        <v>8076.3318527180845</v>
      </c>
      <c r="O64" s="40">
        <f t="shared" si="5"/>
        <v>8075.6285037689395</v>
      </c>
      <c r="P64" s="40">
        <f t="shared" si="12"/>
        <v>8075.6285037689395</v>
      </c>
      <c r="Q64">
        <f t="shared" si="13"/>
        <v>0</v>
      </c>
      <c r="R64" s="40">
        <f t="shared" si="14"/>
        <v>8075.6285037689395</v>
      </c>
      <c r="S64" s="40">
        <f t="shared" si="6"/>
        <v>8075.6285037689368</v>
      </c>
      <c r="T64" s="40">
        <f t="shared" si="15"/>
        <v>8075.6285037689368</v>
      </c>
      <c r="U64">
        <f t="shared" si="16"/>
        <v>0</v>
      </c>
      <c r="V64" s="40">
        <f t="shared" si="17"/>
        <v>8075.6285037689368</v>
      </c>
      <c r="W64" s="40">
        <f t="shared" si="7"/>
        <v>8075.6285037689368</v>
      </c>
      <c r="X64" s="40">
        <f t="shared" si="18"/>
        <v>8075.6285037689368</v>
      </c>
      <c r="Y64">
        <f t="shared" si="19"/>
        <v>0</v>
      </c>
    </row>
    <row r="65" spans="1:25" x14ac:dyDescent="0.25">
      <c r="A65" s="4" t="s">
        <v>800</v>
      </c>
      <c r="B65" s="7" t="s">
        <v>396</v>
      </c>
      <c r="C65" s="2" t="s">
        <v>801</v>
      </c>
      <c r="D65">
        <f>VLOOKUP(B65,'Model allocations'!$A$1:$L$319,3,FALSE)</f>
        <v>672185.55282158009</v>
      </c>
      <c r="E65" s="42">
        <f>VLOOKUP(B65,'Initial adjusted formula count'!$A$1:$P$319,12,FALSE)</f>
        <v>0.156809092822564</v>
      </c>
      <c r="F65">
        <f>VLOOKUP(B65,'Model allocations'!$A$1:$L$319,8,FALSE)</f>
        <v>604966.99753942213</v>
      </c>
      <c r="G65" s="41">
        <f t="shared" si="8"/>
        <v>0.9</v>
      </c>
      <c r="H65">
        <f t="shared" si="9"/>
        <v>604966.99753942213</v>
      </c>
      <c r="I65">
        <f t="shared" si="1"/>
        <v>0</v>
      </c>
      <c r="J65">
        <f t="shared" si="2"/>
        <v>604966.99753942213</v>
      </c>
      <c r="K65">
        <f t="shared" si="3"/>
        <v>604714.32506922842</v>
      </c>
      <c r="L65">
        <f t="shared" si="10"/>
        <v>604714.32506922842</v>
      </c>
      <c r="M65">
        <f t="shared" si="4"/>
        <v>604966.99753942213</v>
      </c>
      <c r="N65" s="40">
        <f t="shared" si="11"/>
        <v>0</v>
      </c>
      <c r="O65" s="40">
        <f t="shared" si="5"/>
        <v>0</v>
      </c>
      <c r="P65" s="40">
        <f t="shared" si="12"/>
        <v>604966.99753942213</v>
      </c>
      <c r="Q65">
        <f t="shared" si="13"/>
        <v>0</v>
      </c>
      <c r="R65" s="40">
        <f t="shared" si="14"/>
        <v>0</v>
      </c>
      <c r="S65" s="40">
        <f t="shared" si="6"/>
        <v>0</v>
      </c>
      <c r="T65" s="40">
        <f t="shared" si="15"/>
        <v>604966.99753942213</v>
      </c>
      <c r="U65">
        <f t="shared" si="16"/>
        <v>0</v>
      </c>
      <c r="V65" s="40">
        <f t="shared" si="17"/>
        <v>0</v>
      </c>
      <c r="W65" s="40">
        <f t="shared" si="7"/>
        <v>0</v>
      </c>
      <c r="X65" s="40">
        <f t="shared" si="18"/>
        <v>604966.99753942213</v>
      </c>
      <c r="Y65">
        <f t="shared" si="19"/>
        <v>0</v>
      </c>
    </row>
    <row r="66" spans="1:25" x14ac:dyDescent="0.25">
      <c r="A66" s="4" t="s">
        <v>802</v>
      </c>
      <c r="B66" s="7" t="s">
        <v>398</v>
      </c>
      <c r="C66" s="2" t="s">
        <v>803</v>
      </c>
      <c r="D66">
        <f>VLOOKUP(B66,'Model allocations'!$A$1:$L$319,3,FALSE)</f>
        <v>347837.95408105961</v>
      </c>
      <c r="E66" s="42">
        <f>VLOOKUP(B66,'Initial adjusted formula count'!$A$1:$P$319,12,FALSE)</f>
        <v>0.12634780204589399</v>
      </c>
      <c r="F66">
        <f>VLOOKUP(B66,'Model allocations'!$A$1:$L$319,8,FALSE)</f>
        <v>369242.5847197785</v>
      </c>
      <c r="G66" s="41">
        <f t="shared" si="8"/>
        <v>0.85</v>
      </c>
      <c r="H66">
        <f t="shared" si="9"/>
        <v>295662.26096890063</v>
      </c>
      <c r="I66">
        <f t="shared" si="1"/>
        <v>0</v>
      </c>
      <c r="J66">
        <f t="shared" si="2"/>
        <v>369242.5847197785</v>
      </c>
      <c r="K66">
        <f t="shared" si="3"/>
        <v>369088.36566921655</v>
      </c>
      <c r="L66">
        <f t="shared" si="10"/>
        <v>369088.36566921655</v>
      </c>
      <c r="M66">
        <f t="shared" si="4"/>
        <v>0</v>
      </c>
      <c r="N66" s="40">
        <f t="shared" si="11"/>
        <v>369088.36566921655</v>
      </c>
      <c r="O66" s="40">
        <f t="shared" si="5"/>
        <v>369056.22262224066</v>
      </c>
      <c r="P66" s="40">
        <f t="shared" si="12"/>
        <v>369056.22262224066</v>
      </c>
      <c r="Q66">
        <f t="shared" si="13"/>
        <v>0</v>
      </c>
      <c r="R66" s="40">
        <f t="shared" si="14"/>
        <v>369056.22262224066</v>
      </c>
      <c r="S66" s="40">
        <f t="shared" si="6"/>
        <v>369056.22262224054</v>
      </c>
      <c r="T66" s="40">
        <f t="shared" si="15"/>
        <v>369056.22262224054</v>
      </c>
      <c r="U66">
        <f t="shared" si="16"/>
        <v>0</v>
      </c>
      <c r="V66" s="40">
        <f t="shared" si="17"/>
        <v>369056.22262224054</v>
      </c>
      <c r="W66" s="40">
        <f t="shared" si="7"/>
        <v>369056.22262224054</v>
      </c>
      <c r="X66" s="40">
        <f t="shared" si="18"/>
        <v>369056.22262224054</v>
      </c>
      <c r="Y66">
        <f t="shared" si="19"/>
        <v>0</v>
      </c>
    </row>
    <row r="67" spans="1:25" x14ac:dyDescent="0.25">
      <c r="A67" s="4" t="s">
        <v>804</v>
      </c>
      <c r="B67" s="7" t="s">
        <v>400</v>
      </c>
      <c r="C67" s="2" t="s">
        <v>805</v>
      </c>
      <c r="D67">
        <f>VLOOKUP(B67,'Model allocations'!$A$1:$L$319,3,FALSE)</f>
        <v>620687.46611347503</v>
      </c>
      <c r="E67" s="42">
        <f>VLOOKUP(B67,'Initial adjusted formula count'!$A$1:$P$319,12,FALSE)</f>
        <v>0.103953594871012</v>
      </c>
      <c r="F67">
        <f>VLOOKUP(B67,'Model allocations'!$A$1:$L$319,8,FALSE)</f>
        <v>550228.00917761307</v>
      </c>
      <c r="G67" s="41">
        <f t="shared" si="8"/>
        <v>0.85</v>
      </c>
      <c r="H67">
        <f t="shared" si="9"/>
        <v>527584.34619645379</v>
      </c>
      <c r="I67">
        <f t="shared" si="1"/>
        <v>0</v>
      </c>
      <c r="J67">
        <f t="shared" si="2"/>
        <v>550228.00917761307</v>
      </c>
      <c r="K67">
        <f t="shared" si="3"/>
        <v>549998.19917010178</v>
      </c>
      <c r="L67">
        <f t="shared" si="10"/>
        <v>549998.19917010178</v>
      </c>
      <c r="M67">
        <f t="shared" si="4"/>
        <v>0</v>
      </c>
      <c r="N67" s="40">
        <f t="shared" si="11"/>
        <v>549998.19917010178</v>
      </c>
      <c r="O67" s="40">
        <f t="shared" si="5"/>
        <v>549950.30110666505</v>
      </c>
      <c r="P67" s="40">
        <f t="shared" si="12"/>
        <v>549950.30110666505</v>
      </c>
      <c r="Q67">
        <f t="shared" si="13"/>
        <v>0</v>
      </c>
      <c r="R67" s="40">
        <f t="shared" si="14"/>
        <v>549950.30110666505</v>
      </c>
      <c r="S67" s="40">
        <f t="shared" si="6"/>
        <v>549950.30110666482</v>
      </c>
      <c r="T67" s="40">
        <f t="shared" si="15"/>
        <v>549950.30110666482</v>
      </c>
      <c r="U67">
        <f t="shared" si="16"/>
        <v>0</v>
      </c>
      <c r="V67" s="40">
        <f t="shared" si="17"/>
        <v>549950.30110666482</v>
      </c>
      <c r="W67" s="40">
        <f t="shared" si="7"/>
        <v>549950.30110666482</v>
      </c>
      <c r="X67" s="40">
        <f t="shared" si="18"/>
        <v>549950.30110666482</v>
      </c>
      <c r="Y67">
        <f t="shared" si="19"/>
        <v>0</v>
      </c>
    </row>
    <row r="68" spans="1:25" x14ac:dyDescent="0.25">
      <c r="A68" s="4" t="s">
        <v>806</v>
      </c>
      <c r="B68" s="7" t="s">
        <v>130</v>
      </c>
      <c r="C68" s="2" t="s">
        <v>807</v>
      </c>
      <c r="D68">
        <f>VLOOKUP(B68,'Model allocations'!$A$1:$L$319,3,FALSE)</f>
        <v>9938.227259458843</v>
      </c>
      <c r="E68" s="42">
        <f>VLOOKUP(B68,'Initial adjusted formula count'!$A$1:$P$319,12,FALSE)</f>
        <v>8.2191780821917804E-2</v>
      </c>
      <c r="F68">
        <f>VLOOKUP(B68,'Model allocations'!$A$1:$L$319,8,FALSE)</f>
        <v>9695.6477388125604</v>
      </c>
      <c r="G68" s="41">
        <f t="shared" si="8"/>
        <v>0.85</v>
      </c>
      <c r="H68">
        <f t="shared" si="9"/>
        <v>8447.4931705400159</v>
      </c>
      <c r="I68">
        <f t="shared" ref="I68:I131" si="20">IF(F68&lt;H68,H68,0)</f>
        <v>0</v>
      </c>
      <c r="J68">
        <f t="shared" ref="J68:J131" si="21">IF(I68=0,F68,0)</f>
        <v>9695.6477388125604</v>
      </c>
      <c r="K68">
        <f t="shared" ref="K68:K131" si="22">(J68/$J$3)*($F$3-$I$3)</f>
        <v>9691.5982232617007</v>
      </c>
      <c r="L68">
        <f t="shared" si="10"/>
        <v>9691.5982232617007</v>
      </c>
      <c r="M68">
        <f t="shared" ref="M68:M131" si="23">IF(L68&lt;H68,H68,0)</f>
        <v>0</v>
      </c>
      <c r="N68" s="40">
        <f t="shared" si="11"/>
        <v>9691.5982232617007</v>
      </c>
      <c r="O68" s="40">
        <f t="shared" ref="O68:O131" si="24">((N68/$N$3)*($F$3-$I$3-$M$3))</f>
        <v>9690.7542045227274</v>
      </c>
      <c r="P68" s="40">
        <f t="shared" si="12"/>
        <v>9690.7542045227274</v>
      </c>
      <c r="Q68">
        <f t="shared" si="13"/>
        <v>0</v>
      </c>
      <c r="R68" s="40">
        <f t="shared" si="14"/>
        <v>9690.7542045227274</v>
      </c>
      <c r="S68" s="40">
        <f t="shared" ref="S68:S131" si="25">((R68/$R$3)*($F$3-$I$3-$M$3-$Q$3))</f>
        <v>9690.7542045227237</v>
      </c>
      <c r="T68" s="40">
        <f t="shared" si="15"/>
        <v>9690.7542045227237</v>
      </c>
      <c r="U68">
        <f t="shared" si="16"/>
        <v>0</v>
      </c>
      <c r="V68" s="40">
        <f t="shared" si="17"/>
        <v>9690.7542045227237</v>
      </c>
      <c r="W68" s="40">
        <f t="shared" ref="W68:W131" si="26">((V68/$V$3)*($F$3-$I$3-$M$3-$Q$3-$U$3))</f>
        <v>9690.7542045227237</v>
      </c>
      <c r="X68" s="40">
        <f t="shared" si="18"/>
        <v>9690.7542045227237</v>
      </c>
      <c r="Y68">
        <f t="shared" si="19"/>
        <v>0</v>
      </c>
    </row>
    <row r="69" spans="1:25" x14ac:dyDescent="0.25">
      <c r="A69" s="4" t="s">
        <v>808</v>
      </c>
      <c r="B69" s="7" t="s">
        <v>132</v>
      </c>
      <c r="C69" s="2" t="s">
        <v>809</v>
      </c>
      <c r="D69">
        <f>VLOOKUP(B69,'Model allocations'!$A$1:$L$319,3,FALSE)</f>
        <v>158108.16094593611</v>
      </c>
      <c r="E69" s="42">
        <f>VLOOKUP(B69,'Initial adjusted formula count'!$A$1:$P$319,12,FALSE)</f>
        <v>9.6875000000000003E-2</v>
      </c>
      <c r="F69">
        <f>VLOOKUP(B69,'Model allocations'!$A$1:$L$319,8,FALSE)</f>
        <v>175329.62994352719</v>
      </c>
      <c r="G69" s="41">
        <f t="shared" ref="G69:G132" si="27">IF(E69&lt;0.15,0.85,IF(AND(E69&gt;=0.15,E69&lt;0.3),0.9,0.95))</f>
        <v>0.85</v>
      </c>
      <c r="H69">
        <f t="shared" ref="H69:H132" si="28">IF(F69 = 0, 0, D69*G69)</f>
        <v>134391.93680404569</v>
      </c>
      <c r="I69">
        <f t="shared" si="20"/>
        <v>0</v>
      </c>
      <c r="J69">
        <f t="shared" si="21"/>
        <v>175329.62994352719</v>
      </c>
      <c r="K69">
        <f t="shared" si="22"/>
        <v>175256.40120398247</v>
      </c>
      <c r="L69">
        <f t="shared" ref="L69:L132" si="29">I69+K69</f>
        <v>175256.40120398247</v>
      </c>
      <c r="M69">
        <f t="shared" si="23"/>
        <v>0</v>
      </c>
      <c r="N69" s="40">
        <f t="shared" ref="N69:N132" si="30">IF($I69+$M69=0,L69,0)</f>
        <v>175256.40120398247</v>
      </c>
      <c r="O69" s="40">
        <f t="shared" si="24"/>
        <v>175241.13853178604</v>
      </c>
      <c r="P69" s="40">
        <f t="shared" ref="P69:P132" si="31">$I69+$M69+O69</f>
        <v>175241.13853178604</v>
      </c>
      <c r="Q69">
        <f t="shared" ref="Q69:Q132" si="32">IF(P69&lt;H69,H69,0)</f>
        <v>0</v>
      </c>
      <c r="R69" s="40">
        <f t="shared" ref="R69:R132" si="33">IF($I69+$M69+$Q69=0,P69,0)</f>
        <v>175241.13853178604</v>
      </c>
      <c r="S69" s="40">
        <f t="shared" si="25"/>
        <v>175241.13853178598</v>
      </c>
      <c r="T69" s="40">
        <f t="shared" ref="T69:T132" si="34">$I69+$M69+$Q69+S69</f>
        <v>175241.13853178598</v>
      </c>
      <c r="U69">
        <f t="shared" ref="U69:U132" si="35">IF(T69&lt;H69,H69,0)</f>
        <v>0</v>
      </c>
      <c r="V69" s="40">
        <f t="shared" ref="V69:V132" si="36">IF($I69+$M69+$Q69+U69=0,T69,0)</f>
        <v>175241.13853178598</v>
      </c>
      <c r="W69" s="40">
        <f t="shared" si="26"/>
        <v>175241.13853178598</v>
      </c>
      <c r="X69" s="40">
        <f t="shared" ref="X69:X132" si="37">$I69+$M69+$Q69+$U69+W69</f>
        <v>175241.13853178598</v>
      </c>
      <c r="Y69">
        <f t="shared" ref="Y69:Y132" si="38">IF(X69&lt;H69,H69,0)</f>
        <v>0</v>
      </c>
    </row>
    <row r="70" spans="1:25" x14ac:dyDescent="0.25">
      <c r="A70" s="4" t="s">
        <v>810</v>
      </c>
      <c r="B70" s="7" t="s">
        <v>134</v>
      </c>
      <c r="C70" s="2" t="s">
        <v>811</v>
      </c>
      <c r="D70">
        <f>VLOOKUP(B70,'Model allocations'!$A$1:$L$319,3,FALSE)</f>
        <v>1647035.2994539519</v>
      </c>
      <c r="E70" s="42">
        <f>VLOOKUP(B70,'Initial adjusted formula count'!$A$1:$P$319,12,FALSE)</f>
        <v>7.8649857665717804E-2</v>
      </c>
      <c r="F70">
        <f>VLOOKUP(B70,'Model allocations'!$A$1:$L$319,8,FALSE)</f>
        <v>1562615.2272386253</v>
      </c>
      <c r="G70" s="41">
        <f t="shared" si="27"/>
        <v>0.85</v>
      </c>
      <c r="H70">
        <f t="shared" si="28"/>
        <v>1399980.004535859</v>
      </c>
      <c r="I70">
        <f t="shared" si="20"/>
        <v>0</v>
      </c>
      <c r="J70">
        <f t="shared" si="21"/>
        <v>1562615.2272386253</v>
      </c>
      <c r="K70">
        <f t="shared" si="22"/>
        <v>1561962.5803156781</v>
      </c>
      <c r="L70">
        <f t="shared" si="29"/>
        <v>1561962.5803156781</v>
      </c>
      <c r="M70">
        <f t="shared" si="23"/>
        <v>0</v>
      </c>
      <c r="N70" s="40">
        <f t="shared" si="30"/>
        <v>1561962.5803156781</v>
      </c>
      <c r="O70" s="40">
        <f t="shared" si="24"/>
        <v>1561826.5526289137</v>
      </c>
      <c r="P70" s="40">
        <f t="shared" si="31"/>
        <v>1561826.5526289137</v>
      </c>
      <c r="Q70">
        <f t="shared" si="32"/>
        <v>0</v>
      </c>
      <c r="R70" s="40">
        <f t="shared" si="33"/>
        <v>1561826.5526289137</v>
      </c>
      <c r="S70" s="40">
        <f t="shared" si="25"/>
        <v>1561826.5526289132</v>
      </c>
      <c r="T70" s="40">
        <f t="shared" si="34"/>
        <v>1561826.5526289132</v>
      </c>
      <c r="U70">
        <f t="shared" si="35"/>
        <v>0</v>
      </c>
      <c r="V70" s="40">
        <f t="shared" si="36"/>
        <v>1561826.5526289132</v>
      </c>
      <c r="W70" s="40">
        <f t="shared" si="26"/>
        <v>1561826.5526289132</v>
      </c>
      <c r="X70" s="40">
        <f t="shared" si="37"/>
        <v>1561826.5526289132</v>
      </c>
      <c r="Y70">
        <f t="shared" si="38"/>
        <v>0</v>
      </c>
    </row>
    <row r="71" spans="1:25" x14ac:dyDescent="0.25">
      <c r="A71" s="4" t="s">
        <v>812</v>
      </c>
      <c r="B71" s="7" t="s">
        <v>402</v>
      </c>
      <c r="C71" s="2" t="s">
        <v>813</v>
      </c>
      <c r="D71">
        <f>VLOOKUP(B71,'Model allocations'!$A$1:$L$319,3,FALSE)</f>
        <v>327058.02435673645</v>
      </c>
      <c r="E71" s="42">
        <f>VLOOKUP(B71,'Initial adjusted formula count'!$A$1:$P$319,12,FALSE)</f>
        <v>0.13068508923431199</v>
      </c>
      <c r="F71">
        <f>VLOOKUP(B71,'Model allocations'!$A$1:$L$319,8,FALSE)</f>
        <v>366818.67278507532</v>
      </c>
      <c r="G71" s="41">
        <f t="shared" si="27"/>
        <v>0.85</v>
      </c>
      <c r="H71">
        <f t="shared" si="28"/>
        <v>277999.32070322597</v>
      </c>
      <c r="I71">
        <f t="shared" si="20"/>
        <v>0</v>
      </c>
      <c r="J71">
        <f t="shared" si="21"/>
        <v>366818.67278507532</v>
      </c>
      <c r="K71">
        <f t="shared" si="22"/>
        <v>366665.46611340111</v>
      </c>
      <c r="L71">
        <f t="shared" si="29"/>
        <v>366665.46611340111</v>
      </c>
      <c r="M71">
        <f t="shared" si="23"/>
        <v>0</v>
      </c>
      <c r="N71" s="40">
        <f t="shared" si="30"/>
        <v>366665.46611340111</v>
      </c>
      <c r="O71" s="40">
        <f t="shared" si="24"/>
        <v>366633.53407110996</v>
      </c>
      <c r="P71" s="40">
        <f t="shared" si="31"/>
        <v>366633.53407110996</v>
      </c>
      <c r="Q71">
        <f t="shared" si="32"/>
        <v>0</v>
      </c>
      <c r="R71" s="40">
        <f t="shared" si="33"/>
        <v>366633.53407110996</v>
      </c>
      <c r="S71" s="40">
        <f t="shared" si="25"/>
        <v>366633.53407110984</v>
      </c>
      <c r="T71" s="40">
        <f t="shared" si="34"/>
        <v>366633.53407110984</v>
      </c>
      <c r="U71">
        <f t="shared" si="35"/>
        <v>0</v>
      </c>
      <c r="V71" s="40">
        <f t="shared" si="36"/>
        <v>366633.53407110984</v>
      </c>
      <c r="W71" s="40">
        <f t="shared" si="26"/>
        <v>366633.53407110984</v>
      </c>
      <c r="X71" s="40">
        <f t="shared" si="37"/>
        <v>366633.53407110984</v>
      </c>
      <c r="Y71">
        <f t="shared" si="38"/>
        <v>0</v>
      </c>
    </row>
    <row r="72" spans="1:25" x14ac:dyDescent="0.25">
      <c r="A72" s="4" t="s">
        <v>814</v>
      </c>
      <c r="B72" s="7" t="s">
        <v>404</v>
      </c>
      <c r="C72" s="2" t="s">
        <v>815</v>
      </c>
      <c r="D72">
        <f>VLOOKUP(B72,'Model allocations'!$A$1:$L$319,3,FALSE)</f>
        <v>211413.19806485178</v>
      </c>
      <c r="E72" s="42">
        <f>VLOOKUP(B72,'Initial adjusted formula count'!$A$1:$P$319,12,FALSE)</f>
        <v>0.181479179614668</v>
      </c>
      <c r="F72">
        <f>VLOOKUP(B72,'Model allocations'!$A$1:$L$319,8,FALSE)</f>
        <v>235927.42831110567</v>
      </c>
      <c r="G72" s="41">
        <f t="shared" si="27"/>
        <v>0.9</v>
      </c>
      <c r="H72">
        <f t="shared" si="28"/>
        <v>190271.8782583666</v>
      </c>
      <c r="I72">
        <f t="shared" si="20"/>
        <v>0</v>
      </c>
      <c r="J72">
        <f t="shared" si="21"/>
        <v>235927.42831110567</v>
      </c>
      <c r="K72">
        <f t="shared" si="22"/>
        <v>235828.89009936809</v>
      </c>
      <c r="L72">
        <f t="shared" si="29"/>
        <v>235828.89009936809</v>
      </c>
      <c r="M72">
        <f t="shared" si="23"/>
        <v>0</v>
      </c>
      <c r="N72" s="40">
        <f t="shared" si="30"/>
        <v>235828.89009936809</v>
      </c>
      <c r="O72" s="40">
        <f t="shared" si="24"/>
        <v>235808.35231005307</v>
      </c>
      <c r="P72" s="40">
        <f t="shared" si="31"/>
        <v>235808.35231005307</v>
      </c>
      <c r="Q72">
        <f t="shared" si="32"/>
        <v>0</v>
      </c>
      <c r="R72" s="40">
        <f t="shared" si="33"/>
        <v>235808.35231005307</v>
      </c>
      <c r="S72" s="40">
        <f t="shared" si="25"/>
        <v>235808.35231005299</v>
      </c>
      <c r="T72" s="40">
        <f t="shared" si="34"/>
        <v>235808.35231005299</v>
      </c>
      <c r="U72">
        <f t="shared" si="35"/>
        <v>0</v>
      </c>
      <c r="V72" s="40">
        <f t="shared" si="36"/>
        <v>235808.35231005299</v>
      </c>
      <c r="W72" s="40">
        <f t="shared" si="26"/>
        <v>235808.35231005299</v>
      </c>
      <c r="X72" s="40">
        <f t="shared" si="37"/>
        <v>235808.35231005299</v>
      </c>
      <c r="Y72">
        <f t="shared" si="38"/>
        <v>0</v>
      </c>
    </row>
    <row r="73" spans="1:25" x14ac:dyDescent="0.25">
      <c r="A73" s="4" t="s">
        <v>816</v>
      </c>
      <c r="B73" s="7" t="s">
        <v>406</v>
      </c>
      <c r="C73" s="2" t="s">
        <v>817</v>
      </c>
      <c r="D73">
        <f>VLOOKUP(B73,'Model allocations'!$A$1:$L$319,3,FALSE)</f>
        <v>19876.454518917686</v>
      </c>
      <c r="E73" s="42">
        <f>VLOOKUP(B73,'Initial adjusted formula count'!$A$1:$P$319,12,FALSE)</f>
        <v>0.20689655172413801</v>
      </c>
      <c r="F73">
        <f>VLOOKUP(B73,'Model allocations'!$A$1:$L$319,8,FALSE)</f>
        <v>17888.809067025919</v>
      </c>
      <c r="G73" s="41">
        <f t="shared" si="27"/>
        <v>0.9</v>
      </c>
      <c r="H73">
        <f t="shared" si="28"/>
        <v>17888.809067025919</v>
      </c>
      <c r="I73">
        <f t="shared" si="20"/>
        <v>0</v>
      </c>
      <c r="J73">
        <f t="shared" si="21"/>
        <v>17888.809067025919</v>
      </c>
      <c r="K73">
        <f t="shared" si="22"/>
        <v>17881.337569251376</v>
      </c>
      <c r="L73">
        <f t="shared" si="29"/>
        <v>17881.337569251376</v>
      </c>
      <c r="M73">
        <f t="shared" si="23"/>
        <v>17888.809067025919</v>
      </c>
      <c r="N73" s="40">
        <f t="shared" si="30"/>
        <v>0</v>
      </c>
      <c r="O73" s="40">
        <f t="shared" si="24"/>
        <v>0</v>
      </c>
      <c r="P73" s="40">
        <f t="shared" si="31"/>
        <v>17888.809067025919</v>
      </c>
      <c r="Q73">
        <f t="shared" si="32"/>
        <v>0</v>
      </c>
      <c r="R73" s="40">
        <f t="shared" si="33"/>
        <v>0</v>
      </c>
      <c r="S73" s="40">
        <f t="shared" si="25"/>
        <v>0</v>
      </c>
      <c r="T73" s="40">
        <f t="shared" si="34"/>
        <v>17888.809067025919</v>
      </c>
      <c r="U73">
        <f t="shared" si="35"/>
        <v>0</v>
      </c>
      <c r="V73" s="40">
        <f t="shared" si="36"/>
        <v>0</v>
      </c>
      <c r="W73" s="40">
        <f t="shared" si="26"/>
        <v>0</v>
      </c>
      <c r="X73" s="40">
        <f t="shared" si="37"/>
        <v>17888.809067025919</v>
      </c>
      <c r="Y73">
        <f t="shared" si="38"/>
        <v>0</v>
      </c>
    </row>
    <row r="74" spans="1:25" x14ac:dyDescent="0.25">
      <c r="A74" s="4" t="s">
        <v>818</v>
      </c>
      <c r="B74" s="7" t="s">
        <v>408</v>
      </c>
      <c r="C74" s="2" t="s">
        <v>819</v>
      </c>
      <c r="D74">
        <f>VLOOKUP(B74,'Model allocations'!$A$1:$L$319,3,FALSE)</f>
        <v>57594.401622275385</v>
      </c>
      <c r="E74" s="42">
        <f>VLOOKUP(B74,'Initial adjusted formula count'!$A$1:$P$319,12,FALSE)</f>
        <v>0.16105769230769201</v>
      </c>
      <c r="F74">
        <f>VLOOKUP(B74,'Model allocations'!$A$1:$L$319,8,FALSE)</f>
        <v>54134.033208370114</v>
      </c>
      <c r="G74" s="41">
        <f t="shared" si="27"/>
        <v>0.9</v>
      </c>
      <c r="H74">
        <f t="shared" si="28"/>
        <v>51834.961460047845</v>
      </c>
      <c r="I74">
        <f t="shared" si="20"/>
        <v>0</v>
      </c>
      <c r="J74">
        <f t="shared" si="21"/>
        <v>54134.033208370114</v>
      </c>
      <c r="K74">
        <f t="shared" si="22"/>
        <v>54111.423413211145</v>
      </c>
      <c r="L74">
        <f t="shared" si="29"/>
        <v>54111.423413211145</v>
      </c>
      <c r="M74">
        <f t="shared" si="23"/>
        <v>0</v>
      </c>
      <c r="N74" s="40">
        <f t="shared" si="30"/>
        <v>54111.423413211145</v>
      </c>
      <c r="O74" s="40">
        <f t="shared" si="24"/>
        <v>54106.710975251881</v>
      </c>
      <c r="P74" s="40">
        <f t="shared" si="31"/>
        <v>54106.710975251881</v>
      </c>
      <c r="Q74">
        <f t="shared" si="32"/>
        <v>0</v>
      </c>
      <c r="R74" s="40">
        <f t="shared" si="33"/>
        <v>54106.710975251881</v>
      </c>
      <c r="S74" s="40">
        <f t="shared" si="25"/>
        <v>54106.710975251859</v>
      </c>
      <c r="T74" s="40">
        <f t="shared" si="34"/>
        <v>54106.710975251859</v>
      </c>
      <c r="U74">
        <f t="shared" si="35"/>
        <v>0</v>
      </c>
      <c r="V74" s="40">
        <f t="shared" si="36"/>
        <v>54106.710975251859</v>
      </c>
      <c r="W74" s="40">
        <f t="shared" si="26"/>
        <v>54106.710975251859</v>
      </c>
      <c r="X74" s="40">
        <f t="shared" si="37"/>
        <v>54106.710975251859</v>
      </c>
      <c r="Y74">
        <f t="shared" si="38"/>
        <v>0</v>
      </c>
    </row>
    <row r="75" spans="1:25" x14ac:dyDescent="0.25">
      <c r="A75" s="4" t="s">
        <v>820</v>
      </c>
      <c r="B75" s="7" t="s">
        <v>136</v>
      </c>
      <c r="C75" s="2" t="s">
        <v>821</v>
      </c>
      <c r="D75">
        <f>VLOOKUP(B75,'Model allocations'!$A$1:$L$319,3,FALSE)</f>
        <v>238517.45422701226</v>
      </c>
      <c r="E75" s="42">
        <f>VLOOKUP(B75,'Initial adjusted formula count'!$A$1:$P$319,12,FALSE)</f>
        <v>7.4198281282749995E-2</v>
      </c>
      <c r="F75">
        <f>VLOOKUP(B75,'Model allocations'!$A$1:$L$319,8,FALSE)</f>
        <v>286021.60829497059</v>
      </c>
      <c r="G75" s="41">
        <f t="shared" si="27"/>
        <v>0.85</v>
      </c>
      <c r="H75">
        <f t="shared" si="28"/>
        <v>202739.83609296041</v>
      </c>
      <c r="I75">
        <f t="shared" si="20"/>
        <v>0</v>
      </c>
      <c r="J75">
        <f t="shared" si="21"/>
        <v>286021.60829497059</v>
      </c>
      <c r="K75">
        <f t="shared" si="22"/>
        <v>285902.14758622024</v>
      </c>
      <c r="L75">
        <f t="shared" si="29"/>
        <v>285902.14758622024</v>
      </c>
      <c r="M75">
        <f t="shared" si="23"/>
        <v>0</v>
      </c>
      <c r="N75" s="40">
        <f t="shared" si="30"/>
        <v>285902.14758622024</v>
      </c>
      <c r="O75" s="40">
        <f t="shared" si="24"/>
        <v>285877.24903342052</v>
      </c>
      <c r="P75" s="40">
        <f t="shared" si="31"/>
        <v>285877.24903342052</v>
      </c>
      <c r="Q75">
        <f t="shared" si="32"/>
        <v>0</v>
      </c>
      <c r="R75" s="40">
        <f t="shared" si="33"/>
        <v>285877.24903342052</v>
      </c>
      <c r="S75" s="40">
        <f t="shared" si="25"/>
        <v>285877.24903342046</v>
      </c>
      <c r="T75" s="40">
        <f t="shared" si="34"/>
        <v>285877.24903342046</v>
      </c>
      <c r="U75">
        <f t="shared" si="35"/>
        <v>0</v>
      </c>
      <c r="V75" s="40">
        <f t="shared" si="36"/>
        <v>285877.24903342046</v>
      </c>
      <c r="W75" s="40">
        <f t="shared" si="26"/>
        <v>285877.24903342046</v>
      </c>
      <c r="X75" s="40">
        <f t="shared" si="37"/>
        <v>285877.24903342046</v>
      </c>
      <c r="Y75">
        <f t="shared" si="38"/>
        <v>0</v>
      </c>
    </row>
    <row r="76" spans="1:25" x14ac:dyDescent="0.25">
      <c r="A76" s="4" t="s">
        <v>822</v>
      </c>
      <c r="B76" s="7" t="s">
        <v>410</v>
      </c>
      <c r="C76" s="2" t="s">
        <v>823</v>
      </c>
      <c r="D76">
        <f>VLOOKUP(B76,'Model allocations'!$A$1:$L$319,3,FALSE)</f>
        <v>331575.40038376336</v>
      </c>
      <c r="E76" s="42">
        <f>VLOOKUP(B76,'Initial adjusted formula count'!$A$1:$P$319,12,FALSE)</f>
        <v>0.11882193635748101</v>
      </c>
      <c r="F76">
        <f>VLOOKUP(B76,'Model allocations'!$A$1:$L$319,8,FALSE)</f>
        <v>283597.69636026741</v>
      </c>
      <c r="G76" s="41">
        <f t="shared" si="27"/>
        <v>0.85</v>
      </c>
      <c r="H76">
        <f t="shared" si="28"/>
        <v>281839.09032619884</v>
      </c>
      <c r="I76">
        <f t="shared" si="20"/>
        <v>0</v>
      </c>
      <c r="J76">
        <f t="shared" si="21"/>
        <v>283597.69636026741</v>
      </c>
      <c r="K76">
        <f t="shared" si="22"/>
        <v>283479.24803040473</v>
      </c>
      <c r="L76">
        <f t="shared" si="29"/>
        <v>283479.24803040473</v>
      </c>
      <c r="M76">
        <f t="shared" si="23"/>
        <v>0</v>
      </c>
      <c r="N76" s="40">
        <f t="shared" si="30"/>
        <v>283479.24803040473</v>
      </c>
      <c r="O76" s="40">
        <f t="shared" si="24"/>
        <v>283454.56048228976</v>
      </c>
      <c r="P76" s="40">
        <f t="shared" si="31"/>
        <v>283454.56048228976</v>
      </c>
      <c r="Q76">
        <f t="shared" si="32"/>
        <v>0</v>
      </c>
      <c r="R76" s="40">
        <f t="shared" si="33"/>
        <v>283454.56048228976</v>
      </c>
      <c r="S76" s="40">
        <f t="shared" si="25"/>
        <v>283454.56048228964</v>
      </c>
      <c r="T76" s="40">
        <f t="shared" si="34"/>
        <v>283454.56048228964</v>
      </c>
      <c r="U76">
        <f t="shared" si="35"/>
        <v>0</v>
      </c>
      <c r="V76" s="40">
        <f t="shared" si="36"/>
        <v>283454.56048228964</v>
      </c>
      <c r="W76" s="40">
        <f t="shared" si="26"/>
        <v>283454.56048228964</v>
      </c>
      <c r="X76" s="40">
        <f t="shared" si="37"/>
        <v>283454.56048228964</v>
      </c>
      <c r="Y76">
        <f t="shared" si="38"/>
        <v>0</v>
      </c>
    </row>
    <row r="77" spans="1:25" x14ac:dyDescent="0.25">
      <c r="A77" s="4" t="s">
        <v>824</v>
      </c>
      <c r="B77" s="7" t="s">
        <v>412</v>
      </c>
      <c r="C77" s="2" t="s">
        <v>825</v>
      </c>
      <c r="D77">
        <f>VLOOKUP(B77,'Model allocations'!$A$1:$L$319,3,FALSE)</f>
        <v>35827.105715033089</v>
      </c>
      <c r="E77" s="42">
        <f>VLOOKUP(B77,'Initial adjusted formula count'!$A$1:$P$319,12,FALSE)</f>
        <v>0.140625</v>
      </c>
      <c r="F77">
        <f>VLOOKUP(B77,'Model allocations'!$A$1:$L$319,8,FALSE)</f>
        <v>30453.039857778123</v>
      </c>
      <c r="G77" s="41">
        <f t="shared" si="27"/>
        <v>0.85</v>
      </c>
      <c r="H77">
        <f t="shared" si="28"/>
        <v>30453.039857778123</v>
      </c>
      <c r="I77">
        <f t="shared" si="20"/>
        <v>0</v>
      </c>
      <c r="J77">
        <f t="shared" si="21"/>
        <v>30453.039857778123</v>
      </c>
      <c r="K77">
        <f t="shared" si="22"/>
        <v>30440.320742789925</v>
      </c>
      <c r="L77">
        <f t="shared" si="29"/>
        <v>30440.320742789925</v>
      </c>
      <c r="M77">
        <f t="shared" si="23"/>
        <v>30453.039857778123</v>
      </c>
      <c r="N77" s="40">
        <f t="shared" si="30"/>
        <v>0</v>
      </c>
      <c r="O77" s="40">
        <f t="shared" si="24"/>
        <v>0</v>
      </c>
      <c r="P77" s="40">
        <f t="shared" si="31"/>
        <v>30453.039857778123</v>
      </c>
      <c r="Q77">
        <f t="shared" si="32"/>
        <v>0</v>
      </c>
      <c r="R77" s="40">
        <f t="shared" si="33"/>
        <v>0</v>
      </c>
      <c r="S77" s="40">
        <f t="shared" si="25"/>
        <v>0</v>
      </c>
      <c r="T77" s="40">
        <f t="shared" si="34"/>
        <v>30453.039857778123</v>
      </c>
      <c r="U77">
        <f t="shared" si="35"/>
        <v>0</v>
      </c>
      <c r="V77" s="40">
        <f t="shared" si="36"/>
        <v>0</v>
      </c>
      <c r="W77" s="40">
        <f t="shared" si="26"/>
        <v>0</v>
      </c>
      <c r="X77" s="40">
        <f t="shared" si="37"/>
        <v>30453.039857778123</v>
      </c>
      <c r="Y77">
        <f t="shared" si="38"/>
        <v>0</v>
      </c>
    </row>
    <row r="78" spans="1:25" x14ac:dyDescent="0.25">
      <c r="A78" s="4" t="s">
        <v>826</v>
      </c>
      <c r="B78" s="7" t="s">
        <v>138</v>
      </c>
      <c r="C78" s="2" t="s">
        <v>827</v>
      </c>
      <c r="D78">
        <f>VLOOKUP(B78,'Model allocations'!$A$1:$L$319,3,FALSE)</f>
        <v>1605475.4400053066</v>
      </c>
      <c r="E78" s="42">
        <f>VLOOKUP(B78,'Initial adjusted formula count'!$A$1:$P$319,12,FALSE)</f>
        <v>8.3506313786542094E-2</v>
      </c>
      <c r="F78">
        <f>VLOOKUP(B78,'Model allocations'!$A$1:$L$319,8,FALSE)</f>
        <v>1560191.3153039222</v>
      </c>
      <c r="G78" s="41">
        <f t="shared" si="27"/>
        <v>0.85</v>
      </c>
      <c r="H78">
        <f t="shared" si="28"/>
        <v>1364654.1240045107</v>
      </c>
      <c r="I78">
        <f t="shared" si="20"/>
        <v>0</v>
      </c>
      <c r="J78">
        <f t="shared" si="21"/>
        <v>1560191.3153039222</v>
      </c>
      <c r="K78">
        <f t="shared" si="22"/>
        <v>1559539.680759863</v>
      </c>
      <c r="L78">
        <f t="shared" si="29"/>
        <v>1559539.680759863</v>
      </c>
      <c r="M78">
        <f t="shared" si="23"/>
        <v>0</v>
      </c>
      <c r="N78" s="40">
        <f t="shared" si="30"/>
        <v>1559539.680759863</v>
      </c>
      <c r="O78" s="40">
        <f t="shared" si="24"/>
        <v>1559403.8640777832</v>
      </c>
      <c r="P78" s="40">
        <f t="shared" si="31"/>
        <v>1559403.8640777832</v>
      </c>
      <c r="Q78">
        <f t="shared" si="32"/>
        <v>0</v>
      </c>
      <c r="R78" s="40">
        <f t="shared" si="33"/>
        <v>1559403.8640777832</v>
      </c>
      <c r="S78" s="40">
        <f t="shared" si="25"/>
        <v>1559403.8640777827</v>
      </c>
      <c r="T78" s="40">
        <f t="shared" si="34"/>
        <v>1559403.8640777827</v>
      </c>
      <c r="U78">
        <f t="shared" si="35"/>
        <v>0</v>
      </c>
      <c r="V78" s="40">
        <f t="shared" si="36"/>
        <v>1559403.8640777827</v>
      </c>
      <c r="W78" s="40">
        <f t="shared" si="26"/>
        <v>1559403.8640777827</v>
      </c>
      <c r="X78" s="40">
        <f t="shared" si="37"/>
        <v>1559403.8640777827</v>
      </c>
      <c r="Y78">
        <f t="shared" si="38"/>
        <v>0</v>
      </c>
    </row>
    <row r="79" spans="1:25" x14ac:dyDescent="0.25">
      <c r="A79" s="4" t="s">
        <v>828</v>
      </c>
      <c r="B79" s="7" t="s">
        <v>290</v>
      </c>
      <c r="C79" s="2" t="s">
        <v>829</v>
      </c>
      <c r="D79">
        <f>VLOOKUP(B79,'Model allocations'!$A$1:$L$319,3,FALSE)</f>
        <v>2648989.3022484859</v>
      </c>
      <c r="E79" s="42">
        <f>VLOOKUP(B79,'Initial adjusted formula count'!$A$1:$P$319,12,FALSE)</f>
        <v>0.11113150745282301</v>
      </c>
      <c r="F79">
        <f>VLOOKUP(B79,'Model allocations'!$A$1:$L$319,8,FALSE)</f>
        <v>2445727.1421154686</v>
      </c>
      <c r="G79" s="41">
        <f t="shared" si="27"/>
        <v>0.85</v>
      </c>
      <c r="H79">
        <f t="shared" si="28"/>
        <v>2251640.906911213</v>
      </c>
      <c r="I79">
        <f t="shared" si="20"/>
        <v>0</v>
      </c>
      <c r="J79">
        <f t="shared" si="21"/>
        <v>2445727.1421154686</v>
      </c>
      <c r="K79">
        <f t="shared" si="22"/>
        <v>2444705.6518177642</v>
      </c>
      <c r="L79">
        <f t="shared" si="29"/>
        <v>2444705.6518177642</v>
      </c>
      <c r="M79">
        <f t="shared" si="23"/>
        <v>0</v>
      </c>
      <c r="N79" s="40">
        <f t="shared" si="30"/>
        <v>2444705.6518177642</v>
      </c>
      <c r="O79" s="40">
        <f t="shared" si="24"/>
        <v>2444492.7480908581</v>
      </c>
      <c r="P79" s="40">
        <f t="shared" si="31"/>
        <v>2444492.7480908581</v>
      </c>
      <c r="Q79">
        <f t="shared" si="32"/>
        <v>0</v>
      </c>
      <c r="R79" s="40">
        <f t="shared" si="33"/>
        <v>2444492.7480908581</v>
      </c>
      <c r="S79" s="40">
        <f t="shared" si="25"/>
        <v>2444492.7480908572</v>
      </c>
      <c r="T79" s="40">
        <f t="shared" si="34"/>
        <v>2444492.7480908572</v>
      </c>
      <c r="U79">
        <f t="shared" si="35"/>
        <v>0</v>
      </c>
      <c r="V79" s="40">
        <f t="shared" si="36"/>
        <v>2444492.7480908572</v>
      </c>
      <c r="W79" s="40">
        <f t="shared" si="26"/>
        <v>2444492.7480908572</v>
      </c>
      <c r="X79" s="40">
        <f t="shared" si="37"/>
        <v>2444492.7480908572</v>
      </c>
      <c r="Y79">
        <f t="shared" si="38"/>
        <v>0</v>
      </c>
    </row>
    <row r="80" spans="1:25" x14ac:dyDescent="0.25">
      <c r="A80" s="4" t="s">
        <v>830</v>
      </c>
      <c r="B80" s="7" t="s">
        <v>414</v>
      </c>
      <c r="C80" s="2" t="s">
        <v>831</v>
      </c>
      <c r="D80">
        <f>VLOOKUP(B80,'Model allocations'!$A$1:$L$319,3,FALSE)</f>
        <v>16262.553697296293</v>
      </c>
      <c r="E80" s="42">
        <f>VLOOKUP(B80,'Initial adjusted formula count'!$A$1:$P$319,12,FALSE)</f>
        <v>0.31578947368421001</v>
      </c>
      <c r="F80">
        <f>VLOOKUP(B80,'Model allocations'!$A$1:$L$319,8,FALSE)</f>
        <v>15449.426012431477</v>
      </c>
      <c r="G80" s="41">
        <f t="shared" si="27"/>
        <v>0.95</v>
      </c>
      <c r="H80">
        <f t="shared" si="28"/>
        <v>15449.426012431477</v>
      </c>
      <c r="I80">
        <f t="shared" si="20"/>
        <v>0</v>
      </c>
      <c r="J80">
        <f t="shared" si="21"/>
        <v>15449.426012431477</v>
      </c>
      <c r="K80">
        <f t="shared" si="22"/>
        <v>15442.973355262553</v>
      </c>
      <c r="L80">
        <f t="shared" si="29"/>
        <v>15442.973355262553</v>
      </c>
      <c r="M80">
        <f t="shared" si="23"/>
        <v>15449.426012431477</v>
      </c>
      <c r="N80" s="40">
        <f t="shared" si="30"/>
        <v>0</v>
      </c>
      <c r="O80" s="40">
        <f t="shared" si="24"/>
        <v>0</v>
      </c>
      <c r="P80" s="40">
        <f t="shared" si="31"/>
        <v>15449.426012431477</v>
      </c>
      <c r="Q80">
        <f t="shared" si="32"/>
        <v>0</v>
      </c>
      <c r="R80" s="40">
        <f t="shared" si="33"/>
        <v>0</v>
      </c>
      <c r="S80" s="40">
        <f t="shared" si="25"/>
        <v>0</v>
      </c>
      <c r="T80" s="40">
        <f t="shared" si="34"/>
        <v>15449.426012431477</v>
      </c>
      <c r="U80">
        <f t="shared" si="35"/>
        <v>0</v>
      </c>
      <c r="V80" s="40">
        <f t="shared" si="36"/>
        <v>0</v>
      </c>
      <c r="W80" s="40">
        <f t="shared" si="26"/>
        <v>0</v>
      </c>
      <c r="X80" s="40">
        <f t="shared" si="37"/>
        <v>15449.426012431477</v>
      </c>
      <c r="Y80">
        <f t="shared" si="38"/>
        <v>0</v>
      </c>
    </row>
    <row r="81" spans="1:25" x14ac:dyDescent="0.25">
      <c r="A81" s="4" t="s">
        <v>832</v>
      </c>
      <c r="B81" s="7" t="s">
        <v>416</v>
      </c>
      <c r="C81" s="2" t="s">
        <v>833</v>
      </c>
      <c r="D81">
        <f>VLOOKUP(B81,'Model allocations'!$A$1:$L$319,3,FALSE)</f>
        <v>2731205.5459403717</v>
      </c>
      <c r="E81" s="42">
        <f>VLOOKUP(B81,'Initial adjusted formula count'!$A$1:$P$319,12,FALSE)</f>
        <v>0.16589506172839499</v>
      </c>
      <c r="F81">
        <f>VLOOKUP(B81,'Model allocations'!$A$1:$L$319,8,FALSE)</f>
        <v>3300560.084420776</v>
      </c>
      <c r="G81" s="41">
        <f t="shared" si="27"/>
        <v>0.9</v>
      </c>
      <c r="H81">
        <f t="shared" si="28"/>
        <v>2458084.9913463346</v>
      </c>
      <c r="I81">
        <f t="shared" si="20"/>
        <v>0</v>
      </c>
      <c r="J81">
        <f t="shared" si="21"/>
        <v>3300560.084420776</v>
      </c>
      <c r="K81">
        <f t="shared" si="22"/>
        <v>3299181.5618353374</v>
      </c>
      <c r="L81">
        <f t="shared" si="29"/>
        <v>3299181.5618353374</v>
      </c>
      <c r="M81">
        <f t="shared" si="23"/>
        <v>0</v>
      </c>
      <c r="N81" s="40">
        <f t="shared" si="30"/>
        <v>3299181.5618353374</v>
      </c>
      <c r="O81" s="40">
        <f t="shared" si="24"/>
        <v>3298894.2437896123</v>
      </c>
      <c r="P81" s="40">
        <f t="shared" si="31"/>
        <v>3298894.2437896123</v>
      </c>
      <c r="Q81">
        <f t="shared" si="32"/>
        <v>0</v>
      </c>
      <c r="R81" s="40">
        <f t="shared" si="33"/>
        <v>3298894.2437896123</v>
      </c>
      <c r="S81" s="40">
        <f t="shared" si="25"/>
        <v>3298894.2437896114</v>
      </c>
      <c r="T81" s="40">
        <f t="shared" si="34"/>
        <v>3298894.2437896114</v>
      </c>
      <c r="U81">
        <f t="shared" si="35"/>
        <v>0</v>
      </c>
      <c r="V81" s="40">
        <f t="shared" si="36"/>
        <v>3298894.2437896114</v>
      </c>
      <c r="W81" s="40">
        <f t="shared" si="26"/>
        <v>3298894.2437896114</v>
      </c>
      <c r="X81" s="40">
        <f t="shared" si="37"/>
        <v>3298894.2437896114</v>
      </c>
      <c r="Y81">
        <f t="shared" si="38"/>
        <v>0</v>
      </c>
    </row>
    <row r="82" spans="1:25" x14ac:dyDescent="0.25">
      <c r="A82" s="4" t="s">
        <v>834</v>
      </c>
      <c r="B82" s="7" t="s">
        <v>140</v>
      </c>
      <c r="C82" s="2" t="s">
        <v>835</v>
      </c>
      <c r="D82">
        <f>VLOOKUP(B82,'Model allocations'!$A$1:$L$319,3,FALSE)</f>
        <v>645984.7718648247</v>
      </c>
      <c r="E82" s="42">
        <f>VLOOKUP(B82,'Initial adjusted formula count'!$A$1:$P$319,12,FALSE)</f>
        <v>0.16396310432569999</v>
      </c>
      <c r="F82">
        <f>VLOOKUP(B82,'Model allocations'!$A$1:$L$319,8,FALSE)</f>
        <v>833017.73489297892</v>
      </c>
      <c r="G82" s="41">
        <f t="shared" si="27"/>
        <v>0.9</v>
      </c>
      <c r="H82">
        <f t="shared" si="28"/>
        <v>581386.2946783423</v>
      </c>
      <c r="I82">
        <f t="shared" si="20"/>
        <v>0</v>
      </c>
      <c r="J82">
        <f t="shared" si="21"/>
        <v>833017.73489297892</v>
      </c>
      <c r="K82">
        <f t="shared" si="22"/>
        <v>832669.81401523424</v>
      </c>
      <c r="L82">
        <f t="shared" si="29"/>
        <v>832669.81401523424</v>
      </c>
      <c r="M82">
        <f t="shared" si="23"/>
        <v>0</v>
      </c>
      <c r="N82" s="40">
        <f t="shared" si="30"/>
        <v>832669.81401523424</v>
      </c>
      <c r="O82" s="40">
        <f t="shared" si="24"/>
        <v>832597.2987385774</v>
      </c>
      <c r="P82" s="40">
        <f t="shared" si="31"/>
        <v>832597.2987385774</v>
      </c>
      <c r="Q82">
        <f t="shared" si="32"/>
        <v>0</v>
      </c>
      <c r="R82" s="40">
        <f t="shared" si="33"/>
        <v>832597.2987385774</v>
      </c>
      <c r="S82" s="40">
        <f t="shared" si="25"/>
        <v>832597.29873857705</v>
      </c>
      <c r="T82" s="40">
        <f t="shared" si="34"/>
        <v>832597.29873857705</v>
      </c>
      <c r="U82">
        <f t="shared" si="35"/>
        <v>0</v>
      </c>
      <c r="V82" s="40">
        <f t="shared" si="36"/>
        <v>832597.29873857705</v>
      </c>
      <c r="W82" s="40">
        <f t="shared" si="26"/>
        <v>832597.29873857705</v>
      </c>
      <c r="X82" s="40">
        <f t="shared" si="37"/>
        <v>832597.29873857705</v>
      </c>
      <c r="Y82">
        <f t="shared" si="38"/>
        <v>0</v>
      </c>
    </row>
    <row r="83" spans="1:25" x14ac:dyDescent="0.25">
      <c r="A83" s="4" t="s">
        <v>836</v>
      </c>
      <c r="B83" s="7" t="s">
        <v>142</v>
      </c>
      <c r="C83" s="2" t="s">
        <v>837</v>
      </c>
      <c r="D83">
        <f>VLOOKUP(B83,'Model allocations'!$A$1:$L$319,3,FALSE)</f>
        <v>290015.54093511717</v>
      </c>
      <c r="E83" s="42">
        <f>VLOOKUP(B83,'Initial adjusted formula count'!$A$1:$P$319,12,FALSE)</f>
        <v>9.8574534911814393E-2</v>
      </c>
      <c r="F83">
        <f>VLOOKUP(B83,'Model allocations'!$A$1:$L$319,8,FALSE)</f>
        <v>329652.02311962715</v>
      </c>
      <c r="G83" s="41">
        <f t="shared" si="27"/>
        <v>0.85</v>
      </c>
      <c r="H83">
        <f t="shared" si="28"/>
        <v>246513.20979484959</v>
      </c>
      <c r="I83">
        <f t="shared" si="20"/>
        <v>0</v>
      </c>
      <c r="J83">
        <f t="shared" si="21"/>
        <v>329652.02311962715</v>
      </c>
      <c r="K83">
        <f t="shared" si="22"/>
        <v>329514.3395908979</v>
      </c>
      <c r="L83">
        <f t="shared" si="29"/>
        <v>329514.3395908979</v>
      </c>
      <c r="M83">
        <f t="shared" si="23"/>
        <v>0</v>
      </c>
      <c r="N83" s="40">
        <f t="shared" si="30"/>
        <v>329514.3395908979</v>
      </c>
      <c r="O83" s="40">
        <f t="shared" si="24"/>
        <v>329485.6429537728</v>
      </c>
      <c r="P83" s="40">
        <f t="shared" si="31"/>
        <v>329485.6429537728</v>
      </c>
      <c r="Q83">
        <f t="shared" si="32"/>
        <v>0</v>
      </c>
      <c r="R83" s="40">
        <f t="shared" si="33"/>
        <v>329485.6429537728</v>
      </c>
      <c r="S83" s="40">
        <f t="shared" si="25"/>
        <v>329485.64295377268</v>
      </c>
      <c r="T83" s="40">
        <f t="shared" si="34"/>
        <v>329485.64295377268</v>
      </c>
      <c r="U83">
        <f t="shared" si="35"/>
        <v>0</v>
      </c>
      <c r="V83" s="40">
        <f t="shared" si="36"/>
        <v>329485.64295377268</v>
      </c>
      <c r="W83" s="40">
        <f t="shared" si="26"/>
        <v>329485.64295377268</v>
      </c>
      <c r="X83" s="40">
        <f t="shared" si="37"/>
        <v>329485.64295377268</v>
      </c>
      <c r="Y83">
        <f t="shared" si="38"/>
        <v>0</v>
      </c>
    </row>
    <row r="84" spans="1:25" x14ac:dyDescent="0.25">
      <c r="A84" s="4" t="s">
        <v>838</v>
      </c>
      <c r="B84" s="7" t="s">
        <v>418</v>
      </c>
      <c r="C84" s="2" t="s">
        <v>839</v>
      </c>
      <c r="D84">
        <f>VLOOKUP(B84,'Model allocations'!$A$1:$L$319,3,FALSE)</f>
        <v>161264.32454237109</v>
      </c>
      <c r="E84" s="42">
        <f>VLOOKUP(B84,'Initial adjusted formula count'!$A$1:$P$319,12,FALSE)</f>
        <v>0.15986769570011</v>
      </c>
      <c r="F84">
        <f>VLOOKUP(B84,'Model allocations'!$A$1:$L$319,8,FALSE)</f>
        <v>145137.89208813399</v>
      </c>
      <c r="G84" s="41">
        <f t="shared" si="27"/>
        <v>0.9</v>
      </c>
      <c r="H84">
        <f t="shared" si="28"/>
        <v>145137.89208813399</v>
      </c>
      <c r="I84">
        <f t="shared" si="20"/>
        <v>0</v>
      </c>
      <c r="J84">
        <f t="shared" si="21"/>
        <v>145137.89208813399</v>
      </c>
      <c r="K84">
        <f t="shared" si="22"/>
        <v>145077.27332733918</v>
      </c>
      <c r="L84">
        <f t="shared" si="29"/>
        <v>145077.27332733918</v>
      </c>
      <c r="M84">
        <f t="shared" si="23"/>
        <v>145137.89208813399</v>
      </c>
      <c r="N84" s="40">
        <f t="shared" si="30"/>
        <v>0</v>
      </c>
      <c r="O84" s="40">
        <f t="shared" si="24"/>
        <v>0</v>
      </c>
      <c r="P84" s="40">
        <f t="shared" si="31"/>
        <v>145137.89208813399</v>
      </c>
      <c r="Q84">
        <f t="shared" si="32"/>
        <v>0</v>
      </c>
      <c r="R84" s="40">
        <f t="shared" si="33"/>
        <v>0</v>
      </c>
      <c r="S84" s="40">
        <f t="shared" si="25"/>
        <v>0</v>
      </c>
      <c r="T84" s="40">
        <f t="shared" si="34"/>
        <v>145137.89208813399</v>
      </c>
      <c r="U84">
        <f t="shared" si="35"/>
        <v>0</v>
      </c>
      <c r="V84" s="40">
        <f t="shared" si="36"/>
        <v>0</v>
      </c>
      <c r="W84" s="40">
        <f t="shared" si="26"/>
        <v>0</v>
      </c>
      <c r="X84" s="40">
        <f t="shared" si="37"/>
        <v>145137.89208813399</v>
      </c>
      <c r="Y84">
        <f t="shared" si="38"/>
        <v>0</v>
      </c>
    </row>
    <row r="85" spans="1:25" x14ac:dyDescent="0.25">
      <c r="A85" s="4" t="s">
        <v>840</v>
      </c>
      <c r="B85" s="7" t="s">
        <v>420</v>
      </c>
      <c r="C85" s="2" t="s">
        <v>841</v>
      </c>
      <c r="D85">
        <f>VLOOKUP(B85,'Model allocations'!$A$1:$L$319,3,FALSE)</f>
        <v>1137489.4320399391</v>
      </c>
      <c r="E85" s="42">
        <f>VLOOKUP(B85,'Initial adjusted formula count'!$A$1:$P$319,12,FALSE)</f>
        <v>0.135746126087879</v>
      </c>
      <c r="F85">
        <f>VLOOKUP(B85,'Model allocations'!$A$1:$L$319,8,FALSE)</f>
        <v>1033394.4548284389</v>
      </c>
      <c r="G85" s="41">
        <f t="shared" si="27"/>
        <v>0.85</v>
      </c>
      <c r="H85">
        <f t="shared" si="28"/>
        <v>966866.01723394822</v>
      </c>
      <c r="I85">
        <f t="shared" si="20"/>
        <v>0</v>
      </c>
      <c r="J85">
        <f t="shared" si="21"/>
        <v>1033394.4548284389</v>
      </c>
      <c r="K85">
        <f t="shared" si="22"/>
        <v>1032962.8439626432</v>
      </c>
      <c r="L85">
        <f t="shared" si="29"/>
        <v>1032962.8439626432</v>
      </c>
      <c r="M85">
        <f t="shared" si="23"/>
        <v>0</v>
      </c>
      <c r="N85" s="40">
        <f t="shared" si="30"/>
        <v>1032962.8439626432</v>
      </c>
      <c r="O85" s="40">
        <f t="shared" si="24"/>
        <v>1032872.8856320475</v>
      </c>
      <c r="P85" s="40">
        <f t="shared" si="31"/>
        <v>1032872.8856320475</v>
      </c>
      <c r="Q85">
        <f t="shared" si="32"/>
        <v>0</v>
      </c>
      <c r="R85" s="40">
        <f t="shared" si="33"/>
        <v>1032872.8856320475</v>
      </c>
      <c r="S85" s="40">
        <f t="shared" si="25"/>
        <v>1032872.8856320472</v>
      </c>
      <c r="T85" s="40">
        <f t="shared" si="34"/>
        <v>1032872.8856320472</v>
      </c>
      <c r="U85">
        <f t="shared" si="35"/>
        <v>0</v>
      </c>
      <c r="V85" s="40">
        <f t="shared" si="36"/>
        <v>1032872.8856320472</v>
      </c>
      <c r="W85" s="40">
        <f t="shared" si="26"/>
        <v>1032872.8856320472</v>
      </c>
      <c r="X85" s="40">
        <f t="shared" si="37"/>
        <v>1032872.8856320472</v>
      </c>
      <c r="Y85">
        <f t="shared" si="38"/>
        <v>0</v>
      </c>
    </row>
    <row r="86" spans="1:25" x14ac:dyDescent="0.25">
      <c r="A86" s="4" t="s">
        <v>842</v>
      </c>
      <c r="B86" s="7" t="s">
        <v>144</v>
      </c>
      <c r="C86" s="2" t="s">
        <v>843</v>
      </c>
      <c r="D86">
        <f>VLOOKUP(B86,'Model allocations'!$A$1:$L$319,3,FALSE)</f>
        <v>45173.76027026747</v>
      </c>
      <c r="E86" s="42">
        <f>VLOOKUP(B86,'Initial adjusted formula count'!$A$1:$P$319,12,FALSE)</f>
        <v>5.7482656095143699E-2</v>
      </c>
      <c r="F86">
        <f>VLOOKUP(B86,'Model allocations'!$A$1:$L$319,8,FALSE)</f>
        <v>46862.297404260738</v>
      </c>
      <c r="G86" s="41">
        <f t="shared" si="27"/>
        <v>0.85</v>
      </c>
      <c r="H86">
        <f t="shared" si="28"/>
        <v>38397.696229727349</v>
      </c>
      <c r="I86">
        <f t="shared" si="20"/>
        <v>0</v>
      </c>
      <c r="J86">
        <f t="shared" si="21"/>
        <v>46862.297404260738</v>
      </c>
      <c r="K86">
        <f t="shared" si="22"/>
        <v>46842.724745764914</v>
      </c>
      <c r="L86">
        <f t="shared" si="29"/>
        <v>46842.724745764914</v>
      </c>
      <c r="M86">
        <f t="shared" si="23"/>
        <v>0</v>
      </c>
      <c r="N86" s="40">
        <f t="shared" si="30"/>
        <v>46842.724745764914</v>
      </c>
      <c r="O86" s="40">
        <f t="shared" si="24"/>
        <v>46838.645321859876</v>
      </c>
      <c r="P86" s="40">
        <f t="shared" si="31"/>
        <v>46838.645321859876</v>
      </c>
      <c r="Q86">
        <f t="shared" si="32"/>
        <v>0</v>
      </c>
      <c r="R86" s="40">
        <f t="shared" si="33"/>
        <v>46838.645321859876</v>
      </c>
      <c r="S86" s="40">
        <f t="shared" si="25"/>
        <v>46838.645321859862</v>
      </c>
      <c r="T86" s="40">
        <f t="shared" si="34"/>
        <v>46838.645321859862</v>
      </c>
      <c r="U86">
        <f t="shared" si="35"/>
        <v>0</v>
      </c>
      <c r="V86" s="40">
        <f t="shared" si="36"/>
        <v>46838.645321859862</v>
      </c>
      <c r="W86" s="40">
        <f t="shared" si="26"/>
        <v>46838.645321859862</v>
      </c>
      <c r="X86" s="40">
        <f t="shared" si="37"/>
        <v>46838.645321859862</v>
      </c>
      <c r="Y86">
        <f t="shared" si="38"/>
        <v>0</v>
      </c>
    </row>
    <row r="87" spans="1:25" x14ac:dyDescent="0.25">
      <c r="A87" s="4" t="s">
        <v>844</v>
      </c>
      <c r="B87" s="7" t="s">
        <v>422</v>
      </c>
      <c r="C87" s="2" t="s">
        <v>845</v>
      </c>
      <c r="D87">
        <f>VLOOKUP(B87,'Model allocations'!$A$1:$L$319,3,FALSE)</f>
        <v>25155.201885023223</v>
      </c>
      <c r="E87" s="42">
        <f>VLOOKUP(B87,'Initial adjusted formula count'!$A$1:$P$319,12,FALSE)</f>
        <v>0.1796875</v>
      </c>
      <c r="F87">
        <f>VLOOKUP(B87,'Model allocations'!$A$1:$L$319,8,FALSE)</f>
        <v>22639.6816965209</v>
      </c>
      <c r="G87" s="41">
        <f t="shared" si="27"/>
        <v>0.9</v>
      </c>
      <c r="H87">
        <f t="shared" si="28"/>
        <v>22639.6816965209</v>
      </c>
      <c r="I87">
        <f t="shared" si="20"/>
        <v>0</v>
      </c>
      <c r="J87">
        <f t="shared" si="21"/>
        <v>22639.6816965209</v>
      </c>
      <c r="K87">
        <f t="shared" si="22"/>
        <v>22630.225933938935</v>
      </c>
      <c r="L87">
        <f t="shared" si="29"/>
        <v>22630.225933938935</v>
      </c>
      <c r="M87">
        <f t="shared" si="23"/>
        <v>22639.6816965209</v>
      </c>
      <c r="N87" s="40">
        <f t="shared" si="30"/>
        <v>0</v>
      </c>
      <c r="O87" s="40">
        <f t="shared" si="24"/>
        <v>0</v>
      </c>
      <c r="P87" s="40">
        <f t="shared" si="31"/>
        <v>22639.6816965209</v>
      </c>
      <c r="Q87">
        <f t="shared" si="32"/>
        <v>0</v>
      </c>
      <c r="R87" s="40">
        <f t="shared" si="33"/>
        <v>0</v>
      </c>
      <c r="S87" s="40">
        <f t="shared" si="25"/>
        <v>0</v>
      </c>
      <c r="T87" s="40">
        <f t="shared" si="34"/>
        <v>22639.6816965209</v>
      </c>
      <c r="U87">
        <f t="shared" si="35"/>
        <v>0</v>
      </c>
      <c r="V87" s="40">
        <f t="shared" si="36"/>
        <v>0</v>
      </c>
      <c r="W87" s="40">
        <f t="shared" si="26"/>
        <v>0</v>
      </c>
      <c r="X87" s="40">
        <f t="shared" si="37"/>
        <v>22639.6816965209</v>
      </c>
      <c r="Y87">
        <f t="shared" si="38"/>
        <v>0</v>
      </c>
    </row>
    <row r="88" spans="1:25" x14ac:dyDescent="0.25">
      <c r="A88" s="4" t="s">
        <v>846</v>
      </c>
      <c r="B88" s="7" t="s">
        <v>146</v>
      </c>
      <c r="C88" s="2" t="s">
        <v>847</v>
      </c>
      <c r="D88">
        <f>VLOOKUP(B88,'Model allocations'!$A$1:$L$319,3,FALSE)</f>
        <v>0</v>
      </c>
      <c r="E88" s="42">
        <f>VLOOKUP(B88,'Initial adjusted formula count'!$A$1:$P$319,12,FALSE)</f>
        <v>0.25806451612903197</v>
      </c>
      <c r="F88">
        <f>VLOOKUP(B88,'Model allocations'!$A$1:$L$319,8,FALSE)</f>
        <v>12927.530318416746</v>
      </c>
      <c r="G88" s="41">
        <f t="shared" si="27"/>
        <v>0.9</v>
      </c>
      <c r="H88">
        <f t="shared" si="28"/>
        <v>0</v>
      </c>
      <c r="I88">
        <f t="shared" si="20"/>
        <v>0</v>
      </c>
      <c r="J88">
        <f t="shared" si="21"/>
        <v>12927.530318416746</v>
      </c>
      <c r="K88">
        <f t="shared" si="22"/>
        <v>12922.130964348931</v>
      </c>
      <c r="L88">
        <f t="shared" si="29"/>
        <v>12922.130964348931</v>
      </c>
      <c r="M88">
        <f t="shared" si="23"/>
        <v>0</v>
      </c>
      <c r="N88" s="40">
        <f t="shared" si="30"/>
        <v>12922.130964348931</v>
      </c>
      <c r="O88" s="40">
        <f t="shared" si="24"/>
        <v>12921.0056060303</v>
      </c>
      <c r="P88" s="40">
        <f t="shared" si="31"/>
        <v>12921.0056060303</v>
      </c>
      <c r="Q88">
        <f t="shared" si="32"/>
        <v>0</v>
      </c>
      <c r="R88" s="40">
        <f t="shared" si="33"/>
        <v>12921.0056060303</v>
      </c>
      <c r="S88" s="40">
        <f t="shared" si="25"/>
        <v>12921.005606030294</v>
      </c>
      <c r="T88" s="40">
        <f t="shared" si="34"/>
        <v>12921.005606030294</v>
      </c>
      <c r="U88">
        <f t="shared" si="35"/>
        <v>0</v>
      </c>
      <c r="V88" s="40">
        <f t="shared" si="36"/>
        <v>12921.005606030294</v>
      </c>
      <c r="W88" s="40">
        <f t="shared" si="26"/>
        <v>12921.005606030294</v>
      </c>
      <c r="X88" s="40">
        <f t="shared" si="37"/>
        <v>12921.005606030294</v>
      </c>
      <c r="Y88">
        <f t="shared" si="38"/>
        <v>0</v>
      </c>
    </row>
    <row r="89" spans="1:25" x14ac:dyDescent="0.25">
      <c r="A89" s="4" t="s">
        <v>848</v>
      </c>
      <c r="B89" s="7" t="s">
        <v>424</v>
      </c>
      <c r="C89" s="2" t="s">
        <v>849</v>
      </c>
      <c r="D89">
        <f>VLOOKUP(B89,'Model allocations'!$A$1:$L$319,3,FALSE)</f>
        <v>199668.02039458224</v>
      </c>
      <c r="E89" s="42">
        <f>VLOOKUP(B89,'Initial adjusted formula count'!$A$1:$P$319,12,FALSE)</f>
        <v>0.23212627669452199</v>
      </c>
      <c r="F89">
        <f>VLOOKUP(B89,'Model allocations'!$A$1:$L$319,8,FALSE)</f>
        <v>201992.66122526166</v>
      </c>
      <c r="G89" s="41">
        <f t="shared" si="27"/>
        <v>0.9</v>
      </c>
      <c r="H89">
        <f t="shared" si="28"/>
        <v>179701.21835512403</v>
      </c>
      <c r="I89">
        <f t="shared" si="20"/>
        <v>0</v>
      </c>
      <c r="J89">
        <f t="shared" si="21"/>
        <v>201992.66122526166</v>
      </c>
      <c r="K89">
        <f t="shared" si="22"/>
        <v>201908.29631795207</v>
      </c>
      <c r="L89">
        <f t="shared" si="29"/>
        <v>201908.29631795207</v>
      </c>
      <c r="M89">
        <f t="shared" si="23"/>
        <v>0</v>
      </c>
      <c r="N89" s="40">
        <f t="shared" si="30"/>
        <v>201908.29631795207</v>
      </c>
      <c r="O89" s="40">
        <f t="shared" si="24"/>
        <v>201890.71259422347</v>
      </c>
      <c r="P89" s="40">
        <f t="shared" si="31"/>
        <v>201890.71259422347</v>
      </c>
      <c r="Q89">
        <f t="shared" si="32"/>
        <v>0</v>
      </c>
      <c r="R89" s="40">
        <f t="shared" si="33"/>
        <v>201890.71259422347</v>
      </c>
      <c r="S89" s="40">
        <f t="shared" si="25"/>
        <v>201890.71259422338</v>
      </c>
      <c r="T89" s="40">
        <f t="shared" si="34"/>
        <v>201890.71259422338</v>
      </c>
      <c r="U89">
        <f t="shared" si="35"/>
        <v>0</v>
      </c>
      <c r="V89" s="40">
        <f t="shared" si="36"/>
        <v>201890.71259422338</v>
      </c>
      <c r="W89" s="40">
        <f t="shared" si="26"/>
        <v>201890.71259422338</v>
      </c>
      <c r="X89" s="40">
        <f t="shared" si="37"/>
        <v>201890.71259422338</v>
      </c>
      <c r="Y89">
        <f t="shared" si="38"/>
        <v>0</v>
      </c>
    </row>
    <row r="90" spans="1:25" x14ac:dyDescent="0.25">
      <c r="A90" s="4" t="s">
        <v>850</v>
      </c>
      <c r="B90" s="7" t="s">
        <v>426</v>
      </c>
      <c r="C90" s="2" t="s">
        <v>851</v>
      </c>
      <c r="D90">
        <f>VLOOKUP(B90,'Model allocations'!$A$1:$L$319,3,FALSE)</f>
        <v>94864.896567561678</v>
      </c>
      <c r="E90" s="42">
        <f>VLOOKUP(B90,'Initial adjusted formula count'!$A$1:$P$319,12,FALSE)</f>
        <v>0.135568513119534</v>
      </c>
      <c r="F90">
        <f>VLOOKUP(B90,'Model allocations'!$A$1:$L$319,8,FALSE)</f>
        <v>80635.162082427429</v>
      </c>
      <c r="G90" s="41">
        <f t="shared" si="27"/>
        <v>0.85</v>
      </c>
      <c r="H90">
        <f t="shared" si="28"/>
        <v>80635.162082427429</v>
      </c>
      <c r="I90">
        <f t="shared" si="20"/>
        <v>0</v>
      </c>
      <c r="J90">
        <f t="shared" si="21"/>
        <v>80635.162082427429</v>
      </c>
      <c r="K90">
        <f t="shared" si="22"/>
        <v>80601.483740186115</v>
      </c>
      <c r="L90">
        <f t="shared" si="29"/>
        <v>80601.483740186115</v>
      </c>
      <c r="M90">
        <f t="shared" si="23"/>
        <v>80635.162082427429</v>
      </c>
      <c r="N90" s="40">
        <f t="shared" si="30"/>
        <v>0</v>
      </c>
      <c r="O90" s="40">
        <f t="shared" si="24"/>
        <v>0</v>
      </c>
      <c r="P90" s="40">
        <f t="shared" si="31"/>
        <v>80635.162082427429</v>
      </c>
      <c r="Q90">
        <f t="shared" si="32"/>
        <v>0</v>
      </c>
      <c r="R90" s="40">
        <f t="shared" si="33"/>
        <v>0</v>
      </c>
      <c r="S90" s="40">
        <f t="shared" si="25"/>
        <v>0</v>
      </c>
      <c r="T90" s="40">
        <f t="shared" si="34"/>
        <v>80635.162082427429</v>
      </c>
      <c r="U90">
        <f t="shared" si="35"/>
        <v>0</v>
      </c>
      <c r="V90" s="40">
        <f t="shared" si="36"/>
        <v>0</v>
      </c>
      <c r="W90" s="40">
        <f t="shared" si="26"/>
        <v>0</v>
      </c>
      <c r="X90" s="40">
        <f t="shared" si="37"/>
        <v>80635.162082427429</v>
      </c>
      <c r="Y90">
        <f t="shared" si="38"/>
        <v>0</v>
      </c>
    </row>
    <row r="91" spans="1:25" x14ac:dyDescent="0.25">
      <c r="A91" s="4" t="s">
        <v>852</v>
      </c>
      <c r="B91" s="7" t="s">
        <v>428</v>
      </c>
      <c r="C91" s="2" t="s">
        <v>853</v>
      </c>
      <c r="D91">
        <f>VLOOKUP(B91,'Model allocations'!$A$1:$L$319,3,FALSE)</f>
        <v>577807.3645105334</v>
      </c>
      <c r="E91" s="42">
        <f>VLOOKUP(B91,'Initial adjusted formula count'!$A$1:$P$319,12,FALSE)</f>
        <v>0.16635908252043199</v>
      </c>
      <c r="F91">
        <f>VLOOKUP(B91,'Model allocations'!$A$1:$L$319,8,FALSE)</f>
        <v>520026.62805948005</v>
      </c>
      <c r="G91" s="41">
        <f t="shared" si="27"/>
        <v>0.9</v>
      </c>
      <c r="H91">
        <f t="shared" si="28"/>
        <v>520026.62805948005</v>
      </c>
      <c r="I91">
        <f t="shared" si="20"/>
        <v>0</v>
      </c>
      <c r="J91">
        <f t="shared" si="21"/>
        <v>520026.62805948005</v>
      </c>
      <c r="K91">
        <f t="shared" si="22"/>
        <v>519809.4320583549</v>
      </c>
      <c r="L91">
        <f t="shared" si="29"/>
        <v>519809.4320583549</v>
      </c>
      <c r="M91">
        <f t="shared" si="23"/>
        <v>520026.62805948005</v>
      </c>
      <c r="N91" s="40">
        <f t="shared" si="30"/>
        <v>0</v>
      </c>
      <c r="O91" s="40">
        <f t="shared" si="24"/>
        <v>0</v>
      </c>
      <c r="P91" s="40">
        <f t="shared" si="31"/>
        <v>520026.62805948005</v>
      </c>
      <c r="Q91">
        <f t="shared" si="32"/>
        <v>0</v>
      </c>
      <c r="R91" s="40">
        <f t="shared" si="33"/>
        <v>0</v>
      </c>
      <c r="S91" s="40">
        <f t="shared" si="25"/>
        <v>0</v>
      </c>
      <c r="T91" s="40">
        <f t="shared" si="34"/>
        <v>520026.62805948005</v>
      </c>
      <c r="U91">
        <f t="shared" si="35"/>
        <v>0</v>
      </c>
      <c r="V91" s="40">
        <f t="shared" si="36"/>
        <v>0</v>
      </c>
      <c r="W91" s="40">
        <f t="shared" si="26"/>
        <v>0</v>
      </c>
      <c r="X91" s="40">
        <f t="shared" si="37"/>
        <v>520026.62805948005</v>
      </c>
      <c r="Y91">
        <f t="shared" si="38"/>
        <v>0</v>
      </c>
    </row>
    <row r="92" spans="1:25" x14ac:dyDescent="0.25">
      <c r="A92" s="4" t="s">
        <v>854</v>
      </c>
      <c r="B92" s="7" t="s">
        <v>430</v>
      </c>
      <c r="C92" s="2" t="s">
        <v>855</v>
      </c>
      <c r="D92">
        <f>VLOOKUP(B92,'Model allocations'!$A$1:$L$319,3,FALSE)</f>
        <v>364369.28791033657</v>
      </c>
      <c r="E92" s="42">
        <f>VLOOKUP(B92,'Initial adjusted formula count'!$A$1:$P$319,12,FALSE)</f>
        <v>0.22118959107806699</v>
      </c>
      <c r="F92">
        <f>VLOOKUP(B92,'Model allocations'!$A$1:$L$319,8,FALSE)</f>
        <v>327932.35911930294</v>
      </c>
      <c r="G92" s="41">
        <f t="shared" si="27"/>
        <v>0.9</v>
      </c>
      <c r="H92">
        <f t="shared" si="28"/>
        <v>327932.35911930294</v>
      </c>
      <c r="I92">
        <f t="shared" si="20"/>
        <v>0</v>
      </c>
      <c r="J92">
        <f t="shared" si="21"/>
        <v>327932.35911930294</v>
      </c>
      <c r="K92">
        <f t="shared" si="22"/>
        <v>327795.39383099449</v>
      </c>
      <c r="L92">
        <f t="shared" si="29"/>
        <v>327795.39383099449</v>
      </c>
      <c r="M92">
        <f t="shared" si="23"/>
        <v>327932.35911930294</v>
      </c>
      <c r="N92" s="40">
        <f t="shared" si="30"/>
        <v>0</v>
      </c>
      <c r="O92" s="40">
        <f t="shared" si="24"/>
        <v>0</v>
      </c>
      <c r="P92" s="40">
        <f t="shared" si="31"/>
        <v>327932.35911930294</v>
      </c>
      <c r="Q92">
        <f t="shared" si="32"/>
        <v>0</v>
      </c>
      <c r="R92" s="40">
        <f t="shared" si="33"/>
        <v>0</v>
      </c>
      <c r="S92" s="40">
        <f t="shared" si="25"/>
        <v>0</v>
      </c>
      <c r="T92" s="40">
        <f t="shared" si="34"/>
        <v>327932.35911930294</v>
      </c>
      <c r="U92">
        <f t="shared" si="35"/>
        <v>0</v>
      </c>
      <c r="V92" s="40">
        <f t="shared" si="36"/>
        <v>0</v>
      </c>
      <c r="W92" s="40">
        <f t="shared" si="26"/>
        <v>0</v>
      </c>
      <c r="X92" s="40">
        <f t="shared" si="37"/>
        <v>327932.35911930294</v>
      </c>
      <c r="Y92">
        <f t="shared" si="38"/>
        <v>0</v>
      </c>
    </row>
    <row r="93" spans="1:25" x14ac:dyDescent="0.25">
      <c r="A93" s="4" t="s">
        <v>856</v>
      </c>
      <c r="B93" s="7" t="s">
        <v>148</v>
      </c>
      <c r="C93" s="2" t="s">
        <v>857</v>
      </c>
      <c r="D93">
        <f>VLOOKUP(B93,'Model allocations'!$A$1:$L$319,3,FALSE)</f>
        <v>179791.56587566459</v>
      </c>
      <c r="E93" s="42">
        <f>VLOOKUP(B93,'Initial adjusted formula count'!$A$1:$P$319,12,FALSE)</f>
        <v>7.5784279168135404E-2</v>
      </c>
      <c r="F93">
        <f>VLOOKUP(B93,'Model allocations'!$A$1:$L$319,8,FALSE)</f>
        <v>173713.68865372514</v>
      </c>
      <c r="G93" s="41">
        <f t="shared" si="27"/>
        <v>0.85</v>
      </c>
      <c r="H93">
        <f t="shared" si="28"/>
        <v>152822.83099431489</v>
      </c>
      <c r="I93">
        <f t="shared" si="20"/>
        <v>0</v>
      </c>
      <c r="J93">
        <f t="shared" si="21"/>
        <v>173713.68865372514</v>
      </c>
      <c r="K93">
        <f t="shared" si="22"/>
        <v>173641.13483343887</v>
      </c>
      <c r="L93">
        <f t="shared" si="29"/>
        <v>173641.13483343887</v>
      </c>
      <c r="M93">
        <f t="shared" si="23"/>
        <v>0</v>
      </c>
      <c r="N93" s="40">
        <f t="shared" si="30"/>
        <v>173641.13483343887</v>
      </c>
      <c r="O93" s="40">
        <f t="shared" si="24"/>
        <v>173626.01283103228</v>
      </c>
      <c r="P93" s="40">
        <f t="shared" si="31"/>
        <v>173626.01283103228</v>
      </c>
      <c r="Q93">
        <f t="shared" si="32"/>
        <v>0</v>
      </c>
      <c r="R93" s="40">
        <f t="shared" si="33"/>
        <v>173626.01283103228</v>
      </c>
      <c r="S93" s="40">
        <f t="shared" si="25"/>
        <v>173626.01283103222</v>
      </c>
      <c r="T93" s="40">
        <f t="shared" si="34"/>
        <v>173626.01283103222</v>
      </c>
      <c r="U93">
        <f t="shared" si="35"/>
        <v>0</v>
      </c>
      <c r="V93" s="40">
        <f t="shared" si="36"/>
        <v>173626.01283103222</v>
      </c>
      <c r="W93" s="40">
        <f t="shared" si="26"/>
        <v>173626.01283103222</v>
      </c>
      <c r="X93" s="40">
        <f t="shared" si="37"/>
        <v>173626.01283103222</v>
      </c>
      <c r="Y93">
        <f t="shared" si="38"/>
        <v>0</v>
      </c>
    </row>
    <row r="94" spans="1:25" x14ac:dyDescent="0.25">
      <c r="A94" s="4" t="s">
        <v>858</v>
      </c>
      <c r="B94" s="7" t="s">
        <v>432</v>
      </c>
      <c r="C94" s="2" t="s">
        <v>859</v>
      </c>
      <c r="D94">
        <f>VLOOKUP(B94,'Model allocations'!$A$1:$L$319,3,FALSE)</f>
        <v>36716.431034200577</v>
      </c>
      <c r="E94" s="42">
        <f>VLOOKUP(B94,'Initial adjusted formula count'!$A$1:$P$319,12,FALSE)</f>
        <v>0.14076246334310899</v>
      </c>
      <c r="F94">
        <f>VLOOKUP(B94,'Model allocations'!$A$1:$L$319,8,FALSE)</f>
        <v>38782.590955250242</v>
      </c>
      <c r="G94" s="41">
        <f t="shared" si="27"/>
        <v>0.85</v>
      </c>
      <c r="H94">
        <f t="shared" si="28"/>
        <v>31208.966379070491</v>
      </c>
      <c r="I94">
        <f t="shared" si="20"/>
        <v>0</v>
      </c>
      <c r="J94">
        <f t="shared" si="21"/>
        <v>38782.590955250242</v>
      </c>
      <c r="K94">
        <f t="shared" si="22"/>
        <v>38766.392893046803</v>
      </c>
      <c r="L94">
        <f t="shared" si="29"/>
        <v>38766.392893046803</v>
      </c>
      <c r="M94">
        <f t="shared" si="23"/>
        <v>0</v>
      </c>
      <c r="N94" s="40">
        <f t="shared" si="30"/>
        <v>38766.392893046803</v>
      </c>
      <c r="O94" s="40">
        <f t="shared" si="24"/>
        <v>38763.01681809091</v>
      </c>
      <c r="P94" s="40">
        <f t="shared" si="31"/>
        <v>38763.01681809091</v>
      </c>
      <c r="Q94">
        <f t="shared" si="32"/>
        <v>0</v>
      </c>
      <c r="R94" s="40">
        <f t="shared" si="33"/>
        <v>38763.01681809091</v>
      </c>
      <c r="S94" s="40">
        <f t="shared" si="25"/>
        <v>38763.016818090895</v>
      </c>
      <c r="T94" s="40">
        <f t="shared" si="34"/>
        <v>38763.016818090895</v>
      </c>
      <c r="U94">
        <f t="shared" si="35"/>
        <v>0</v>
      </c>
      <c r="V94" s="40">
        <f t="shared" si="36"/>
        <v>38763.016818090895</v>
      </c>
      <c r="W94" s="40">
        <f t="shared" si="26"/>
        <v>38763.016818090895</v>
      </c>
      <c r="X94" s="40">
        <f t="shared" si="37"/>
        <v>38763.016818090895</v>
      </c>
      <c r="Y94">
        <f t="shared" si="38"/>
        <v>0</v>
      </c>
    </row>
    <row r="95" spans="1:25" x14ac:dyDescent="0.25">
      <c r="A95" s="4" t="s">
        <v>860</v>
      </c>
      <c r="B95" s="7" t="s">
        <v>434</v>
      </c>
      <c r="C95" s="2" t="s">
        <v>861</v>
      </c>
      <c r="D95">
        <f>VLOOKUP(B95,'Model allocations'!$A$1:$L$319,3,FALSE)</f>
        <v>27104.25616216048</v>
      </c>
      <c r="E95" s="42">
        <f>VLOOKUP(B95,'Initial adjusted formula count'!$A$1:$P$319,12,FALSE)</f>
        <v>0.23280423280423301</v>
      </c>
      <c r="F95">
        <f>VLOOKUP(B95,'Model allocations'!$A$1:$L$319,8,FALSE)</f>
        <v>35550.708375646063</v>
      </c>
      <c r="G95" s="41">
        <f t="shared" si="27"/>
        <v>0.9</v>
      </c>
      <c r="H95">
        <f t="shared" si="28"/>
        <v>24393.830545944431</v>
      </c>
      <c r="I95">
        <f t="shared" si="20"/>
        <v>0</v>
      </c>
      <c r="J95">
        <f t="shared" si="21"/>
        <v>35550.708375646063</v>
      </c>
      <c r="K95">
        <f t="shared" si="22"/>
        <v>35535.860151959576</v>
      </c>
      <c r="L95">
        <f t="shared" si="29"/>
        <v>35535.860151959576</v>
      </c>
      <c r="M95">
        <f t="shared" si="23"/>
        <v>0</v>
      </c>
      <c r="N95" s="40">
        <f t="shared" si="30"/>
        <v>35535.860151959576</v>
      </c>
      <c r="O95" s="40">
        <f t="shared" si="24"/>
        <v>35532.765416583345</v>
      </c>
      <c r="P95" s="40">
        <f t="shared" si="31"/>
        <v>35532.765416583345</v>
      </c>
      <c r="Q95">
        <f t="shared" si="32"/>
        <v>0</v>
      </c>
      <c r="R95" s="40">
        <f t="shared" si="33"/>
        <v>35532.765416583345</v>
      </c>
      <c r="S95" s="40">
        <f t="shared" si="25"/>
        <v>35532.76541658333</v>
      </c>
      <c r="T95" s="40">
        <f t="shared" si="34"/>
        <v>35532.76541658333</v>
      </c>
      <c r="U95">
        <f t="shared" si="35"/>
        <v>0</v>
      </c>
      <c r="V95" s="40">
        <f t="shared" si="36"/>
        <v>35532.76541658333</v>
      </c>
      <c r="W95" s="40">
        <f t="shared" si="26"/>
        <v>35532.76541658333</v>
      </c>
      <c r="X95" s="40">
        <f t="shared" si="37"/>
        <v>35532.76541658333</v>
      </c>
      <c r="Y95">
        <f t="shared" si="38"/>
        <v>0</v>
      </c>
    </row>
    <row r="96" spans="1:25" x14ac:dyDescent="0.25">
      <c r="A96" s="4" t="s">
        <v>862</v>
      </c>
      <c r="B96" s="7" t="s">
        <v>150</v>
      </c>
      <c r="C96" s="2" t="s">
        <v>863</v>
      </c>
      <c r="D96">
        <f>VLOOKUP(B96,'Model allocations'!$A$1:$L$319,3,FALSE)</f>
        <v>11518.88032445508</v>
      </c>
      <c r="E96" s="42">
        <f>VLOOKUP(B96,'Initial adjusted formula count'!$A$1:$P$319,12,FALSE)</f>
        <v>8.6124401913875603E-2</v>
      </c>
      <c r="F96">
        <f>VLOOKUP(B96,'Model allocations'!$A$1:$L$319,8,FALSE)</f>
        <v>14543.471608218842</v>
      </c>
      <c r="G96" s="41">
        <f t="shared" si="27"/>
        <v>0.85</v>
      </c>
      <c r="H96">
        <f t="shared" si="28"/>
        <v>9791.0482757868176</v>
      </c>
      <c r="I96">
        <f t="shared" si="20"/>
        <v>0</v>
      </c>
      <c r="J96">
        <f t="shared" si="21"/>
        <v>14543.471608218842</v>
      </c>
      <c r="K96">
        <f t="shared" si="22"/>
        <v>14537.397334892552</v>
      </c>
      <c r="L96">
        <f t="shared" si="29"/>
        <v>14537.397334892552</v>
      </c>
      <c r="M96">
        <f t="shared" si="23"/>
        <v>0</v>
      </c>
      <c r="N96" s="40">
        <f t="shared" si="30"/>
        <v>14537.397334892552</v>
      </c>
      <c r="O96" s="40">
        <f t="shared" si="24"/>
        <v>14536.131306784093</v>
      </c>
      <c r="P96" s="40">
        <f t="shared" si="31"/>
        <v>14536.131306784093</v>
      </c>
      <c r="Q96">
        <f t="shared" si="32"/>
        <v>0</v>
      </c>
      <c r="R96" s="40">
        <f t="shared" si="33"/>
        <v>14536.131306784093</v>
      </c>
      <c r="S96" s="40">
        <f t="shared" si="25"/>
        <v>14536.131306784089</v>
      </c>
      <c r="T96" s="40">
        <f t="shared" si="34"/>
        <v>14536.131306784089</v>
      </c>
      <c r="U96">
        <f t="shared" si="35"/>
        <v>0</v>
      </c>
      <c r="V96" s="40">
        <f t="shared" si="36"/>
        <v>14536.131306784089</v>
      </c>
      <c r="W96" s="40">
        <f t="shared" si="26"/>
        <v>14536.131306784089</v>
      </c>
      <c r="X96" s="40">
        <f t="shared" si="37"/>
        <v>14536.131306784089</v>
      </c>
      <c r="Y96">
        <f t="shared" si="38"/>
        <v>0</v>
      </c>
    </row>
    <row r="97" spans="1:25" x14ac:dyDescent="0.25">
      <c r="A97" s="4" t="s">
        <v>864</v>
      </c>
      <c r="B97" s="7" t="s">
        <v>152</v>
      </c>
      <c r="C97" s="2" t="s">
        <v>865</v>
      </c>
      <c r="D97">
        <f>VLOOKUP(B97,'Model allocations'!$A$1:$L$319,3,FALSE)</f>
        <v>46980.71068107817</v>
      </c>
      <c r="E97" s="42">
        <f>VLOOKUP(B97,'Initial adjusted formula count'!$A$1:$P$319,12,FALSE)</f>
        <v>7.7765607886089799E-2</v>
      </c>
      <c r="F97">
        <f>VLOOKUP(B97,'Model allocations'!$A$1:$L$319,8,FALSE)</f>
        <v>57365.915787974314</v>
      </c>
      <c r="G97" s="41">
        <f t="shared" si="27"/>
        <v>0.85</v>
      </c>
      <c r="H97">
        <f t="shared" si="28"/>
        <v>39933.60407891644</v>
      </c>
      <c r="I97">
        <f t="shared" si="20"/>
        <v>0</v>
      </c>
      <c r="J97">
        <f t="shared" si="21"/>
        <v>57365.915787974314</v>
      </c>
      <c r="K97">
        <f t="shared" si="22"/>
        <v>57341.956154298387</v>
      </c>
      <c r="L97">
        <f t="shared" si="29"/>
        <v>57341.956154298387</v>
      </c>
      <c r="M97">
        <f t="shared" si="23"/>
        <v>0</v>
      </c>
      <c r="N97" s="40">
        <f t="shared" si="30"/>
        <v>57341.956154298387</v>
      </c>
      <c r="O97" s="40">
        <f t="shared" si="24"/>
        <v>57336.96237675946</v>
      </c>
      <c r="P97" s="40">
        <f t="shared" si="31"/>
        <v>57336.96237675946</v>
      </c>
      <c r="Q97">
        <f t="shared" si="32"/>
        <v>0</v>
      </c>
      <c r="R97" s="40">
        <f t="shared" si="33"/>
        <v>57336.96237675946</v>
      </c>
      <c r="S97" s="40">
        <f t="shared" si="25"/>
        <v>57336.962376759438</v>
      </c>
      <c r="T97" s="40">
        <f t="shared" si="34"/>
        <v>57336.962376759438</v>
      </c>
      <c r="U97">
        <f t="shared" si="35"/>
        <v>0</v>
      </c>
      <c r="V97" s="40">
        <f t="shared" si="36"/>
        <v>57336.962376759438</v>
      </c>
      <c r="W97" s="40">
        <f t="shared" si="26"/>
        <v>57336.962376759438</v>
      </c>
      <c r="X97" s="40">
        <f t="shared" si="37"/>
        <v>57336.962376759438</v>
      </c>
      <c r="Y97">
        <f t="shared" si="38"/>
        <v>0</v>
      </c>
    </row>
    <row r="98" spans="1:25" x14ac:dyDescent="0.25">
      <c r="A98" s="4" t="s">
        <v>866</v>
      </c>
      <c r="B98" s="7" t="s">
        <v>436</v>
      </c>
      <c r="C98" s="2" t="s">
        <v>867</v>
      </c>
      <c r="D98">
        <f>VLOOKUP(B98,'Model allocations'!$A$1:$L$319,3,FALSE)</f>
        <v>28911.206572971179</v>
      </c>
      <c r="E98" s="42">
        <f>VLOOKUP(B98,'Initial adjusted formula count'!$A$1:$P$319,12,FALSE)</f>
        <v>0.12765957446808501</v>
      </c>
      <c r="F98">
        <f>VLOOKUP(B98,'Model allocations'!$A$1:$L$319,8,FALSE)</f>
        <v>24574.525587025502</v>
      </c>
      <c r="G98" s="41">
        <f t="shared" si="27"/>
        <v>0.85</v>
      </c>
      <c r="H98">
        <f t="shared" si="28"/>
        <v>24574.525587025502</v>
      </c>
      <c r="I98">
        <f t="shared" si="20"/>
        <v>0</v>
      </c>
      <c r="J98">
        <f t="shared" si="21"/>
        <v>24574.525587025502</v>
      </c>
      <c r="K98">
        <f t="shared" si="22"/>
        <v>24564.261711294817</v>
      </c>
      <c r="L98">
        <f t="shared" si="29"/>
        <v>24564.261711294817</v>
      </c>
      <c r="M98">
        <f t="shared" si="23"/>
        <v>24574.525587025502</v>
      </c>
      <c r="N98" s="40">
        <f t="shared" si="30"/>
        <v>0</v>
      </c>
      <c r="O98" s="40">
        <f t="shared" si="24"/>
        <v>0</v>
      </c>
      <c r="P98" s="40">
        <f t="shared" si="31"/>
        <v>24574.525587025502</v>
      </c>
      <c r="Q98">
        <f t="shared" si="32"/>
        <v>0</v>
      </c>
      <c r="R98" s="40">
        <f t="shared" si="33"/>
        <v>0</v>
      </c>
      <c r="S98" s="40">
        <f t="shared" si="25"/>
        <v>0</v>
      </c>
      <c r="T98" s="40">
        <f t="shared" si="34"/>
        <v>24574.525587025502</v>
      </c>
      <c r="U98">
        <f t="shared" si="35"/>
        <v>0</v>
      </c>
      <c r="V98" s="40">
        <f t="shared" si="36"/>
        <v>0</v>
      </c>
      <c r="W98" s="40">
        <f t="shared" si="26"/>
        <v>0</v>
      </c>
      <c r="X98" s="40">
        <f t="shared" si="37"/>
        <v>24574.525587025502</v>
      </c>
      <c r="Y98">
        <f t="shared" si="38"/>
        <v>0</v>
      </c>
    </row>
    <row r="99" spans="1:25" x14ac:dyDescent="0.25">
      <c r="A99" s="4" t="s">
        <v>868</v>
      </c>
      <c r="B99" s="7" t="s">
        <v>438</v>
      </c>
      <c r="C99" s="2" t="s">
        <v>869</v>
      </c>
      <c r="D99">
        <f>VLOOKUP(B99,'Model allocations'!$A$1:$L$319,3,FALSE)</f>
        <v>138946.4939137394</v>
      </c>
      <c r="E99" s="42">
        <f>VLOOKUP(B99,'Initial adjusted formula count'!$A$1:$P$319,12,FALSE)</f>
        <v>0.17556071152358901</v>
      </c>
      <c r="F99">
        <f>VLOOKUP(B99,'Model allocations'!$A$1:$L$319,8,FALSE)</f>
        <v>183409.33639253766</v>
      </c>
      <c r="G99" s="41">
        <f t="shared" si="27"/>
        <v>0.9</v>
      </c>
      <c r="H99">
        <f t="shared" si="28"/>
        <v>125051.84452236546</v>
      </c>
      <c r="I99">
        <f t="shared" si="20"/>
        <v>0</v>
      </c>
      <c r="J99">
        <f t="shared" si="21"/>
        <v>183409.33639253766</v>
      </c>
      <c r="K99">
        <f t="shared" si="22"/>
        <v>183332.73305670056</v>
      </c>
      <c r="L99">
        <f t="shared" si="29"/>
        <v>183332.73305670056</v>
      </c>
      <c r="M99">
        <f t="shared" si="23"/>
        <v>0</v>
      </c>
      <c r="N99" s="40">
        <f t="shared" si="30"/>
        <v>183332.73305670056</v>
      </c>
      <c r="O99" s="40">
        <f t="shared" si="24"/>
        <v>183316.76703555498</v>
      </c>
      <c r="P99" s="40">
        <f t="shared" si="31"/>
        <v>183316.76703555498</v>
      </c>
      <c r="Q99">
        <f t="shared" si="32"/>
        <v>0</v>
      </c>
      <c r="R99" s="40">
        <f t="shared" si="33"/>
        <v>183316.76703555498</v>
      </c>
      <c r="S99" s="40">
        <f t="shared" si="25"/>
        <v>183316.76703555492</v>
      </c>
      <c r="T99" s="40">
        <f t="shared" si="34"/>
        <v>183316.76703555492</v>
      </c>
      <c r="U99">
        <f t="shared" si="35"/>
        <v>0</v>
      </c>
      <c r="V99" s="40">
        <f t="shared" si="36"/>
        <v>183316.76703555492</v>
      </c>
      <c r="W99" s="40">
        <f t="shared" si="26"/>
        <v>183316.76703555492</v>
      </c>
      <c r="X99" s="40">
        <f t="shared" si="37"/>
        <v>183316.76703555492</v>
      </c>
      <c r="Y99">
        <f t="shared" si="38"/>
        <v>0</v>
      </c>
    </row>
    <row r="100" spans="1:25" x14ac:dyDescent="0.25">
      <c r="A100" s="4" t="s">
        <v>21</v>
      </c>
      <c r="B100" s="7" t="s">
        <v>69</v>
      </c>
      <c r="C100" s="2" t="s">
        <v>870</v>
      </c>
      <c r="D100">
        <f>VLOOKUP(B100,'Model allocations'!$A$1:$L$319,3,FALSE)</f>
        <v>2634746.7436451004</v>
      </c>
      <c r="E100" s="42">
        <f>VLOOKUP(B100,'Initial adjusted formula count'!$A$1:$P$319,12,FALSE)</f>
        <v>0.17096433124354801</v>
      </c>
      <c r="F100">
        <f>VLOOKUP(B100,'Model allocations'!$A$1:$L$319,8,FALSE)</f>
        <v>2751066.3077421673</v>
      </c>
      <c r="G100" s="41">
        <f t="shared" si="27"/>
        <v>0.9</v>
      </c>
      <c r="H100">
        <f t="shared" si="28"/>
        <v>2371272.0692805904</v>
      </c>
      <c r="I100">
        <f t="shared" si="20"/>
        <v>0</v>
      </c>
      <c r="J100">
        <f t="shared" si="21"/>
        <v>2751066.3077421673</v>
      </c>
      <c r="K100">
        <f t="shared" si="22"/>
        <v>2749917.288502323</v>
      </c>
      <c r="L100">
        <f t="shared" si="29"/>
        <v>2749917.288502323</v>
      </c>
      <c r="M100">
        <f t="shared" si="23"/>
        <v>0</v>
      </c>
      <c r="N100" s="40">
        <f t="shared" si="30"/>
        <v>2749917.288502323</v>
      </c>
      <c r="O100" s="40">
        <f t="shared" si="24"/>
        <v>2749677.804604141</v>
      </c>
      <c r="P100" s="40">
        <f t="shared" si="31"/>
        <v>2749677.804604141</v>
      </c>
      <c r="Q100">
        <f t="shared" si="32"/>
        <v>0</v>
      </c>
      <c r="R100" s="40">
        <f t="shared" si="33"/>
        <v>2749677.804604141</v>
      </c>
      <c r="S100" s="40">
        <f t="shared" si="25"/>
        <v>2749677.8046041401</v>
      </c>
      <c r="T100" s="40">
        <f t="shared" si="34"/>
        <v>2749677.8046041401</v>
      </c>
      <c r="U100">
        <f t="shared" si="35"/>
        <v>0</v>
      </c>
      <c r="V100" s="40">
        <f t="shared" si="36"/>
        <v>2749677.8046041401</v>
      </c>
      <c r="W100" s="40">
        <f t="shared" si="26"/>
        <v>2749677.8046041401</v>
      </c>
      <c r="X100" s="40">
        <f t="shared" si="37"/>
        <v>2749677.8046041401</v>
      </c>
      <c r="Y100">
        <f t="shared" si="38"/>
        <v>0</v>
      </c>
    </row>
    <row r="101" spans="1:25" x14ac:dyDescent="0.25">
      <c r="A101" s="4" t="s">
        <v>871</v>
      </c>
      <c r="B101" s="7" t="s">
        <v>154</v>
      </c>
      <c r="C101" s="2" t="s">
        <v>872</v>
      </c>
      <c r="D101">
        <f>VLOOKUP(B101,'Model allocations'!$A$1:$L$319,3,FALSE)</f>
        <v>102996.17341620986</v>
      </c>
      <c r="E101" s="42">
        <f>VLOOKUP(B101,'Initial adjusted formula count'!$A$1:$P$319,12,FALSE)</f>
        <v>6.6696710229833298E-2</v>
      </c>
      <c r="F101">
        <f>VLOOKUP(B101,'Model allocations'!$A$1:$L$319,8,FALSE)</f>
        <v>119579.65544535492</v>
      </c>
      <c r="G101" s="41">
        <f t="shared" si="27"/>
        <v>0.85</v>
      </c>
      <c r="H101">
        <f t="shared" si="28"/>
        <v>87546.747403778383</v>
      </c>
      <c r="I101">
        <f t="shared" si="20"/>
        <v>0</v>
      </c>
      <c r="J101">
        <f t="shared" si="21"/>
        <v>119579.65544535492</v>
      </c>
      <c r="K101">
        <f t="shared" si="22"/>
        <v>119529.71142022763</v>
      </c>
      <c r="L101">
        <f t="shared" si="29"/>
        <v>119529.71142022763</v>
      </c>
      <c r="M101">
        <f t="shared" si="23"/>
        <v>0</v>
      </c>
      <c r="N101" s="40">
        <f t="shared" si="30"/>
        <v>119529.71142022763</v>
      </c>
      <c r="O101" s="40">
        <f t="shared" si="24"/>
        <v>119519.30185578029</v>
      </c>
      <c r="P101" s="40">
        <f t="shared" si="31"/>
        <v>119519.30185578029</v>
      </c>
      <c r="Q101">
        <f t="shared" si="32"/>
        <v>0</v>
      </c>
      <c r="R101" s="40">
        <f t="shared" si="33"/>
        <v>119519.30185578029</v>
      </c>
      <c r="S101" s="40">
        <f t="shared" si="25"/>
        <v>119519.30185578024</v>
      </c>
      <c r="T101" s="40">
        <f t="shared" si="34"/>
        <v>119519.30185578024</v>
      </c>
      <c r="U101">
        <f t="shared" si="35"/>
        <v>0</v>
      </c>
      <c r="V101" s="40">
        <f t="shared" si="36"/>
        <v>119519.30185578024</v>
      </c>
      <c r="W101" s="40">
        <f t="shared" si="26"/>
        <v>119519.30185578024</v>
      </c>
      <c r="X101" s="40">
        <f t="shared" si="37"/>
        <v>119519.30185578024</v>
      </c>
      <c r="Y101">
        <f t="shared" si="38"/>
        <v>0</v>
      </c>
    </row>
    <row r="102" spans="1:25" x14ac:dyDescent="0.25">
      <c r="A102" s="4" t="s">
        <v>873</v>
      </c>
      <c r="B102" s="7" t="s">
        <v>440</v>
      </c>
      <c r="C102" s="2" t="s">
        <v>874</v>
      </c>
      <c r="D102">
        <f>VLOOKUP(B102,'Model allocations'!$A$1:$L$319,3,FALSE)</f>
        <v>102996.17341620986</v>
      </c>
      <c r="E102" s="42">
        <f>VLOOKUP(B102,'Initial adjusted formula count'!$A$1:$P$319,12,FALSE)</f>
        <v>0.2</v>
      </c>
      <c r="F102">
        <f>VLOOKUP(B102,'Model allocations'!$A$1:$L$319,8,FALSE)</f>
        <v>113115.89028614653</v>
      </c>
      <c r="G102" s="41">
        <f t="shared" si="27"/>
        <v>0.9</v>
      </c>
      <c r="H102">
        <f t="shared" si="28"/>
        <v>92696.55607458888</v>
      </c>
      <c r="I102">
        <f t="shared" si="20"/>
        <v>0</v>
      </c>
      <c r="J102">
        <f t="shared" si="21"/>
        <v>113115.89028614653</v>
      </c>
      <c r="K102">
        <f t="shared" si="22"/>
        <v>113068.64593805316</v>
      </c>
      <c r="L102">
        <f t="shared" si="29"/>
        <v>113068.64593805316</v>
      </c>
      <c r="M102">
        <f t="shared" si="23"/>
        <v>0</v>
      </c>
      <c r="N102" s="40">
        <f t="shared" si="30"/>
        <v>113068.64593805316</v>
      </c>
      <c r="O102" s="40">
        <f t="shared" si="24"/>
        <v>113058.79905276514</v>
      </c>
      <c r="P102" s="40">
        <f t="shared" si="31"/>
        <v>113058.79905276514</v>
      </c>
      <c r="Q102">
        <f t="shared" si="32"/>
        <v>0</v>
      </c>
      <c r="R102" s="40">
        <f t="shared" si="33"/>
        <v>113058.79905276514</v>
      </c>
      <c r="S102" s="40">
        <f t="shared" si="25"/>
        <v>113058.79905276511</v>
      </c>
      <c r="T102" s="40">
        <f t="shared" si="34"/>
        <v>113058.79905276511</v>
      </c>
      <c r="U102">
        <f t="shared" si="35"/>
        <v>0</v>
      </c>
      <c r="V102" s="40">
        <f t="shared" si="36"/>
        <v>113058.79905276511</v>
      </c>
      <c r="W102" s="40">
        <f t="shared" si="26"/>
        <v>113058.79905276511</v>
      </c>
      <c r="X102" s="40">
        <f t="shared" si="37"/>
        <v>113058.79905276511</v>
      </c>
      <c r="Y102">
        <f t="shared" si="38"/>
        <v>0</v>
      </c>
    </row>
    <row r="103" spans="1:25" x14ac:dyDescent="0.25">
      <c r="A103" s="4" t="s">
        <v>875</v>
      </c>
      <c r="B103" s="7" t="s">
        <v>442</v>
      </c>
      <c r="C103" s="2" t="s">
        <v>876</v>
      </c>
      <c r="D103">
        <f>VLOOKUP(B103,'Model allocations'!$A$1:$L$319,3,FALSE)</f>
        <v>297243.34257835994</v>
      </c>
      <c r="E103" s="42">
        <f>VLOOKUP(B103,'Initial adjusted formula count'!$A$1:$P$319,12,FALSE)</f>
        <v>0.22554347826087001</v>
      </c>
      <c r="F103">
        <f>VLOOKUP(B103,'Model allocations'!$A$1:$L$319,8,FALSE)</f>
        <v>335307.81763393455</v>
      </c>
      <c r="G103" s="41">
        <f t="shared" si="27"/>
        <v>0.9</v>
      </c>
      <c r="H103">
        <f t="shared" si="28"/>
        <v>267519.00832052395</v>
      </c>
      <c r="I103">
        <f t="shared" si="20"/>
        <v>0</v>
      </c>
      <c r="J103">
        <f t="shared" si="21"/>
        <v>335307.81763393455</v>
      </c>
      <c r="K103">
        <f t="shared" si="22"/>
        <v>335167.77188780066</v>
      </c>
      <c r="L103">
        <f t="shared" si="29"/>
        <v>335167.77188780066</v>
      </c>
      <c r="M103">
        <f t="shared" si="23"/>
        <v>0</v>
      </c>
      <c r="N103" s="40">
        <f t="shared" si="30"/>
        <v>335167.77188780066</v>
      </c>
      <c r="O103" s="40">
        <f t="shared" si="24"/>
        <v>335138.58290641115</v>
      </c>
      <c r="P103" s="40">
        <f t="shared" si="31"/>
        <v>335138.58290641115</v>
      </c>
      <c r="Q103">
        <f t="shared" si="32"/>
        <v>0</v>
      </c>
      <c r="R103" s="40">
        <f t="shared" si="33"/>
        <v>335138.58290641115</v>
      </c>
      <c r="S103" s="40">
        <f t="shared" si="25"/>
        <v>335138.58290641103</v>
      </c>
      <c r="T103" s="40">
        <f t="shared" si="34"/>
        <v>335138.58290641103</v>
      </c>
      <c r="U103">
        <f t="shared" si="35"/>
        <v>0</v>
      </c>
      <c r="V103" s="40">
        <f t="shared" si="36"/>
        <v>335138.58290641103</v>
      </c>
      <c r="W103" s="40">
        <f t="shared" si="26"/>
        <v>335138.58290641103</v>
      </c>
      <c r="X103" s="40">
        <f t="shared" si="37"/>
        <v>335138.58290641103</v>
      </c>
      <c r="Y103">
        <f t="shared" si="38"/>
        <v>0</v>
      </c>
    </row>
    <row r="104" spans="1:25" x14ac:dyDescent="0.25">
      <c r="A104" s="4" t="s">
        <v>44</v>
      </c>
      <c r="B104" s="7" t="s">
        <v>92</v>
      </c>
      <c r="C104" s="2" t="s">
        <v>877</v>
      </c>
      <c r="D104">
        <f>VLOOKUP(B104,'Model allocations'!$A$1:$L$319,3,FALSE)</f>
        <v>58357.081016148331</v>
      </c>
      <c r="E104" s="42">
        <f>VLOOKUP(B104,'Initial adjusted formula count'!$A$1:$P$319,12,FALSE)</f>
        <v>0.13634352256445401</v>
      </c>
      <c r="F104">
        <f>VLOOKUP(B104,'Model allocations'!$A$1:$L$319,8,FALSE)</f>
        <v>50238.926712631976</v>
      </c>
      <c r="G104" s="41">
        <f t="shared" si="27"/>
        <v>0.85</v>
      </c>
      <c r="H104">
        <f t="shared" si="28"/>
        <v>49603.51886372608</v>
      </c>
      <c r="I104">
        <f t="shared" si="20"/>
        <v>0</v>
      </c>
      <c r="J104">
        <f t="shared" si="21"/>
        <v>50238.926712631976</v>
      </c>
      <c r="K104">
        <f t="shared" si="22"/>
        <v>50217.943760232934</v>
      </c>
      <c r="L104">
        <f t="shared" si="29"/>
        <v>50217.943760232934</v>
      </c>
      <c r="M104">
        <f t="shared" si="23"/>
        <v>0</v>
      </c>
      <c r="N104" s="40">
        <f t="shared" si="30"/>
        <v>50217.943760232934</v>
      </c>
      <c r="O104" s="40">
        <f t="shared" si="24"/>
        <v>50213.57039635734</v>
      </c>
      <c r="P104" s="40">
        <f t="shared" si="31"/>
        <v>50213.57039635734</v>
      </c>
      <c r="Q104">
        <f t="shared" si="32"/>
        <v>0</v>
      </c>
      <c r="R104" s="40">
        <f t="shared" si="33"/>
        <v>50213.57039635734</v>
      </c>
      <c r="S104" s="40">
        <f t="shared" si="25"/>
        <v>50213.570396357325</v>
      </c>
      <c r="T104" s="40">
        <f t="shared" si="34"/>
        <v>50213.570396357325</v>
      </c>
      <c r="U104">
        <f t="shared" si="35"/>
        <v>0</v>
      </c>
      <c r="V104" s="40">
        <f t="shared" si="36"/>
        <v>50213.570396357325</v>
      </c>
      <c r="W104" s="40">
        <f t="shared" si="26"/>
        <v>50213.570396357325</v>
      </c>
      <c r="X104" s="40">
        <f t="shared" si="37"/>
        <v>50213.570396357325</v>
      </c>
      <c r="Y104">
        <f t="shared" si="38"/>
        <v>0</v>
      </c>
    </row>
    <row r="105" spans="1:25" x14ac:dyDescent="0.25">
      <c r="A105" s="4" t="s">
        <v>50</v>
      </c>
      <c r="B105" s="7" t="s">
        <v>87</v>
      </c>
      <c r="C105" s="2" t="s">
        <v>878</v>
      </c>
      <c r="D105">
        <f>VLOOKUP(B105,'Model allocations'!$A$1:$L$319,3,FALSE)</f>
        <v>91540.533494544841</v>
      </c>
      <c r="E105" s="42">
        <f>VLOOKUP(B105,'Initial adjusted formula count'!$A$1:$P$319,12,FALSE)</f>
        <v>0.200958904230089</v>
      </c>
      <c r="F105">
        <f>VLOOKUP(B105,'Model allocations'!$A$1:$L$319,8,FALSE)</f>
        <v>82981.469683298623</v>
      </c>
      <c r="G105" s="41">
        <f t="shared" si="27"/>
        <v>0.9</v>
      </c>
      <c r="H105">
        <f t="shared" si="28"/>
        <v>82386.480145090361</v>
      </c>
      <c r="I105">
        <f t="shared" si="20"/>
        <v>0</v>
      </c>
      <c r="J105">
        <f t="shared" si="21"/>
        <v>82981.469683298623</v>
      </c>
      <c r="K105">
        <f t="shared" si="22"/>
        <v>82946.81137464632</v>
      </c>
      <c r="L105">
        <f t="shared" si="29"/>
        <v>82946.81137464632</v>
      </c>
      <c r="M105">
        <f t="shared" si="23"/>
        <v>0</v>
      </c>
      <c r="N105" s="40">
        <f t="shared" si="30"/>
        <v>82946.81137464632</v>
      </c>
      <c r="O105" s="40">
        <f t="shared" si="24"/>
        <v>82939.587729843319</v>
      </c>
      <c r="P105" s="40">
        <f t="shared" si="31"/>
        <v>82939.587729843319</v>
      </c>
      <c r="Q105">
        <f t="shared" si="32"/>
        <v>0</v>
      </c>
      <c r="R105" s="40">
        <f t="shared" si="33"/>
        <v>82939.587729843319</v>
      </c>
      <c r="S105" s="40">
        <f t="shared" si="25"/>
        <v>82939.58772984329</v>
      </c>
      <c r="T105" s="40">
        <f t="shared" si="34"/>
        <v>82939.58772984329</v>
      </c>
      <c r="U105">
        <f t="shared" si="35"/>
        <v>0</v>
      </c>
      <c r="V105" s="40">
        <f t="shared" si="36"/>
        <v>82939.58772984329</v>
      </c>
      <c r="W105" s="40">
        <f t="shared" si="26"/>
        <v>82939.58772984329</v>
      </c>
      <c r="X105" s="40">
        <f t="shared" si="37"/>
        <v>82939.58772984329</v>
      </c>
      <c r="Y105">
        <f t="shared" si="38"/>
        <v>0</v>
      </c>
    </row>
    <row r="106" spans="1:25" x14ac:dyDescent="0.25">
      <c r="A106" s="4" t="s">
        <v>54</v>
      </c>
      <c r="B106" s="7" t="s">
        <v>88</v>
      </c>
      <c r="C106" s="2" t="s">
        <v>879</v>
      </c>
      <c r="D106">
        <f>VLOOKUP(B106,'Model allocations'!$A$1:$L$319,3,FALSE)</f>
        <v>54817.0924016629</v>
      </c>
      <c r="E106" s="42">
        <f>VLOOKUP(B106,'Initial adjusted formula count'!$A$1:$P$319,12,FALSE)</f>
        <v>0.18718915643477399</v>
      </c>
      <c r="F106">
        <f>VLOOKUP(B106,'Model allocations'!$A$1:$L$319,8,FALSE)</f>
        <v>49340.33332520476</v>
      </c>
      <c r="G106" s="41">
        <f t="shared" si="27"/>
        <v>0.9</v>
      </c>
      <c r="H106">
        <f t="shared" si="28"/>
        <v>49335.383161496611</v>
      </c>
      <c r="I106">
        <f t="shared" si="20"/>
        <v>0</v>
      </c>
      <c r="J106">
        <f t="shared" si="21"/>
        <v>49340.33332520476</v>
      </c>
      <c r="K106">
        <f t="shared" si="22"/>
        <v>49319.725682222313</v>
      </c>
      <c r="L106">
        <f t="shared" si="29"/>
        <v>49319.725682222313</v>
      </c>
      <c r="M106">
        <f t="shared" si="23"/>
        <v>49335.383161496611</v>
      </c>
      <c r="N106" s="40">
        <f t="shared" si="30"/>
        <v>0</v>
      </c>
      <c r="O106" s="40">
        <f t="shared" si="24"/>
        <v>0</v>
      </c>
      <c r="P106" s="40">
        <f t="shared" si="31"/>
        <v>49335.383161496611</v>
      </c>
      <c r="Q106">
        <f t="shared" si="32"/>
        <v>0</v>
      </c>
      <c r="R106" s="40">
        <f t="shared" si="33"/>
        <v>0</v>
      </c>
      <c r="S106" s="40">
        <f t="shared" si="25"/>
        <v>0</v>
      </c>
      <c r="T106" s="40">
        <f t="shared" si="34"/>
        <v>49335.383161496611</v>
      </c>
      <c r="U106">
        <f t="shared" si="35"/>
        <v>0</v>
      </c>
      <c r="V106" s="40">
        <f t="shared" si="36"/>
        <v>0</v>
      </c>
      <c r="W106" s="40">
        <f t="shared" si="26"/>
        <v>0</v>
      </c>
      <c r="X106" s="40">
        <f t="shared" si="37"/>
        <v>49335.383161496611</v>
      </c>
      <c r="Y106">
        <f t="shared" si="38"/>
        <v>0</v>
      </c>
    </row>
    <row r="107" spans="1:25" x14ac:dyDescent="0.25">
      <c r="A107" s="4" t="s">
        <v>880</v>
      </c>
      <c r="B107" s="7" t="s">
        <v>444</v>
      </c>
      <c r="C107" s="2" t="s">
        <v>881</v>
      </c>
      <c r="D107">
        <f>VLOOKUP(B107,'Model allocations'!$A$1:$L$319,3,FALSE)</f>
        <v>44974.451855041538</v>
      </c>
      <c r="E107" s="42">
        <f>VLOOKUP(B107,'Initial adjusted formula count'!$A$1:$P$319,12,FALSE)</f>
        <v>0.24725274725274701</v>
      </c>
      <c r="F107">
        <f>VLOOKUP(B107,'Model allocations'!$A$1:$L$319,8,FALSE)</f>
        <v>40477.006669537383</v>
      </c>
      <c r="G107" s="41">
        <f t="shared" si="27"/>
        <v>0.9</v>
      </c>
      <c r="H107">
        <f t="shared" si="28"/>
        <v>40477.006669537383</v>
      </c>
      <c r="I107">
        <f t="shared" si="20"/>
        <v>0</v>
      </c>
      <c r="J107">
        <f t="shared" si="21"/>
        <v>40477.006669537383</v>
      </c>
      <c r="K107">
        <f t="shared" si="22"/>
        <v>40460.10091219387</v>
      </c>
      <c r="L107">
        <f t="shared" si="29"/>
        <v>40460.10091219387</v>
      </c>
      <c r="M107">
        <f t="shared" si="23"/>
        <v>40477.006669537383</v>
      </c>
      <c r="N107" s="40">
        <f t="shared" si="30"/>
        <v>0</v>
      </c>
      <c r="O107" s="40">
        <f t="shared" si="24"/>
        <v>0</v>
      </c>
      <c r="P107" s="40">
        <f t="shared" si="31"/>
        <v>40477.006669537383</v>
      </c>
      <c r="Q107">
        <f t="shared" si="32"/>
        <v>0</v>
      </c>
      <c r="R107" s="40">
        <f t="shared" si="33"/>
        <v>0</v>
      </c>
      <c r="S107" s="40">
        <f t="shared" si="25"/>
        <v>0</v>
      </c>
      <c r="T107" s="40">
        <f t="shared" si="34"/>
        <v>40477.006669537383</v>
      </c>
      <c r="U107">
        <f t="shared" si="35"/>
        <v>0</v>
      </c>
      <c r="V107" s="40">
        <f t="shared" si="36"/>
        <v>0</v>
      </c>
      <c r="W107" s="40">
        <f t="shared" si="26"/>
        <v>0</v>
      </c>
      <c r="X107" s="40">
        <f t="shared" si="37"/>
        <v>40477.006669537383</v>
      </c>
      <c r="Y107">
        <f t="shared" si="38"/>
        <v>0</v>
      </c>
    </row>
    <row r="108" spans="1:25" x14ac:dyDescent="0.25">
      <c r="A108" s="4" t="s">
        <v>882</v>
      </c>
      <c r="B108" s="7" t="s">
        <v>446</v>
      </c>
      <c r="C108" s="2" t="s">
        <v>883</v>
      </c>
      <c r="D108">
        <f>VLOOKUP(B108,'Model allocations'!$A$1:$L$319,3,FALSE)</f>
        <v>10841.702464864193</v>
      </c>
      <c r="E108" s="42">
        <f>VLOOKUP(B108,'Initial adjusted formula count'!$A$1:$P$319,12,FALSE)</f>
        <v>0.163636363636364</v>
      </c>
      <c r="F108">
        <f>VLOOKUP(B108,'Model allocations'!$A$1:$L$319,8,FALSE)</f>
        <v>0</v>
      </c>
      <c r="G108" s="41">
        <f t="shared" si="27"/>
        <v>0.9</v>
      </c>
      <c r="H108">
        <f t="shared" si="28"/>
        <v>0</v>
      </c>
      <c r="I108">
        <f t="shared" si="20"/>
        <v>0</v>
      </c>
      <c r="J108">
        <f t="shared" si="21"/>
        <v>0</v>
      </c>
      <c r="K108">
        <f t="shared" si="22"/>
        <v>0</v>
      </c>
      <c r="L108">
        <f t="shared" si="29"/>
        <v>0</v>
      </c>
      <c r="M108">
        <f t="shared" si="23"/>
        <v>0</v>
      </c>
      <c r="N108" s="40">
        <f t="shared" si="30"/>
        <v>0</v>
      </c>
      <c r="O108" s="40">
        <f t="shared" si="24"/>
        <v>0</v>
      </c>
      <c r="P108" s="40">
        <f t="shared" si="31"/>
        <v>0</v>
      </c>
      <c r="Q108">
        <f t="shared" si="32"/>
        <v>0</v>
      </c>
      <c r="R108" s="40">
        <f t="shared" si="33"/>
        <v>0</v>
      </c>
      <c r="S108" s="40">
        <f t="shared" si="25"/>
        <v>0</v>
      </c>
      <c r="T108" s="40">
        <f t="shared" si="34"/>
        <v>0</v>
      </c>
      <c r="U108">
        <f t="shared" si="35"/>
        <v>0</v>
      </c>
      <c r="V108" s="40">
        <f t="shared" si="36"/>
        <v>0</v>
      </c>
      <c r="W108" s="40">
        <f t="shared" si="26"/>
        <v>0</v>
      </c>
      <c r="X108" s="40">
        <f t="shared" si="37"/>
        <v>0</v>
      </c>
      <c r="Y108">
        <f t="shared" si="38"/>
        <v>0</v>
      </c>
    </row>
    <row r="109" spans="1:25" x14ac:dyDescent="0.25">
      <c r="A109" s="4" t="s">
        <v>884</v>
      </c>
      <c r="B109" s="7" t="s">
        <v>156</v>
      </c>
      <c r="C109" s="2" t="s">
        <v>885</v>
      </c>
      <c r="D109">
        <f>VLOOKUP(B109,'Model allocations'!$A$1:$L$319,3,FALSE)</f>
        <v>672185.55282158009</v>
      </c>
      <c r="E109" s="42">
        <f>VLOOKUP(B109,'Initial adjusted formula count'!$A$1:$P$319,12,FALSE)</f>
        <v>4.0653904065390399E-2</v>
      </c>
      <c r="F109">
        <f>VLOOKUP(B109,'Model allocations'!$A$1:$L$319,8,FALSE)</f>
        <v>763532.25943148963</v>
      </c>
      <c r="G109" s="41">
        <f t="shared" si="27"/>
        <v>0.85</v>
      </c>
      <c r="H109">
        <f t="shared" si="28"/>
        <v>571357.71989834309</v>
      </c>
      <c r="I109">
        <f t="shared" si="20"/>
        <v>0</v>
      </c>
      <c r="J109">
        <f t="shared" si="21"/>
        <v>763532.25943148963</v>
      </c>
      <c r="K109">
        <f t="shared" si="22"/>
        <v>763213.3600818594</v>
      </c>
      <c r="L109">
        <f t="shared" si="29"/>
        <v>763213.3600818594</v>
      </c>
      <c r="M109">
        <f t="shared" si="23"/>
        <v>0</v>
      </c>
      <c r="N109" s="40">
        <f t="shared" si="30"/>
        <v>763213.3600818594</v>
      </c>
      <c r="O109" s="40">
        <f t="shared" si="24"/>
        <v>763146.89360616531</v>
      </c>
      <c r="P109" s="40">
        <f t="shared" si="31"/>
        <v>763146.89360616531</v>
      </c>
      <c r="Q109">
        <f t="shared" si="32"/>
        <v>0</v>
      </c>
      <c r="R109" s="40">
        <f t="shared" si="33"/>
        <v>763146.89360616531</v>
      </c>
      <c r="S109" s="40">
        <f t="shared" si="25"/>
        <v>763146.89360616507</v>
      </c>
      <c r="T109" s="40">
        <f t="shared" si="34"/>
        <v>763146.89360616507</v>
      </c>
      <c r="U109">
        <f t="shared" si="35"/>
        <v>0</v>
      </c>
      <c r="V109" s="40">
        <f t="shared" si="36"/>
        <v>763146.89360616507</v>
      </c>
      <c r="W109" s="40">
        <f t="shared" si="26"/>
        <v>763146.89360616507</v>
      </c>
      <c r="X109" s="40">
        <f t="shared" si="37"/>
        <v>763146.89360616507</v>
      </c>
      <c r="Y109">
        <f t="shared" si="38"/>
        <v>0</v>
      </c>
    </row>
    <row r="110" spans="1:25" x14ac:dyDescent="0.25">
      <c r="A110" s="4" t="s">
        <v>886</v>
      </c>
      <c r="B110" s="7" t="s">
        <v>158</v>
      </c>
      <c r="C110" s="2" t="s">
        <v>887</v>
      </c>
      <c r="D110">
        <f>VLOOKUP(B110,'Model allocations'!$A$1:$L$319,3,FALSE)</f>
        <v>9034.7520540534933</v>
      </c>
      <c r="E110" s="42">
        <f>VLOOKUP(B110,'Initial adjusted formula count'!$A$1:$P$319,12,FALSE)</f>
        <v>0.22950819672131101</v>
      </c>
      <c r="F110">
        <f>VLOOKUP(B110,'Model allocations'!$A$1:$L$319,8,FALSE)</f>
        <v>11311.589028614659</v>
      </c>
      <c r="G110" s="41">
        <f t="shared" si="27"/>
        <v>0.9</v>
      </c>
      <c r="H110">
        <f t="shared" si="28"/>
        <v>8131.2768486481446</v>
      </c>
      <c r="I110">
        <f t="shared" si="20"/>
        <v>0</v>
      </c>
      <c r="J110">
        <f t="shared" si="21"/>
        <v>11311.589028614659</v>
      </c>
      <c r="K110">
        <f t="shared" si="22"/>
        <v>11306.864593805321</v>
      </c>
      <c r="L110">
        <f t="shared" si="29"/>
        <v>11306.864593805321</v>
      </c>
      <c r="M110">
        <f t="shared" si="23"/>
        <v>0</v>
      </c>
      <c r="N110" s="40">
        <f t="shared" si="30"/>
        <v>11306.864593805321</v>
      </c>
      <c r="O110" s="40">
        <f t="shared" si="24"/>
        <v>11305.879905276519</v>
      </c>
      <c r="P110" s="40">
        <f t="shared" si="31"/>
        <v>11305.879905276519</v>
      </c>
      <c r="Q110">
        <f t="shared" si="32"/>
        <v>0</v>
      </c>
      <c r="R110" s="40">
        <f t="shared" si="33"/>
        <v>11305.879905276519</v>
      </c>
      <c r="S110" s="40">
        <f t="shared" si="25"/>
        <v>11305.879905276515</v>
      </c>
      <c r="T110" s="40">
        <f t="shared" si="34"/>
        <v>11305.879905276515</v>
      </c>
      <c r="U110">
        <f t="shared" si="35"/>
        <v>0</v>
      </c>
      <c r="V110" s="40">
        <f t="shared" si="36"/>
        <v>11305.879905276515</v>
      </c>
      <c r="W110" s="40">
        <f t="shared" si="26"/>
        <v>11305.879905276515</v>
      </c>
      <c r="X110" s="40">
        <f t="shared" si="37"/>
        <v>11305.879905276515</v>
      </c>
      <c r="Y110">
        <f t="shared" si="38"/>
        <v>0</v>
      </c>
    </row>
    <row r="111" spans="1:25" x14ac:dyDescent="0.25">
      <c r="A111" s="4" t="s">
        <v>888</v>
      </c>
      <c r="B111" s="7" t="s">
        <v>160</v>
      </c>
      <c r="C111" s="2" t="s">
        <v>889</v>
      </c>
      <c r="D111">
        <f>VLOOKUP(B111,'Model allocations'!$A$1:$L$319,3,FALSE)</f>
        <v>92154.470951345618</v>
      </c>
      <c r="E111" s="42">
        <f>VLOOKUP(B111,'Initial adjusted formula count'!$A$1:$P$319,12,FALSE)</f>
        <v>9.2647058823529402E-2</v>
      </c>
      <c r="F111">
        <f>VLOOKUP(B111,'Model allocations'!$A$1:$L$319,8,FALSE)</f>
        <v>101804.3012575319</v>
      </c>
      <c r="G111" s="41">
        <f t="shared" si="27"/>
        <v>0.85</v>
      </c>
      <c r="H111">
        <f t="shared" si="28"/>
        <v>78331.300308643767</v>
      </c>
      <c r="I111">
        <f t="shared" si="20"/>
        <v>0</v>
      </c>
      <c r="J111">
        <f t="shared" si="21"/>
        <v>101804.3012575319</v>
      </c>
      <c r="K111">
        <f t="shared" si="22"/>
        <v>101761.78134424787</v>
      </c>
      <c r="L111">
        <f t="shared" si="29"/>
        <v>101761.78134424787</v>
      </c>
      <c r="M111">
        <f t="shared" si="23"/>
        <v>0</v>
      </c>
      <c r="N111" s="40">
        <f t="shared" si="30"/>
        <v>101761.78134424787</v>
      </c>
      <c r="O111" s="40">
        <f t="shared" si="24"/>
        <v>101752.91914748865</v>
      </c>
      <c r="P111" s="40">
        <f t="shared" si="31"/>
        <v>101752.91914748865</v>
      </c>
      <c r="Q111">
        <f t="shared" si="32"/>
        <v>0</v>
      </c>
      <c r="R111" s="40">
        <f t="shared" si="33"/>
        <v>101752.91914748865</v>
      </c>
      <c r="S111" s="40">
        <f t="shared" si="25"/>
        <v>101752.91914748862</v>
      </c>
      <c r="T111" s="40">
        <f t="shared" si="34"/>
        <v>101752.91914748862</v>
      </c>
      <c r="U111">
        <f t="shared" si="35"/>
        <v>0</v>
      </c>
      <c r="V111" s="40">
        <f t="shared" si="36"/>
        <v>101752.91914748862</v>
      </c>
      <c r="W111" s="40">
        <f t="shared" si="26"/>
        <v>101752.91914748862</v>
      </c>
      <c r="X111" s="40">
        <f t="shared" si="37"/>
        <v>101752.91914748862</v>
      </c>
      <c r="Y111">
        <f t="shared" si="38"/>
        <v>0</v>
      </c>
    </row>
    <row r="112" spans="1:25" x14ac:dyDescent="0.25">
      <c r="A112" s="4" t="s">
        <v>890</v>
      </c>
      <c r="B112" s="7" t="s">
        <v>448</v>
      </c>
      <c r="C112" s="2" t="s">
        <v>891</v>
      </c>
      <c r="D112">
        <f>VLOOKUP(B112,'Model allocations'!$A$1:$L$319,3,FALSE)</f>
        <v>24138.830091688953</v>
      </c>
      <c r="E112" s="42">
        <f>VLOOKUP(B112,'Initial adjusted formula count'!$A$1:$P$319,12,FALSE)</f>
        <v>0.31</v>
      </c>
      <c r="F112">
        <f>VLOOKUP(B112,'Model allocations'!$A$1:$L$319,8,FALSE)</f>
        <v>25047.089991932451</v>
      </c>
      <c r="G112" s="41">
        <f t="shared" si="27"/>
        <v>0.95</v>
      </c>
      <c r="H112">
        <f t="shared" si="28"/>
        <v>22931.888587104506</v>
      </c>
      <c r="I112">
        <f t="shared" si="20"/>
        <v>0</v>
      </c>
      <c r="J112">
        <f t="shared" si="21"/>
        <v>25047.089991932451</v>
      </c>
      <c r="K112">
        <f t="shared" si="22"/>
        <v>25036.628743426063</v>
      </c>
      <c r="L112">
        <f t="shared" si="29"/>
        <v>25036.628743426063</v>
      </c>
      <c r="M112">
        <f t="shared" si="23"/>
        <v>0</v>
      </c>
      <c r="N112" s="40">
        <f t="shared" si="30"/>
        <v>25036.628743426063</v>
      </c>
      <c r="O112" s="40">
        <f t="shared" si="24"/>
        <v>25034.448361683717</v>
      </c>
      <c r="P112" s="40">
        <f t="shared" si="31"/>
        <v>25034.448361683717</v>
      </c>
      <c r="Q112">
        <f t="shared" si="32"/>
        <v>0</v>
      </c>
      <c r="R112" s="40">
        <f t="shared" si="33"/>
        <v>25034.448361683717</v>
      </c>
      <c r="S112" s="40">
        <f t="shared" si="25"/>
        <v>25034.448361683706</v>
      </c>
      <c r="T112" s="40">
        <f t="shared" si="34"/>
        <v>25034.448361683706</v>
      </c>
      <c r="U112">
        <f t="shared" si="35"/>
        <v>0</v>
      </c>
      <c r="V112" s="40">
        <f t="shared" si="36"/>
        <v>25034.448361683706</v>
      </c>
      <c r="W112" s="40">
        <f t="shared" si="26"/>
        <v>25034.448361683706</v>
      </c>
      <c r="X112" s="40">
        <f t="shared" si="37"/>
        <v>25034.448361683706</v>
      </c>
      <c r="Y112">
        <f t="shared" si="38"/>
        <v>0</v>
      </c>
    </row>
    <row r="113" spans="1:25" x14ac:dyDescent="0.25">
      <c r="A113" s="8" t="s">
        <v>892</v>
      </c>
      <c r="B113" s="7" t="s">
        <v>450</v>
      </c>
      <c r="C113" s="2" t="s">
        <v>893</v>
      </c>
      <c r="D113">
        <f>VLOOKUP(B113,'Model allocations'!$A$1:$L$319,3,FALSE)</f>
        <v>699289.80898374051</v>
      </c>
      <c r="E113" s="42">
        <f>VLOOKUP(B113,'Initial adjusted formula count'!$A$1:$P$319,12,FALSE)</f>
        <v>0.16227032927051099</v>
      </c>
      <c r="F113">
        <f>VLOOKUP(B113,'Model allocations'!$A$1:$L$319,8,FALSE)</f>
        <v>720709.81525173387</v>
      </c>
      <c r="G113" s="41">
        <f t="shared" si="27"/>
        <v>0.9</v>
      </c>
      <c r="H113">
        <f t="shared" si="28"/>
        <v>629360.82808536652</v>
      </c>
      <c r="I113">
        <f t="shared" si="20"/>
        <v>0</v>
      </c>
      <c r="J113">
        <f t="shared" si="21"/>
        <v>720709.81525173387</v>
      </c>
      <c r="K113">
        <f t="shared" si="22"/>
        <v>720408.8012624532</v>
      </c>
      <c r="L113">
        <f t="shared" si="29"/>
        <v>720408.8012624532</v>
      </c>
      <c r="M113">
        <f t="shared" si="23"/>
        <v>0</v>
      </c>
      <c r="N113" s="40">
        <f t="shared" si="30"/>
        <v>720408.8012624532</v>
      </c>
      <c r="O113" s="40">
        <f t="shared" si="24"/>
        <v>720346.06253618957</v>
      </c>
      <c r="P113" s="40">
        <f t="shared" si="31"/>
        <v>720346.06253618957</v>
      </c>
      <c r="Q113">
        <f t="shared" si="32"/>
        <v>0</v>
      </c>
      <c r="R113" s="40">
        <f t="shared" si="33"/>
        <v>720346.06253618957</v>
      </c>
      <c r="S113" s="40">
        <f t="shared" si="25"/>
        <v>720346.06253618933</v>
      </c>
      <c r="T113" s="40">
        <f t="shared" si="34"/>
        <v>720346.06253618933</v>
      </c>
      <c r="U113">
        <f t="shared" si="35"/>
        <v>0</v>
      </c>
      <c r="V113" s="40">
        <f t="shared" si="36"/>
        <v>720346.06253618933</v>
      </c>
      <c r="W113" s="40">
        <f t="shared" si="26"/>
        <v>720346.06253618933</v>
      </c>
      <c r="X113" s="40">
        <f t="shared" si="37"/>
        <v>720346.06253618933</v>
      </c>
      <c r="Y113">
        <f t="shared" si="38"/>
        <v>0</v>
      </c>
    </row>
    <row r="114" spans="1:25" x14ac:dyDescent="0.25">
      <c r="A114" s="4" t="s">
        <v>894</v>
      </c>
      <c r="B114" s="7" t="s">
        <v>452</v>
      </c>
      <c r="C114" s="2" t="s">
        <v>895</v>
      </c>
      <c r="D114">
        <f>VLOOKUP(B114,'Model allocations'!$A$1:$L$319,3,FALSE)</f>
        <v>2531273.9512990043</v>
      </c>
      <c r="E114" s="42">
        <f>VLOOKUP(B114,'Initial adjusted formula count'!$A$1:$P$319,12,FALSE)</f>
        <v>0.12845830481963</v>
      </c>
      <c r="F114">
        <f>VLOOKUP(B114,'Model allocations'!$A$1:$L$319,8,FALSE)</f>
        <v>2151582.8586041536</v>
      </c>
      <c r="G114" s="41">
        <f t="shared" si="27"/>
        <v>0.85</v>
      </c>
      <c r="H114">
        <f t="shared" si="28"/>
        <v>2151582.8586041536</v>
      </c>
      <c r="I114">
        <f t="shared" si="20"/>
        <v>0</v>
      </c>
      <c r="J114">
        <f t="shared" si="21"/>
        <v>2151582.8586041536</v>
      </c>
      <c r="K114">
        <f t="shared" si="22"/>
        <v>2150684.221557966</v>
      </c>
      <c r="L114">
        <f t="shared" si="29"/>
        <v>2150684.221557966</v>
      </c>
      <c r="M114">
        <f t="shared" si="23"/>
        <v>2151582.8586041536</v>
      </c>
      <c r="N114" s="40">
        <f t="shared" si="30"/>
        <v>0</v>
      </c>
      <c r="O114" s="40">
        <f t="shared" si="24"/>
        <v>0</v>
      </c>
      <c r="P114" s="40">
        <f t="shared" si="31"/>
        <v>2151582.8586041536</v>
      </c>
      <c r="Q114">
        <f t="shared" si="32"/>
        <v>0</v>
      </c>
      <c r="R114" s="40">
        <f t="shared" si="33"/>
        <v>0</v>
      </c>
      <c r="S114" s="40">
        <f t="shared" si="25"/>
        <v>0</v>
      </c>
      <c r="T114" s="40">
        <f t="shared" si="34"/>
        <v>2151582.8586041536</v>
      </c>
      <c r="U114">
        <f t="shared" si="35"/>
        <v>0</v>
      </c>
      <c r="V114" s="40">
        <f t="shared" si="36"/>
        <v>0</v>
      </c>
      <c r="W114" s="40">
        <f t="shared" si="26"/>
        <v>0</v>
      </c>
      <c r="X114" s="40">
        <f t="shared" si="37"/>
        <v>2151582.8586041536</v>
      </c>
      <c r="Y114">
        <f t="shared" si="38"/>
        <v>0</v>
      </c>
    </row>
    <row r="115" spans="1:25" x14ac:dyDescent="0.25">
      <c r="A115" s="4" t="s">
        <v>896</v>
      </c>
      <c r="B115" s="7" t="s">
        <v>454</v>
      </c>
      <c r="C115" s="2" t="s">
        <v>897</v>
      </c>
      <c r="D115">
        <f>VLOOKUP(B115,'Model allocations'!$A$1:$L$319,3,FALSE)</f>
        <v>3277808.0452106087</v>
      </c>
      <c r="E115" s="42">
        <f>VLOOKUP(B115,'Initial adjusted formula count'!$A$1:$P$319,12,FALSE)</f>
        <v>0.14783798755254299</v>
      </c>
      <c r="F115">
        <f>VLOOKUP(B115,'Model allocations'!$A$1:$L$319,8,FALSE)</f>
        <v>3665762.8159160502</v>
      </c>
      <c r="G115" s="41">
        <f t="shared" si="27"/>
        <v>0.85</v>
      </c>
      <c r="H115">
        <f t="shared" si="28"/>
        <v>2786136.8384290175</v>
      </c>
      <c r="I115">
        <f t="shared" si="20"/>
        <v>0</v>
      </c>
      <c r="J115">
        <f t="shared" si="21"/>
        <v>3665762.8159160502</v>
      </c>
      <c r="K115">
        <f t="shared" si="22"/>
        <v>3664231.7615781962</v>
      </c>
      <c r="L115">
        <f t="shared" si="29"/>
        <v>3664231.7615781962</v>
      </c>
      <c r="M115">
        <f t="shared" si="23"/>
        <v>0</v>
      </c>
      <c r="N115" s="40">
        <f t="shared" si="30"/>
        <v>3664231.7615781962</v>
      </c>
      <c r="O115" s="40">
        <f t="shared" si="24"/>
        <v>3663912.6521599693</v>
      </c>
      <c r="P115" s="40">
        <f t="shared" si="31"/>
        <v>3663912.6521599693</v>
      </c>
      <c r="Q115">
        <f t="shared" si="32"/>
        <v>0</v>
      </c>
      <c r="R115" s="40">
        <f t="shared" si="33"/>
        <v>3663912.6521599693</v>
      </c>
      <c r="S115" s="40">
        <f t="shared" si="25"/>
        <v>3663912.6521599684</v>
      </c>
      <c r="T115" s="40">
        <f t="shared" si="34"/>
        <v>3663912.6521599684</v>
      </c>
      <c r="U115">
        <f t="shared" si="35"/>
        <v>0</v>
      </c>
      <c r="V115" s="40">
        <f t="shared" si="36"/>
        <v>3663912.6521599684</v>
      </c>
      <c r="W115" s="40">
        <f t="shared" si="26"/>
        <v>3663912.6521599684</v>
      </c>
      <c r="X115" s="40">
        <f t="shared" si="37"/>
        <v>3663912.6521599684</v>
      </c>
      <c r="Y115">
        <f t="shared" si="38"/>
        <v>0</v>
      </c>
    </row>
    <row r="116" spans="1:25" x14ac:dyDescent="0.25">
      <c r="A116" s="4" t="s">
        <v>898</v>
      </c>
      <c r="B116" s="7" t="s">
        <v>456</v>
      </c>
      <c r="C116" s="2" t="s">
        <v>899</v>
      </c>
      <c r="D116">
        <f>VLOOKUP(B116,'Model allocations'!$A$1:$L$319,3,FALSE)</f>
        <v>145459.50807026125</v>
      </c>
      <c r="E116" s="42">
        <f>VLOOKUP(B116,'Initial adjusted formula count'!$A$1:$P$319,12,FALSE)</f>
        <v>0.17978723404255301</v>
      </c>
      <c r="F116">
        <f>VLOOKUP(B116,'Model allocations'!$A$1:$L$319,8,FALSE)</f>
        <v>136547.03898827694</v>
      </c>
      <c r="G116" s="41">
        <f t="shared" si="27"/>
        <v>0.9</v>
      </c>
      <c r="H116">
        <f t="shared" si="28"/>
        <v>130913.55726323512</v>
      </c>
      <c r="I116">
        <f t="shared" si="20"/>
        <v>0</v>
      </c>
      <c r="J116">
        <f t="shared" si="21"/>
        <v>136547.03898827694</v>
      </c>
      <c r="K116">
        <f t="shared" si="22"/>
        <v>136490.00831093566</v>
      </c>
      <c r="L116">
        <f t="shared" si="29"/>
        <v>136490.00831093566</v>
      </c>
      <c r="M116">
        <f t="shared" si="23"/>
        <v>0</v>
      </c>
      <c r="N116" s="40">
        <f t="shared" si="30"/>
        <v>136490.00831093566</v>
      </c>
      <c r="O116" s="40">
        <f t="shared" si="24"/>
        <v>136478.12171369512</v>
      </c>
      <c r="P116" s="40">
        <f t="shared" si="31"/>
        <v>136478.12171369512</v>
      </c>
      <c r="Q116">
        <f t="shared" si="32"/>
        <v>0</v>
      </c>
      <c r="R116" s="40">
        <f t="shared" si="33"/>
        <v>136478.12171369512</v>
      </c>
      <c r="S116" s="40">
        <f t="shared" si="25"/>
        <v>136478.12171369509</v>
      </c>
      <c r="T116" s="40">
        <f t="shared" si="34"/>
        <v>136478.12171369509</v>
      </c>
      <c r="U116">
        <f t="shared" si="35"/>
        <v>0</v>
      </c>
      <c r="V116" s="40">
        <f t="shared" si="36"/>
        <v>136478.12171369509</v>
      </c>
      <c r="W116" s="40">
        <f t="shared" si="26"/>
        <v>136478.12171369509</v>
      </c>
      <c r="X116" s="40">
        <f t="shared" si="37"/>
        <v>136478.12171369509</v>
      </c>
      <c r="Y116">
        <f t="shared" si="38"/>
        <v>0</v>
      </c>
    </row>
    <row r="117" spans="1:25" x14ac:dyDescent="0.25">
      <c r="A117" s="8" t="s">
        <v>900</v>
      </c>
      <c r="B117" s="7" t="s">
        <v>458</v>
      </c>
      <c r="C117" s="2" t="s">
        <v>901</v>
      </c>
      <c r="D117">
        <f>VLOOKUP(B117,'Model allocations'!$A$1:$L$319,3,FALSE)</f>
        <v>200571.49559998757</v>
      </c>
      <c r="E117" s="42">
        <f>VLOOKUP(B117,'Initial adjusted formula count'!$A$1:$P$319,12,FALSE)</f>
        <v>0.15810732833237201</v>
      </c>
      <c r="F117">
        <f>VLOOKUP(B117,'Model allocations'!$A$1:$L$319,8,FALSE)</f>
        <v>221383.95670288679</v>
      </c>
      <c r="G117" s="41">
        <f t="shared" si="27"/>
        <v>0.9</v>
      </c>
      <c r="H117">
        <f t="shared" si="28"/>
        <v>180514.34603998883</v>
      </c>
      <c r="I117">
        <f t="shared" si="20"/>
        <v>0</v>
      </c>
      <c r="J117">
        <f t="shared" si="21"/>
        <v>221383.95670288679</v>
      </c>
      <c r="K117">
        <f t="shared" si="22"/>
        <v>221291.49276447549</v>
      </c>
      <c r="L117">
        <f t="shared" si="29"/>
        <v>221291.49276447549</v>
      </c>
      <c r="M117">
        <f t="shared" si="23"/>
        <v>0</v>
      </c>
      <c r="N117" s="40">
        <f t="shared" si="30"/>
        <v>221291.49276447549</v>
      </c>
      <c r="O117" s="40">
        <f t="shared" si="24"/>
        <v>221272.22100326893</v>
      </c>
      <c r="P117" s="40">
        <f t="shared" si="31"/>
        <v>221272.22100326893</v>
      </c>
      <c r="Q117">
        <f t="shared" si="32"/>
        <v>0</v>
      </c>
      <c r="R117" s="40">
        <f t="shared" si="33"/>
        <v>221272.22100326893</v>
      </c>
      <c r="S117" s="40">
        <f t="shared" si="25"/>
        <v>221272.22100326885</v>
      </c>
      <c r="T117" s="40">
        <f t="shared" si="34"/>
        <v>221272.22100326885</v>
      </c>
      <c r="U117">
        <f t="shared" si="35"/>
        <v>0</v>
      </c>
      <c r="V117" s="40">
        <f t="shared" si="36"/>
        <v>221272.22100326885</v>
      </c>
      <c r="W117" s="40">
        <f t="shared" si="26"/>
        <v>221272.22100326885</v>
      </c>
      <c r="X117" s="40">
        <f t="shared" si="37"/>
        <v>221272.22100326885</v>
      </c>
      <c r="Y117">
        <f t="shared" si="38"/>
        <v>0</v>
      </c>
    </row>
    <row r="118" spans="1:25" x14ac:dyDescent="0.25">
      <c r="A118" s="4" t="s">
        <v>902</v>
      </c>
      <c r="B118" s="7" t="s">
        <v>292</v>
      </c>
      <c r="C118" s="2" t="s">
        <v>903</v>
      </c>
      <c r="D118">
        <f>VLOOKUP(B118,'Model allocations'!$A$1:$L$319,3,FALSE)</f>
        <v>54208.51232432096</v>
      </c>
      <c r="E118" s="42">
        <f>VLOOKUP(B118,'Initial adjusted formula count'!$A$1:$P$319,12,FALSE)</f>
        <v>8.0332409972299207E-2</v>
      </c>
      <c r="F118">
        <f>VLOOKUP(B118,'Model allocations'!$A$1:$L$319,8,FALSE)</f>
        <v>46862.297404260738</v>
      </c>
      <c r="G118" s="41">
        <f t="shared" si="27"/>
        <v>0.85</v>
      </c>
      <c r="H118">
        <f t="shared" si="28"/>
        <v>46077.235475672816</v>
      </c>
      <c r="I118">
        <f t="shared" si="20"/>
        <v>0</v>
      </c>
      <c r="J118">
        <f t="shared" si="21"/>
        <v>46862.297404260738</v>
      </c>
      <c r="K118">
        <f t="shared" si="22"/>
        <v>46842.724745764914</v>
      </c>
      <c r="L118">
        <f t="shared" si="29"/>
        <v>46842.724745764914</v>
      </c>
      <c r="M118">
        <f t="shared" si="23"/>
        <v>0</v>
      </c>
      <c r="N118" s="40">
        <f t="shared" si="30"/>
        <v>46842.724745764914</v>
      </c>
      <c r="O118" s="40">
        <f t="shared" si="24"/>
        <v>46838.645321859876</v>
      </c>
      <c r="P118" s="40">
        <f t="shared" si="31"/>
        <v>46838.645321859876</v>
      </c>
      <c r="Q118">
        <f t="shared" si="32"/>
        <v>0</v>
      </c>
      <c r="R118" s="40">
        <f t="shared" si="33"/>
        <v>46838.645321859876</v>
      </c>
      <c r="S118" s="40">
        <f t="shared" si="25"/>
        <v>46838.645321859862</v>
      </c>
      <c r="T118" s="40">
        <f t="shared" si="34"/>
        <v>46838.645321859862</v>
      </c>
      <c r="U118">
        <f t="shared" si="35"/>
        <v>0</v>
      </c>
      <c r="V118" s="40">
        <f t="shared" si="36"/>
        <v>46838.645321859862</v>
      </c>
      <c r="W118" s="40">
        <f t="shared" si="26"/>
        <v>46838.645321859862</v>
      </c>
      <c r="X118" s="40">
        <f t="shared" si="37"/>
        <v>46838.645321859862</v>
      </c>
      <c r="Y118">
        <f t="shared" si="38"/>
        <v>0</v>
      </c>
    </row>
    <row r="119" spans="1:25" x14ac:dyDescent="0.25">
      <c r="A119" s="4" t="s">
        <v>904</v>
      </c>
      <c r="B119" s="7" t="s">
        <v>460</v>
      </c>
      <c r="C119" s="2" t="s">
        <v>905</v>
      </c>
      <c r="D119">
        <f>VLOOKUP(B119,'Model allocations'!$A$1:$L$319,3,FALSE)</f>
        <v>13721.019210012668</v>
      </c>
      <c r="E119" s="42">
        <f>VLOOKUP(B119,'Initial adjusted formula count'!$A$1:$P$319,12,FALSE)</f>
        <v>0.19512195121951201</v>
      </c>
      <c r="F119">
        <f>VLOOKUP(B119,'Model allocations'!$A$1:$L$319,8,FALSE)</f>
        <v>12927.530318416746</v>
      </c>
      <c r="G119" s="41">
        <f t="shared" si="27"/>
        <v>0.9</v>
      </c>
      <c r="H119">
        <f t="shared" si="28"/>
        <v>12348.9172890114</v>
      </c>
      <c r="I119">
        <f t="shared" si="20"/>
        <v>0</v>
      </c>
      <c r="J119">
        <f t="shared" si="21"/>
        <v>12927.530318416746</v>
      </c>
      <c r="K119">
        <f t="shared" si="22"/>
        <v>12922.130964348931</v>
      </c>
      <c r="L119">
        <f t="shared" si="29"/>
        <v>12922.130964348931</v>
      </c>
      <c r="M119">
        <f t="shared" si="23"/>
        <v>0</v>
      </c>
      <c r="N119" s="40">
        <f t="shared" si="30"/>
        <v>12922.130964348931</v>
      </c>
      <c r="O119" s="40">
        <f t="shared" si="24"/>
        <v>12921.0056060303</v>
      </c>
      <c r="P119" s="40">
        <f t="shared" si="31"/>
        <v>12921.0056060303</v>
      </c>
      <c r="Q119">
        <f t="shared" si="32"/>
        <v>0</v>
      </c>
      <c r="R119" s="40">
        <f t="shared" si="33"/>
        <v>12921.0056060303</v>
      </c>
      <c r="S119" s="40">
        <f t="shared" si="25"/>
        <v>12921.005606030294</v>
      </c>
      <c r="T119" s="40">
        <f t="shared" si="34"/>
        <v>12921.005606030294</v>
      </c>
      <c r="U119">
        <f t="shared" si="35"/>
        <v>0</v>
      </c>
      <c r="V119" s="40">
        <f t="shared" si="36"/>
        <v>12921.005606030294</v>
      </c>
      <c r="W119" s="40">
        <f t="shared" si="26"/>
        <v>12921.005606030294</v>
      </c>
      <c r="X119" s="40">
        <f t="shared" si="37"/>
        <v>12921.005606030294</v>
      </c>
      <c r="Y119">
        <f t="shared" si="38"/>
        <v>0</v>
      </c>
    </row>
    <row r="120" spans="1:25" x14ac:dyDescent="0.25">
      <c r="A120" s="4" t="s">
        <v>906</v>
      </c>
      <c r="B120" s="7" t="s">
        <v>162</v>
      </c>
      <c r="C120" s="2" t="s">
        <v>907</v>
      </c>
      <c r="D120">
        <f>VLOOKUP(B120,'Model allocations'!$A$1:$L$319,3,FALSE)</f>
        <v>88540.570129724263</v>
      </c>
      <c r="E120" s="42">
        <f>VLOOKUP(B120,'Initial adjusted formula count'!$A$1:$P$319,12,FALSE)</f>
        <v>7.91878172588832E-2</v>
      </c>
      <c r="F120">
        <f>VLOOKUP(B120,'Model allocations'!$A$1:$L$319,8,FALSE)</f>
        <v>126043.42060456333</v>
      </c>
      <c r="G120" s="41">
        <f t="shared" si="27"/>
        <v>0.85</v>
      </c>
      <c r="H120">
        <f t="shared" si="28"/>
        <v>75259.484610265616</v>
      </c>
      <c r="I120">
        <f t="shared" si="20"/>
        <v>0</v>
      </c>
      <c r="J120">
        <f t="shared" si="21"/>
        <v>126043.42060456333</v>
      </c>
      <c r="K120">
        <f t="shared" si="22"/>
        <v>125990.77690240215</v>
      </c>
      <c r="L120">
        <f t="shared" si="29"/>
        <v>125990.77690240215</v>
      </c>
      <c r="M120">
        <f t="shared" si="23"/>
        <v>0</v>
      </c>
      <c r="N120" s="40">
        <f t="shared" si="30"/>
        <v>125990.77690240215</v>
      </c>
      <c r="O120" s="40">
        <f t="shared" si="24"/>
        <v>125979.8046587955</v>
      </c>
      <c r="P120" s="40">
        <f t="shared" si="31"/>
        <v>125979.8046587955</v>
      </c>
      <c r="Q120">
        <f t="shared" si="32"/>
        <v>0</v>
      </c>
      <c r="R120" s="40">
        <f t="shared" si="33"/>
        <v>125979.8046587955</v>
      </c>
      <c r="S120" s="40">
        <f t="shared" si="25"/>
        <v>125979.80465879546</v>
      </c>
      <c r="T120" s="40">
        <f t="shared" si="34"/>
        <v>125979.80465879546</v>
      </c>
      <c r="U120">
        <f t="shared" si="35"/>
        <v>0</v>
      </c>
      <c r="V120" s="40">
        <f t="shared" si="36"/>
        <v>125979.80465879546</v>
      </c>
      <c r="W120" s="40">
        <f t="shared" si="26"/>
        <v>125979.80465879546</v>
      </c>
      <c r="X120" s="40">
        <f t="shared" si="37"/>
        <v>125979.80465879546</v>
      </c>
      <c r="Y120">
        <f t="shared" si="38"/>
        <v>0</v>
      </c>
    </row>
    <row r="121" spans="1:25" x14ac:dyDescent="0.25">
      <c r="A121" s="4" t="s">
        <v>908</v>
      </c>
      <c r="B121" s="7" t="s">
        <v>294</v>
      </c>
      <c r="C121" s="2" t="s">
        <v>909</v>
      </c>
      <c r="D121">
        <f>VLOOKUP(B121,'Model allocations'!$A$1:$L$319,3,FALSE)</f>
        <v>64073.771804781383</v>
      </c>
      <c r="E121" s="42">
        <f>VLOOKUP(B121,'Initial adjusted formula count'!$A$1:$P$319,12,FALSE)</f>
        <v>0.227574750830565</v>
      </c>
      <c r="F121">
        <f>VLOOKUP(B121,'Model allocations'!$A$1:$L$319,8,FALSE)</f>
        <v>110691.97835144339</v>
      </c>
      <c r="G121" s="41">
        <f t="shared" si="27"/>
        <v>0.9</v>
      </c>
      <c r="H121">
        <f t="shared" si="28"/>
        <v>57666.394624303248</v>
      </c>
      <c r="I121">
        <f t="shared" si="20"/>
        <v>0</v>
      </c>
      <c r="J121">
        <f t="shared" si="21"/>
        <v>110691.97835144339</v>
      </c>
      <c r="K121">
        <f t="shared" si="22"/>
        <v>110645.74638223775</v>
      </c>
      <c r="L121">
        <f t="shared" si="29"/>
        <v>110645.74638223775</v>
      </c>
      <c r="M121">
        <f t="shared" si="23"/>
        <v>0</v>
      </c>
      <c r="N121" s="40">
        <f t="shared" si="30"/>
        <v>110645.74638223775</v>
      </c>
      <c r="O121" s="40">
        <f t="shared" si="24"/>
        <v>110636.11050163447</v>
      </c>
      <c r="P121" s="40">
        <f t="shared" si="31"/>
        <v>110636.11050163447</v>
      </c>
      <c r="Q121">
        <f t="shared" si="32"/>
        <v>0</v>
      </c>
      <c r="R121" s="40">
        <f t="shared" si="33"/>
        <v>110636.11050163447</v>
      </c>
      <c r="S121" s="40">
        <f t="shared" si="25"/>
        <v>110636.11050163442</v>
      </c>
      <c r="T121" s="40">
        <f t="shared" si="34"/>
        <v>110636.11050163442</v>
      </c>
      <c r="U121">
        <f t="shared" si="35"/>
        <v>0</v>
      </c>
      <c r="V121" s="40">
        <f t="shared" si="36"/>
        <v>110636.11050163442</v>
      </c>
      <c r="W121" s="40">
        <f t="shared" si="26"/>
        <v>110636.11050163442</v>
      </c>
      <c r="X121" s="40">
        <f t="shared" si="37"/>
        <v>110636.11050163442</v>
      </c>
      <c r="Y121">
        <f t="shared" si="38"/>
        <v>0</v>
      </c>
    </row>
    <row r="122" spans="1:25" x14ac:dyDescent="0.25">
      <c r="A122" s="4" t="s">
        <v>910</v>
      </c>
      <c r="B122" s="7" t="s">
        <v>462</v>
      </c>
      <c r="C122" s="2" t="s">
        <v>911</v>
      </c>
      <c r="D122">
        <f>VLOOKUP(B122,'Model allocations'!$A$1:$L$319,3,FALSE)</f>
        <v>21343.807660019702</v>
      </c>
      <c r="E122" s="42">
        <f>VLOOKUP(B122,'Initial adjusted formula count'!$A$1:$P$319,12,FALSE)</f>
        <v>0.10344827586206901</v>
      </c>
      <c r="F122">
        <f>VLOOKUP(B122,'Model allocations'!$A$1:$L$319,8,FALSE)</f>
        <v>0</v>
      </c>
      <c r="G122" s="41">
        <f t="shared" si="27"/>
        <v>0.85</v>
      </c>
      <c r="H122">
        <f t="shared" si="28"/>
        <v>0</v>
      </c>
      <c r="I122">
        <f t="shared" si="20"/>
        <v>0</v>
      </c>
      <c r="J122">
        <f t="shared" si="21"/>
        <v>0</v>
      </c>
      <c r="K122">
        <f t="shared" si="22"/>
        <v>0</v>
      </c>
      <c r="L122">
        <f t="shared" si="29"/>
        <v>0</v>
      </c>
      <c r="M122">
        <f t="shared" si="23"/>
        <v>0</v>
      </c>
      <c r="N122" s="40">
        <f t="shared" si="30"/>
        <v>0</v>
      </c>
      <c r="O122" s="40">
        <f t="shared" si="24"/>
        <v>0</v>
      </c>
      <c r="P122" s="40">
        <f t="shared" si="31"/>
        <v>0</v>
      </c>
      <c r="Q122">
        <f t="shared" si="32"/>
        <v>0</v>
      </c>
      <c r="R122" s="40">
        <f t="shared" si="33"/>
        <v>0</v>
      </c>
      <c r="S122" s="40">
        <f t="shared" si="25"/>
        <v>0</v>
      </c>
      <c r="T122" s="40">
        <f t="shared" si="34"/>
        <v>0</v>
      </c>
      <c r="U122">
        <f t="shared" si="35"/>
        <v>0</v>
      </c>
      <c r="V122" s="40">
        <f t="shared" si="36"/>
        <v>0</v>
      </c>
      <c r="W122" s="40">
        <f t="shared" si="26"/>
        <v>0</v>
      </c>
      <c r="X122" s="40">
        <f t="shared" si="37"/>
        <v>0</v>
      </c>
      <c r="Y122">
        <f t="shared" si="38"/>
        <v>0</v>
      </c>
    </row>
    <row r="123" spans="1:25" x14ac:dyDescent="0.25">
      <c r="A123" s="8" t="s">
        <v>912</v>
      </c>
      <c r="B123" s="7" t="s">
        <v>296</v>
      </c>
      <c r="C123" s="2" t="s">
        <v>913</v>
      </c>
      <c r="D123">
        <f>VLOOKUP(B123,'Model allocations'!$A$1:$L$319,3,FALSE)</f>
        <v>123776.10314053285</v>
      </c>
      <c r="E123" s="42">
        <f>VLOOKUP(B123,'Initial adjusted formula count'!$A$1:$P$319,12,FALSE)</f>
        <v>0.135284810126582</v>
      </c>
      <c r="F123">
        <f>VLOOKUP(B123,'Model allocations'!$A$1:$L$319,8,FALSE)</f>
        <v>138162.98027807902</v>
      </c>
      <c r="G123" s="41">
        <f t="shared" si="27"/>
        <v>0.85</v>
      </c>
      <c r="H123">
        <f t="shared" si="28"/>
        <v>105209.68766945292</v>
      </c>
      <c r="I123">
        <f t="shared" si="20"/>
        <v>0</v>
      </c>
      <c r="J123">
        <f t="shared" si="21"/>
        <v>138162.98027807902</v>
      </c>
      <c r="K123">
        <f t="shared" si="22"/>
        <v>138105.27468147926</v>
      </c>
      <c r="L123">
        <f t="shared" si="29"/>
        <v>138105.27468147926</v>
      </c>
      <c r="M123">
        <f t="shared" si="23"/>
        <v>0</v>
      </c>
      <c r="N123" s="40">
        <f t="shared" si="30"/>
        <v>138105.27468147926</v>
      </c>
      <c r="O123" s="40">
        <f t="shared" si="24"/>
        <v>138093.24741444891</v>
      </c>
      <c r="P123" s="40">
        <f t="shared" si="31"/>
        <v>138093.24741444891</v>
      </c>
      <c r="Q123">
        <f t="shared" si="32"/>
        <v>0</v>
      </c>
      <c r="R123" s="40">
        <f t="shared" si="33"/>
        <v>138093.24741444891</v>
      </c>
      <c r="S123" s="40">
        <f t="shared" si="25"/>
        <v>138093.24741444888</v>
      </c>
      <c r="T123" s="40">
        <f t="shared" si="34"/>
        <v>138093.24741444888</v>
      </c>
      <c r="U123">
        <f t="shared" si="35"/>
        <v>0</v>
      </c>
      <c r="V123" s="40">
        <f t="shared" si="36"/>
        <v>138093.24741444888</v>
      </c>
      <c r="W123" s="40">
        <f t="shared" si="26"/>
        <v>138093.24741444888</v>
      </c>
      <c r="X123" s="40">
        <f t="shared" si="37"/>
        <v>138093.24741444888</v>
      </c>
      <c r="Y123">
        <f t="shared" si="38"/>
        <v>0</v>
      </c>
    </row>
    <row r="124" spans="1:25" x14ac:dyDescent="0.25">
      <c r="A124" s="4" t="s">
        <v>914</v>
      </c>
      <c r="B124" s="7" t="s">
        <v>164</v>
      </c>
      <c r="C124" s="2" t="s">
        <v>915</v>
      </c>
      <c r="D124">
        <f>VLOOKUP(B124,'Model allocations'!$A$1:$L$319,3,FALSE)</f>
        <v>405660.36722700187</v>
      </c>
      <c r="E124" s="42">
        <f>VLOOKUP(B124,'Initial adjusted formula count'!$A$1:$P$319,12,FALSE)</f>
        <v>5.1518646674356003E-2</v>
      </c>
      <c r="F124">
        <f>VLOOKUP(B124,'Model allocations'!$A$1:$L$319,8,FALSE)</f>
        <v>433072.26566696091</v>
      </c>
      <c r="G124" s="41">
        <f t="shared" si="27"/>
        <v>0.85</v>
      </c>
      <c r="H124">
        <f t="shared" si="28"/>
        <v>344811.31214295159</v>
      </c>
      <c r="I124">
        <f t="shared" si="20"/>
        <v>0</v>
      </c>
      <c r="J124">
        <f t="shared" si="21"/>
        <v>433072.26566696091</v>
      </c>
      <c r="K124">
        <f t="shared" si="22"/>
        <v>432891.38730568916</v>
      </c>
      <c r="L124">
        <f t="shared" si="29"/>
        <v>432891.38730568916</v>
      </c>
      <c r="M124">
        <f t="shared" si="23"/>
        <v>0</v>
      </c>
      <c r="N124" s="40">
        <f t="shared" si="30"/>
        <v>432891.38730568916</v>
      </c>
      <c r="O124" s="40">
        <f t="shared" si="24"/>
        <v>432853.68780201505</v>
      </c>
      <c r="P124" s="40">
        <f t="shared" si="31"/>
        <v>432853.68780201505</v>
      </c>
      <c r="Q124">
        <f t="shared" si="32"/>
        <v>0</v>
      </c>
      <c r="R124" s="40">
        <f t="shared" si="33"/>
        <v>432853.68780201505</v>
      </c>
      <c r="S124" s="40">
        <f t="shared" si="25"/>
        <v>432853.68780201487</v>
      </c>
      <c r="T124" s="40">
        <f t="shared" si="34"/>
        <v>432853.68780201487</v>
      </c>
      <c r="U124">
        <f t="shared" si="35"/>
        <v>0</v>
      </c>
      <c r="V124" s="40">
        <f t="shared" si="36"/>
        <v>432853.68780201487</v>
      </c>
      <c r="W124" s="40">
        <f t="shared" si="26"/>
        <v>432853.68780201487</v>
      </c>
      <c r="X124" s="40">
        <f t="shared" si="37"/>
        <v>432853.68780201487</v>
      </c>
      <c r="Y124">
        <f t="shared" si="38"/>
        <v>0</v>
      </c>
    </row>
    <row r="125" spans="1:25" x14ac:dyDescent="0.25">
      <c r="A125" s="4" t="s">
        <v>916</v>
      </c>
      <c r="B125" s="7" t="s">
        <v>166</v>
      </c>
      <c r="C125" s="2" t="s">
        <v>917</v>
      </c>
      <c r="D125">
        <f>VLOOKUP(B125,'Model allocations'!$A$1:$L$319,3,FALSE)</f>
        <v>966718.46978372405</v>
      </c>
      <c r="E125" s="42">
        <f>VLOOKUP(B125,'Initial adjusted formula count'!$A$1:$P$319,12,FALSE)</f>
        <v>4.25654536472913E-2</v>
      </c>
      <c r="F125">
        <f>VLOOKUP(B125,'Model allocations'!$A$1:$L$319,8,FALSE)</f>
        <v>1253162.470241524</v>
      </c>
      <c r="G125" s="41">
        <f t="shared" si="27"/>
        <v>0.85</v>
      </c>
      <c r="H125">
        <f t="shared" si="28"/>
        <v>821710.69931616541</v>
      </c>
      <c r="I125">
        <f t="shared" si="20"/>
        <v>0</v>
      </c>
      <c r="J125">
        <f t="shared" si="21"/>
        <v>1253162.470241524</v>
      </c>
      <c r="K125">
        <f t="shared" si="22"/>
        <v>1252639.0703565753</v>
      </c>
      <c r="L125">
        <f t="shared" si="29"/>
        <v>1252639.0703565753</v>
      </c>
      <c r="M125">
        <f t="shared" si="23"/>
        <v>0</v>
      </c>
      <c r="N125" s="40">
        <f t="shared" si="30"/>
        <v>1252639.0703565753</v>
      </c>
      <c r="O125" s="40">
        <f t="shared" si="24"/>
        <v>1252529.9809345631</v>
      </c>
      <c r="P125" s="40">
        <f t="shared" si="31"/>
        <v>1252529.9809345631</v>
      </c>
      <c r="Q125">
        <f t="shared" si="32"/>
        <v>0</v>
      </c>
      <c r="R125" s="40">
        <f t="shared" si="33"/>
        <v>1252529.9809345631</v>
      </c>
      <c r="S125" s="40">
        <f t="shared" si="25"/>
        <v>1252529.9809345626</v>
      </c>
      <c r="T125" s="40">
        <f t="shared" si="34"/>
        <v>1252529.9809345626</v>
      </c>
      <c r="U125">
        <f t="shared" si="35"/>
        <v>0</v>
      </c>
      <c r="V125" s="40">
        <f t="shared" si="36"/>
        <v>1252529.9809345626</v>
      </c>
      <c r="W125" s="40">
        <f t="shared" si="26"/>
        <v>1252529.9809345626</v>
      </c>
      <c r="X125" s="40">
        <f t="shared" si="37"/>
        <v>1252529.9809345626</v>
      </c>
      <c r="Y125">
        <f t="shared" si="38"/>
        <v>0</v>
      </c>
    </row>
    <row r="126" spans="1:25" x14ac:dyDescent="0.25">
      <c r="A126" s="4" t="s">
        <v>918</v>
      </c>
      <c r="B126" s="7" t="s">
        <v>168</v>
      </c>
      <c r="C126" s="2" t="s">
        <v>919</v>
      </c>
      <c r="D126">
        <f>VLOOKUP(B126,'Model allocations'!$A$1:$L$319,3,FALSE)</f>
        <v>224061.85094052667</v>
      </c>
      <c r="E126" s="42">
        <f>VLOOKUP(B126,'Initial adjusted formula count'!$A$1:$P$319,12,FALSE)</f>
        <v>0.11529850746268699</v>
      </c>
      <c r="F126">
        <f>VLOOKUP(B126,'Model allocations'!$A$1:$L$319,8,FALSE)</f>
        <v>249662.92927442343</v>
      </c>
      <c r="G126" s="41">
        <f t="shared" si="27"/>
        <v>0.85</v>
      </c>
      <c r="H126">
        <f t="shared" si="28"/>
        <v>190452.57329944766</v>
      </c>
      <c r="I126">
        <f t="shared" si="20"/>
        <v>0</v>
      </c>
      <c r="J126">
        <f t="shared" si="21"/>
        <v>249662.92927442343</v>
      </c>
      <c r="K126">
        <f t="shared" si="22"/>
        <v>249558.65424898878</v>
      </c>
      <c r="L126">
        <f t="shared" si="29"/>
        <v>249558.65424898878</v>
      </c>
      <c r="M126">
        <f t="shared" si="23"/>
        <v>0</v>
      </c>
      <c r="N126" s="40">
        <f t="shared" si="30"/>
        <v>249558.65424898878</v>
      </c>
      <c r="O126" s="40">
        <f t="shared" si="24"/>
        <v>249536.92076646021</v>
      </c>
      <c r="P126" s="40">
        <f t="shared" si="31"/>
        <v>249536.92076646021</v>
      </c>
      <c r="Q126">
        <f t="shared" si="32"/>
        <v>0</v>
      </c>
      <c r="R126" s="40">
        <f t="shared" si="33"/>
        <v>249536.92076646021</v>
      </c>
      <c r="S126" s="40">
        <f t="shared" si="25"/>
        <v>249536.92076646016</v>
      </c>
      <c r="T126" s="40">
        <f t="shared" si="34"/>
        <v>249536.92076646016</v>
      </c>
      <c r="U126">
        <f t="shared" si="35"/>
        <v>0</v>
      </c>
      <c r="V126" s="40">
        <f t="shared" si="36"/>
        <v>249536.92076646016</v>
      </c>
      <c r="W126" s="40">
        <f t="shared" si="26"/>
        <v>249536.92076646016</v>
      </c>
      <c r="X126" s="40">
        <f t="shared" si="37"/>
        <v>249536.92076646016</v>
      </c>
      <c r="Y126">
        <f t="shared" si="38"/>
        <v>0</v>
      </c>
    </row>
    <row r="127" spans="1:25" x14ac:dyDescent="0.25">
      <c r="A127" s="4" t="s">
        <v>920</v>
      </c>
      <c r="B127" s="7" t="s">
        <v>170</v>
      </c>
      <c r="C127" s="2" t="s">
        <v>921</v>
      </c>
      <c r="D127">
        <f>VLOOKUP(B127,'Model allocations'!$A$1:$L$319,3,FALSE)</f>
        <v>0</v>
      </c>
      <c r="E127" s="42">
        <f>VLOOKUP(B127,'Initial adjusted formula count'!$A$1:$P$319,12,FALSE)</f>
        <v>0.32142857142857101</v>
      </c>
      <c r="F127">
        <f>VLOOKUP(B127,'Model allocations'!$A$1:$L$319,8,FALSE)</f>
        <v>0</v>
      </c>
      <c r="G127" s="41">
        <f t="shared" si="27"/>
        <v>0.95</v>
      </c>
      <c r="H127">
        <f t="shared" si="28"/>
        <v>0</v>
      </c>
      <c r="I127">
        <f t="shared" si="20"/>
        <v>0</v>
      </c>
      <c r="J127">
        <f t="shared" si="21"/>
        <v>0</v>
      </c>
      <c r="K127">
        <f t="shared" si="22"/>
        <v>0</v>
      </c>
      <c r="L127">
        <f t="shared" si="29"/>
        <v>0</v>
      </c>
      <c r="M127">
        <f t="shared" si="23"/>
        <v>0</v>
      </c>
      <c r="N127" s="40">
        <f t="shared" si="30"/>
        <v>0</v>
      </c>
      <c r="O127" s="40">
        <f t="shared" si="24"/>
        <v>0</v>
      </c>
      <c r="P127" s="40">
        <f t="shared" si="31"/>
        <v>0</v>
      </c>
      <c r="Q127">
        <f t="shared" si="32"/>
        <v>0</v>
      </c>
      <c r="R127" s="40">
        <f t="shared" si="33"/>
        <v>0</v>
      </c>
      <c r="S127" s="40">
        <f t="shared" si="25"/>
        <v>0</v>
      </c>
      <c r="T127" s="40">
        <f t="shared" si="34"/>
        <v>0</v>
      </c>
      <c r="U127">
        <f t="shared" si="35"/>
        <v>0</v>
      </c>
      <c r="V127" s="40">
        <f t="shared" si="36"/>
        <v>0</v>
      </c>
      <c r="W127" s="40">
        <f t="shared" si="26"/>
        <v>0</v>
      </c>
      <c r="X127" s="40">
        <f t="shared" si="37"/>
        <v>0</v>
      </c>
      <c r="Y127">
        <f t="shared" si="38"/>
        <v>0</v>
      </c>
    </row>
    <row r="128" spans="1:25" x14ac:dyDescent="0.25">
      <c r="A128" s="4" t="s">
        <v>922</v>
      </c>
      <c r="B128" s="7" t="s">
        <v>172</v>
      </c>
      <c r="C128" s="2" t="s">
        <v>923</v>
      </c>
      <c r="D128">
        <f>VLOOKUP(B128,'Model allocations'!$A$1:$L$319,3,FALSE)</f>
        <v>59629.363556753065</v>
      </c>
      <c r="E128" s="42">
        <f>VLOOKUP(B128,'Initial adjusted formula count'!$A$1:$P$319,12,FALSE)</f>
        <v>8.1048867699642396E-2</v>
      </c>
      <c r="F128">
        <f>VLOOKUP(B128,'Model allocations'!$A$1:$L$319,8,FALSE)</f>
        <v>54942.003853271177</v>
      </c>
      <c r="G128" s="41">
        <f t="shared" si="27"/>
        <v>0.85</v>
      </c>
      <c r="H128">
        <f t="shared" si="28"/>
        <v>50684.959023240102</v>
      </c>
      <c r="I128">
        <f t="shared" si="20"/>
        <v>0</v>
      </c>
      <c r="J128">
        <f t="shared" si="21"/>
        <v>54942.003853271177</v>
      </c>
      <c r="K128">
        <f t="shared" si="22"/>
        <v>54919.056598482966</v>
      </c>
      <c r="L128">
        <f t="shared" si="29"/>
        <v>54919.056598482966</v>
      </c>
      <c r="M128">
        <f t="shared" si="23"/>
        <v>0</v>
      </c>
      <c r="N128" s="40">
        <f t="shared" si="30"/>
        <v>54919.056598482966</v>
      </c>
      <c r="O128" s="40">
        <f t="shared" si="24"/>
        <v>54914.273825628792</v>
      </c>
      <c r="P128" s="40">
        <f t="shared" si="31"/>
        <v>54914.273825628792</v>
      </c>
      <c r="Q128">
        <f t="shared" si="32"/>
        <v>0</v>
      </c>
      <c r="R128" s="40">
        <f t="shared" si="33"/>
        <v>54914.273825628792</v>
      </c>
      <c r="S128" s="40">
        <f t="shared" si="25"/>
        <v>54914.273825628778</v>
      </c>
      <c r="T128" s="40">
        <f t="shared" si="34"/>
        <v>54914.273825628778</v>
      </c>
      <c r="U128">
        <f t="shared" si="35"/>
        <v>0</v>
      </c>
      <c r="V128" s="40">
        <f t="shared" si="36"/>
        <v>54914.273825628778</v>
      </c>
      <c r="W128" s="40">
        <f t="shared" si="26"/>
        <v>54914.273825628778</v>
      </c>
      <c r="X128" s="40">
        <f t="shared" si="37"/>
        <v>54914.273825628778</v>
      </c>
      <c r="Y128">
        <f t="shared" si="38"/>
        <v>0</v>
      </c>
    </row>
    <row r="129" spans="1:25" x14ac:dyDescent="0.25">
      <c r="A129" s="4" t="s">
        <v>924</v>
      </c>
      <c r="B129" s="7" t="s">
        <v>466</v>
      </c>
      <c r="C129" s="2" t="s">
        <v>925</v>
      </c>
      <c r="D129">
        <f>VLOOKUP(B129,'Model allocations'!$A$1:$L$319,3,FALSE)</f>
        <v>29517.130831416129</v>
      </c>
      <c r="E129" s="42">
        <f>VLOOKUP(B129,'Initial adjusted formula count'!$A$1:$P$319,12,FALSE)</f>
        <v>0.21612903225806401</v>
      </c>
      <c r="F129">
        <f>VLOOKUP(B129,'Model allocations'!$A$1:$L$319,8,FALSE)</f>
        <v>54134.033208370114</v>
      </c>
      <c r="G129" s="41">
        <f t="shared" si="27"/>
        <v>0.9</v>
      </c>
      <c r="H129">
        <f t="shared" si="28"/>
        <v>26565.417748274518</v>
      </c>
      <c r="I129">
        <f t="shared" si="20"/>
        <v>0</v>
      </c>
      <c r="J129">
        <f t="shared" si="21"/>
        <v>54134.033208370114</v>
      </c>
      <c r="K129">
        <f t="shared" si="22"/>
        <v>54111.423413211145</v>
      </c>
      <c r="L129">
        <f t="shared" si="29"/>
        <v>54111.423413211145</v>
      </c>
      <c r="M129">
        <f t="shared" si="23"/>
        <v>0</v>
      </c>
      <c r="N129" s="40">
        <f t="shared" si="30"/>
        <v>54111.423413211145</v>
      </c>
      <c r="O129" s="40">
        <f t="shared" si="24"/>
        <v>54106.710975251881</v>
      </c>
      <c r="P129" s="40">
        <f t="shared" si="31"/>
        <v>54106.710975251881</v>
      </c>
      <c r="Q129">
        <f t="shared" si="32"/>
        <v>0</v>
      </c>
      <c r="R129" s="40">
        <f t="shared" si="33"/>
        <v>54106.710975251881</v>
      </c>
      <c r="S129" s="40">
        <f t="shared" si="25"/>
        <v>54106.710975251859</v>
      </c>
      <c r="T129" s="40">
        <f t="shared" si="34"/>
        <v>54106.710975251859</v>
      </c>
      <c r="U129">
        <f t="shared" si="35"/>
        <v>0</v>
      </c>
      <c r="V129" s="40">
        <f t="shared" si="36"/>
        <v>54106.710975251859</v>
      </c>
      <c r="W129" s="40">
        <f t="shared" si="26"/>
        <v>54106.710975251859</v>
      </c>
      <c r="X129" s="40">
        <f t="shared" si="37"/>
        <v>54106.710975251859</v>
      </c>
      <c r="Y129">
        <f t="shared" si="38"/>
        <v>0</v>
      </c>
    </row>
    <row r="130" spans="1:25" x14ac:dyDescent="0.25">
      <c r="A130" s="4" t="s">
        <v>926</v>
      </c>
      <c r="B130" s="7" t="s">
        <v>468</v>
      </c>
      <c r="C130" s="2" t="s">
        <v>927</v>
      </c>
      <c r="D130">
        <f>VLOOKUP(B130,'Model allocations'!$A$1:$L$319,3,FALSE)</f>
        <v>1123923.1555242548</v>
      </c>
      <c r="E130" s="42">
        <f>VLOOKUP(B130,'Initial adjusted formula count'!$A$1:$P$319,12,FALSE)</f>
        <v>0.16744827586206901</v>
      </c>
      <c r="F130">
        <f>VLOOKUP(B130,'Model allocations'!$A$1:$L$319,8,FALSE)</f>
        <v>1011530.8399718293</v>
      </c>
      <c r="G130" s="41">
        <f t="shared" si="27"/>
        <v>0.9</v>
      </c>
      <c r="H130">
        <f t="shared" si="28"/>
        <v>1011530.8399718293</v>
      </c>
      <c r="I130">
        <f t="shared" si="20"/>
        <v>0</v>
      </c>
      <c r="J130">
        <f t="shared" si="21"/>
        <v>1011530.8399718293</v>
      </c>
      <c r="K130">
        <f t="shared" si="22"/>
        <v>1011108.3607340324</v>
      </c>
      <c r="L130">
        <f t="shared" si="29"/>
        <v>1011108.3607340324</v>
      </c>
      <c r="M130">
        <f t="shared" si="23"/>
        <v>1011530.8399718293</v>
      </c>
      <c r="N130" s="40">
        <f t="shared" si="30"/>
        <v>0</v>
      </c>
      <c r="O130" s="40">
        <f t="shared" si="24"/>
        <v>0</v>
      </c>
      <c r="P130" s="40">
        <f t="shared" si="31"/>
        <v>1011530.8399718293</v>
      </c>
      <c r="Q130">
        <f t="shared" si="32"/>
        <v>0</v>
      </c>
      <c r="R130" s="40">
        <f t="shared" si="33"/>
        <v>0</v>
      </c>
      <c r="S130" s="40">
        <f t="shared" si="25"/>
        <v>0</v>
      </c>
      <c r="T130" s="40">
        <f t="shared" si="34"/>
        <v>1011530.8399718293</v>
      </c>
      <c r="U130">
        <f t="shared" si="35"/>
        <v>0</v>
      </c>
      <c r="V130" s="40">
        <f t="shared" si="36"/>
        <v>0</v>
      </c>
      <c r="W130" s="40">
        <f t="shared" si="26"/>
        <v>0</v>
      </c>
      <c r="X130" s="40">
        <f t="shared" si="37"/>
        <v>1011530.8399718293</v>
      </c>
      <c r="Y130">
        <f t="shared" si="38"/>
        <v>0</v>
      </c>
    </row>
    <row r="131" spans="1:25" x14ac:dyDescent="0.25">
      <c r="A131" s="4" t="s">
        <v>928</v>
      </c>
      <c r="B131" s="7" t="s">
        <v>470</v>
      </c>
      <c r="C131" s="2" t="s">
        <v>929</v>
      </c>
      <c r="D131">
        <f>VLOOKUP(B131,'Model allocations'!$A$1:$L$319,3,FALSE)</f>
        <v>54208.51232432096</v>
      </c>
      <c r="E131" s="42">
        <f>VLOOKUP(B131,'Initial adjusted formula count'!$A$1:$P$319,12,FALSE)</f>
        <v>0.20622568093385199</v>
      </c>
      <c r="F131">
        <f>VLOOKUP(B131,'Model allocations'!$A$1:$L$319,8,FALSE)</f>
        <v>48787.661091888862</v>
      </c>
      <c r="G131" s="41">
        <f t="shared" si="27"/>
        <v>0.9</v>
      </c>
      <c r="H131">
        <f t="shared" si="28"/>
        <v>48787.661091888862</v>
      </c>
      <c r="I131">
        <f t="shared" si="20"/>
        <v>0</v>
      </c>
      <c r="J131">
        <f t="shared" si="21"/>
        <v>48787.661091888862</v>
      </c>
      <c r="K131">
        <f t="shared" si="22"/>
        <v>48767.284279776468</v>
      </c>
      <c r="L131">
        <f t="shared" si="29"/>
        <v>48767.284279776468</v>
      </c>
      <c r="M131">
        <f t="shared" si="23"/>
        <v>48787.661091888862</v>
      </c>
      <c r="N131" s="40">
        <f t="shared" si="30"/>
        <v>0</v>
      </c>
      <c r="O131" s="40">
        <f t="shared" si="24"/>
        <v>0</v>
      </c>
      <c r="P131" s="40">
        <f t="shared" si="31"/>
        <v>48787.661091888862</v>
      </c>
      <c r="Q131">
        <f t="shared" si="32"/>
        <v>0</v>
      </c>
      <c r="R131" s="40">
        <f t="shared" si="33"/>
        <v>0</v>
      </c>
      <c r="S131" s="40">
        <f t="shared" si="25"/>
        <v>0</v>
      </c>
      <c r="T131" s="40">
        <f t="shared" si="34"/>
        <v>48787.661091888862</v>
      </c>
      <c r="U131">
        <f t="shared" si="35"/>
        <v>0</v>
      </c>
      <c r="V131" s="40">
        <f t="shared" si="36"/>
        <v>0</v>
      </c>
      <c r="W131" s="40">
        <f t="shared" si="26"/>
        <v>0</v>
      </c>
      <c r="X131" s="40">
        <f t="shared" si="37"/>
        <v>48787.661091888862</v>
      </c>
      <c r="Y131">
        <f t="shared" si="38"/>
        <v>0</v>
      </c>
    </row>
    <row r="132" spans="1:25" x14ac:dyDescent="0.25">
      <c r="A132" s="4" t="s">
        <v>930</v>
      </c>
      <c r="B132" s="7" t="s">
        <v>472</v>
      </c>
      <c r="C132" s="2" t="s">
        <v>931</v>
      </c>
      <c r="D132">
        <f>VLOOKUP(B132,'Model allocations'!$A$1:$L$319,3,FALSE)</f>
        <v>33619.665532677187</v>
      </c>
      <c r="E132" s="42">
        <f>VLOOKUP(B132,'Initial adjusted formula count'!$A$1:$P$319,12,FALSE)</f>
        <v>0.19723183391003499</v>
      </c>
      <c r="F132">
        <f>VLOOKUP(B132,'Model allocations'!$A$1:$L$319,8,FALSE)</f>
        <v>46054.32675935969</v>
      </c>
      <c r="G132" s="41">
        <f t="shared" si="27"/>
        <v>0.9</v>
      </c>
      <c r="H132">
        <f t="shared" si="28"/>
        <v>30257.69897940947</v>
      </c>
      <c r="I132">
        <f t="shared" ref="I132:I195" si="39">IF(F132&lt;H132,H132,0)</f>
        <v>0</v>
      </c>
      <c r="J132">
        <f t="shared" ref="J132:J195" si="40">IF(I132=0,F132,0)</f>
        <v>46054.32675935969</v>
      </c>
      <c r="K132">
        <f t="shared" ref="K132:K195" si="41">(J132/$J$3)*($F$3-$I$3)</f>
        <v>46035.0915604931</v>
      </c>
      <c r="L132">
        <f t="shared" si="29"/>
        <v>46035.0915604931</v>
      </c>
      <c r="M132">
        <f t="shared" ref="M132:M195" si="42">IF(L132&lt;H132,H132,0)</f>
        <v>0</v>
      </c>
      <c r="N132" s="40">
        <f t="shared" si="30"/>
        <v>46035.0915604931</v>
      </c>
      <c r="O132" s="40">
        <f t="shared" ref="O132:O195" si="43">((N132/$N$3)*($F$3-$I$3-$M$3))</f>
        <v>46031.08247148298</v>
      </c>
      <c r="P132" s="40">
        <f t="shared" si="31"/>
        <v>46031.08247148298</v>
      </c>
      <c r="Q132">
        <f t="shared" si="32"/>
        <v>0</v>
      </c>
      <c r="R132" s="40">
        <f t="shared" si="33"/>
        <v>46031.08247148298</v>
      </c>
      <c r="S132" s="40">
        <f t="shared" ref="S132:S195" si="44">((R132/$R$3)*($F$3-$I$3-$M$3-$Q$3))</f>
        <v>46031.082471482965</v>
      </c>
      <c r="T132" s="40">
        <f t="shared" si="34"/>
        <v>46031.082471482965</v>
      </c>
      <c r="U132">
        <f t="shared" si="35"/>
        <v>0</v>
      </c>
      <c r="V132" s="40">
        <f t="shared" si="36"/>
        <v>46031.082471482965</v>
      </c>
      <c r="W132" s="40">
        <f t="shared" ref="W132:W195" si="45">((V132/$V$3)*($F$3-$I$3-$M$3-$Q$3-$U$3))</f>
        <v>46031.082471482965</v>
      </c>
      <c r="X132" s="40">
        <f t="shared" si="37"/>
        <v>46031.082471482965</v>
      </c>
      <c r="Y132">
        <f t="shared" si="38"/>
        <v>0</v>
      </c>
    </row>
    <row r="133" spans="1:25" x14ac:dyDescent="0.25">
      <c r="A133" s="4" t="s">
        <v>36</v>
      </c>
      <c r="B133" s="7" t="s">
        <v>89</v>
      </c>
      <c r="C133" s="2" t="s">
        <v>932</v>
      </c>
      <c r="D133">
        <f>VLOOKUP(B133,'Model allocations'!$A$1:$L$319,3,FALSE)</f>
        <v>10178.249786449249</v>
      </c>
      <c r="E133" s="42">
        <f>VLOOKUP(B133,'Initial adjusted formula count'!$A$1:$P$319,12,FALSE)</f>
        <v>0.21738687240611301</v>
      </c>
      <c r="F133">
        <f>VLOOKUP(B133,'Model allocations'!$A$1:$L$319,8,FALSE)</f>
        <v>0</v>
      </c>
      <c r="G133" s="41">
        <f t="shared" ref="G133:G196" si="46">IF(E133&lt;0.15,0.85,IF(AND(E133&gt;=0.15,E133&lt;0.3),0.9,0.95))</f>
        <v>0.9</v>
      </c>
      <c r="H133">
        <f t="shared" ref="H133:H196" si="47">IF(F133 = 0, 0, D133*G133)</f>
        <v>0</v>
      </c>
      <c r="I133">
        <f t="shared" si="39"/>
        <v>0</v>
      </c>
      <c r="J133">
        <f t="shared" si="40"/>
        <v>0</v>
      </c>
      <c r="K133">
        <f t="shared" si="41"/>
        <v>0</v>
      </c>
      <c r="L133">
        <f t="shared" ref="L133:L196" si="48">I133+K133</f>
        <v>0</v>
      </c>
      <c r="M133">
        <f t="shared" si="42"/>
        <v>0</v>
      </c>
      <c r="N133" s="40">
        <f t="shared" ref="N133:N196" si="49">IF($I133+$M133=0,L133,0)</f>
        <v>0</v>
      </c>
      <c r="O133" s="40">
        <f t="shared" si="43"/>
        <v>0</v>
      </c>
      <c r="P133" s="40">
        <f t="shared" ref="P133:P196" si="50">$I133+$M133+O133</f>
        <v>0</v>
      </c>
      <c r="Q133">
        <f t="shared" ref="Q133:Q196" si="51">IF(P133&lt;H133,H133,0)</f>
        <v>0</v>
      </c>
      <c r="R133" s="40">
        <f t="shared" ref="R133:R196" si="52">IF($I133+$M133+$Q133=0,P133,0)</f>
        <v>0</v>
      </c>
      <c r="S133" s="40">
        <f t="shared" si="44"/>
        <v>0</v>
      </c>
      <c r="T133" s="40">
        <f t="shared" ref="T133:T196" si="53">$I133+$M133+$Q133+S133</f>
        <v>0</v>
      </c>
      <c r="U133">
        <f t="shared" ref="U133:U196" si="54">IF(T133&lt;H133,H133,0)</f>
        <v>0</v>
      </c>
      <c r="V133" s="40">
        <f t="shared" ref="V133:V196" si="55">IF($I133+$M133+$Q133+U133=0,T133,0)</f>
        <v>0</v>
      </c>
      <c r="W133" s="40">
        <f t="shared" si="45"/>
        <v>0</v>
      </c>
      <c r="X133" s="40">
        <f t="shared" ref="X133:X196" si="56">$I133+$M133+$Q133+$U133+W133</f>
        <v>0</v>
      </c>
      <c r="Y133">
        <f t="shared" ref="Y133:Y196" si="57">IF(X133&lt;H133,H133,0)</f>
        <v>0</v>
      </c>
    </row>
    <row r="134" spans="1:25" x14ac:dyDescent="0.25">
      <c r="A134" s="4" t="s">
        <v>933</v>
      </c>
      <c r="B134" s="7" t="s">
        <v>474</v>
      </c>
      <c r="C134" s="2" t="s">
        <v>934</v>
      </c>
      <c r="D134">
        <f>VLOOKUP(B134,'Model allocations'!$A$1:$L$319,3,FALSE)</f>
        <v>88424.346020081633</v>
      </c>
      <c r="E134" s="42">
        <f>VLOOKUP(B134,'Initial adjusted formula count'!$A$1:$P$319,12,FALSE)</f>
        <v>0.164677804295943</v>
      </c>
      <c r="F134">
        <f>VLOOKUP(B134,'Model allocations'!$A$1:$L$319,8,FALSE)</f>
        <v>79581.911418073476</v>
      </c>
      <c r="G134" s="41">
        <f t="shared" si="46"/>
        <v>0.9</v>
      </c>
      <c r="H134">
        <f t="shared" si="47"/>
        <v>79581.911418073476</v>
      </c>
      <c r="I134">
        <f t="shared" si="39"/>
        <v>0</v>
      </c>
      <c r="J134">
        <f t="shared" si="40"/>
        <v>79581.911418073476</v>
      </c>
      <c r="K134">
        <f t="shared" si="41"/>
        <v>79548.672979906565</v>
      </c>
      <c r="L134">
        <f t="shared" si="48"/>
        <v>79548.672979906565</v>
      </c>
      <c r="M134">
        <f t="shared" si="42"/>
        <v>79581.911418073476</v>
      </c>
      <c r="N134" s="40">
        <f t="shared" si="49"/>
        <v>0</v>
      </c>
      <c r="O134" s="40">
        <f t="shared" si="43"/>
        <v>0</v>
      </c>
      <c r="P134" s="40">
        <f t="shared" si="50"/>
        <v>79581.911418073476</v>
      </c>
      <c r="Q134">
        <f t="shared" si="51"/>
        <v>0</v>
      </c>
      <c r="R134" s="40">
        <f t="shared" si="52"/>
        <v>0</v>
      </c>
      <c r="S134" s="40">
        <f t="shared" si="44"/>
        <v>0</v>
      </c>
      <c r="T134" s="40">
        <f t="shared" si="53"/>
        <v>79581.911418073476</v>
      </c>
      <c r="U134">
        <f t="shared" si="54"/>
        <v>0</v>
      </c>
      <c r="V134" s="40">
        <f t="shared" si="55"/>
        <v>0</v>
      </c>
      <c r="W134" s="40">
        <f t="shared" si="45"/>
        <v>0</v>
      </c>
      <c r="X134" s="40">
        <f t="shared" si="56"/>
        <v>79581.911418073476</v>
      </c>
      <c r="Y134">
        <f t="shared" si="57"/>
        <v>0</v>
      </c>
    </row>
    <row r="135" spans="1:25" x14ac:dyDescent="0.25">
      <c r="A135" s="4" t="s">
        <v>935</v>
      </c>
      <c r="B135" s="7" t="s">
        <v>174</v>
      </c>
      <c r="C135" s="2" t="s">
        <v>936</v>
      </c>
      <c r="D135">
        <f>VLOOKUP(B135,'Model allocations'!$A$1:$L$319,3,FALSE)</f>
        <v>218640.99970809455</v>
      </c>
      <c r="E135" s="42">
        <f>VLOOKUP(B135,'Initial adjusted formula count'!$A$1:$P$319,12,FALSE)</f>
        <v>9.4701240135287496E-2</v>
      </c>
      <c r="F135">
        <f>VLOOKUP(B135,'Model allocations'!$A$1:$L$319,8,FALSE)</f>
        <v>339347.67085843976</v>
      </c>
      <c r="G135" s="41">
        <f t="shared" si="46"/>
        <v>0.85</v>
      </c>
      <c r="H135">
        <f t="shared" si="47"/>
        <v>185844.84975188036</v>
      </c>
      <c r="I135">
        <f t="shared" si="39"/>
        <v>0</v>
      </c>
      <c r="J135">
        <f t="shared" si="40"/>
        <v>339347.67085843976</v>
      </c>
      <c r="K135">
        <f t="shared" si="41"/>
        <v>339205.93781415967</v>
      </c>
      <c r="L135">
        <f t="shared" si="48"/>
        <v>339205.93781415967</v>
      </c>
      <c r="M135">
        <f t="shared" si="42"/>
        <v>0</v>
      </c>
      <c r="N135" s="40">
        <f t="shared" si="49"/>
        <v>339205.93781415967</v>
      </c>
      <c r="O135" s="40">
        <f t="shared" si="43"/>
        <v>339176.39715829561</v>
      </c>
      <c r="P135" s="40">
        <f t="shared" si="50"/>
        <v>339176.39715829561</v>
      </c>
      <c r="Q135">
        <f t="shared" si="51"/>
        <v>0</v>
      </c>
      <c r="R135" s="40">
        <f t="shared" si="52"/>
        <v>339176.39715829561</v>
      </c>
      <c r="S135" s="40">
        <f t="shared" si="44"/>
        <v>339176.3971582955</v>
      </c>
      <c r="T135" s="40">
        <f t="shared" si="53"/>
        <v>339176.3971582955</v>
      </c>
      <c r="U135">
        <f t="shared" si="54"/>
        <v>0</v>
      </c>
      <c r="V135" s="40">
        <f t="shared" si="55"/>
        <v>339176.3971582955</v>
      </c>
      <c r="W135" s="40">
        <f t="shared" si="45"/>
        <v>339176.3971582955</v>
      </c>
      <c r="X135" s="40">
        <f t="shared" si="56"/>
        <v>339176.3971582955</v>
      </c>
      <c r="Y135">
        <f t="shared" si="57"/>
        <v>0</v>
      </c>
    </row>
    <row r="136" spans="1:25" x14ac:dyDescent="0.25">
      <c r="A136" s="4" t="s">
        <v>937</v>
      </c>
      <c r="B136" s="7" t="s">
        <v>476</v>
      </c>
      <c r="C136" s="2" t="s">
        <v>938</v>
      </c>
      <c r="D136">
        <f>VLOOKUP(B136,'Model allocations'!$A$1:$L$319,3,FALSE)</f>
        <v>152455.76900014075</v>
      </c>
      <c r="E136" s="42">
        <f>VLOOKUP(B136,'Initial adjusted formula count'!$A$1:$P$319,12,FALSE)</f>
        <v>0.20945083014048499</v>
      </c>
      <c r="F136">
        <f>VLOOKUP(B136,'Model allocations'!$A$1:$L$319,8,FALSE)</f>
        <v>137210.19210012667</v>
      </c>
      <c r="G136" s="41">
        <f t="shared" si="46"/>
        <v>0.9</v>
      </c>
      <c r="H136">
        <f t="shared" si="47"/>
        <v>137210.19210012667</v>
      </c>
      <c r="I136">
        <f t="shared" si="39"/>
        <v>0</v>
      </c>
      <c r="J136">
        <f t="shared" si="40"/>
        <v>137210.19210012667</v>
      </c>
      <c r="K136">
        <f t="shared" si="41"/>
        <v>137152.88444811475</v>
      </c>
      <c r="L136">
        <f t="shared" si="48"/>
        <v>137152.88444811475</v>
      </c>
      <c r="M136">
        <f t="shared" si="42"/>
        <v>137210.19210012667</v>
      </c>
      <c r="N136" s="40">
        <f t="shared" si="49"/>
        <v>0</v>
      </c>
      <c r="O136" s="40">
        <f t="shared" si="43"/>
        <v>0</v>
      </c>
      <c r="P136" s="40">
        <f t="shared" si="50"/>
        <v>137210.19210012667</v>
      </c>
      <c r="Q136">
        <f t="shared" si="51"/>
        <v>0</v>
      </c>
      <c r="R136" s="40">
        <f t="shared" si="52"/>
        <v>0</v>
      </c>
      <c r="S136" s="40">
        <f t="shared" si="44"/>
        <v>0</v>
      </c>
      <c r="T136" s="40">
        <f t="shared" si="53"/>
        <v>137210.19210012667</v>
      </c>
      <c r="U136">
        <f t="shared" si="54"/>
        <v>0</v>
      </c>
      <c r="V136" s="40">
        <f t="shared" si="55"/>
        <v>0</v>
      </c>
      <c r="W136" s="40">
        <f t="shared" si="45"/>
        <v>0</v>
      </c>
      <c r="X136" s="40">
        <f t="shared" si="56"/>
        <v>137210.19210012667</v>
      </c>
      <c r="Y136">
        <f t="shared" si="57"/>
        <v>0</v>
      </c>
    </row>
    <row r="137" spans="1:25" x14ac:dyDescent="0.25">
      <c r="A137" s="4" t="s">
        <v>939</v>
      </c>
      <c r="B137" s="7" t="s">
        <v>478</v>
      </c>
      <c r="C137" s="2" t="s">
        <v>940</v>
      </c>
      <c r="D137">
        <f>VLOOKUP(B137,'Model allocations'!$A$1:$L$319,3,FALSE)</f>
        <v>17532.413435016188</v>
      </c>
      <c r="E137" s="42">
        <f>VLOOKUP(B137,'Initial adjusted formula count'!$A$1:$P$319,12,FALSE)</f>
        <v>0.30681818181818199</v>
      </c>
      <c r="F137">
        <f>VLOOKUP(B137,'Model allocations'!$A$1:$L$319,8,FALSE)</f>
        <v>21815.207412328269</v>
      </c>
      <c r="G137" s="41">
        <f t="shared" si="46"/>
        <v>0.95</v>
      </c>
      <c r="H137">
        <f t="shared" si="47"/>
        <v>16655.792763265377</v>
      </c>
      <c r="I137">
        <f t="shared" si="39"/>
        <v>0</v>
      </c>
      <c r="J137">
        <f t="shared" si="40"/>
        <v>21815.207412328269</v>
      </c>
      <c r="K137">
        <f t="shared" si="41"/>
        <v>21806.096002338832</v>
      </c>
      <c r="L137">
        <f t="shared" si="48"/>
        <v>21806.096002338832</v>
      </c>
      <c r="M137">
        <f t="shared" si="42"/>
        <v>0</v>
      </c>
      <c r="N137" s="40">
        <f t="shared" si="49"/>
        <v>21806.096002338832</v>
      </c>
      <c r="O137" s="40">
        <f t="shared" si="43"/>
        <v>21804.196960176145</v>
      </c>
      <c r="P137" s="40">
        <f t="shared" si="50"/>
        <v>21804.196960176145</v>
      </c>
      <c r="Q137">
        <f t="shared" si="51"/>
        <v>0</v>
      </c>
      <c r="R137" s="40">
        <f t="shared" si="52"/>
        <v>21804.196960176145</v>
      </c>
      <c r="S137" s="40">
        <f t="shared" si="44"/>
        <v>21804.196960176138</v>
      </c>
      <c r="T137" s="40">
        <f t="shared" si="53"/>
        <v>21804.196960176138</v>
      </c>
      <c r="U137">
        <f t="shared" si="54"/>
        <v>0</v>
      </c>
      <c r="V137" s="40">
        <f t="shared" si="55"/>
        <v>21804.196960176138</v>
      </c>
      <c r="W137" s="40">
        <f t="shared" si="45"/>
        <v>21804.196960176138</v>
      </c>
      <c r="X137" s="40">
        <f t="shared" si="56"/>
        <v>21804.196960176138</v>
      </c>
      <c r="Y137">
        <f t="shared" si="57"/>
        <v>0</v>
      </c>
    </row>
    <row r="138" spans="1:25" x14ac:dyDescent="0.25">
      <c r="A138" s="4" t="s">
        <v>941</v>
      </c>
      <c r="B138" s="7" t="s">
        <v>298</v>
      </c>
      <c r="C138" s="2" t="s">
        <v>942</v>
      </c>
      <c r="D138">
        <f>VLOOKUP(B138,'Model allocations'!$A$1:$L$319,3,FALSE)</f>
        <v>87637.09492431891</v>
      </c>
      <c r="E138" s="42">
        <f>VLOOKUP(B138,'Initial adjusted formula count'!$A$1:$P$319,12,FALSE)</f>
        <v>0.173354735152488</v>
      </c>
      <c r="F138">
        <f>VLOOKUP(B138,'Model allocations'!$A$1:$L$319,8,FALSE)</f>
        <v>87260.829649313077</v>
      </c>
      <c r="G138" s="41">
        <f t="shared" si="46"/>
        <v>0.9</v>
      </c>
      <c r="H138">
        <f t="shared" si="47"/>
        <v>78873.385431887014</v>
      </c>
      <c r="I138">
        <f t="shared" si="39"/>
        <v>0</v>
      </c>
      <c r="J138">
        <f t="shared" si="40"/>
        <v>87260.829649313077</v>
      </c>
      <c r="K138">
        <f t="shared" si="41"/>
        <v>87224.38400935533</v>
      </c>
      <c r="L138">
        <f t="shared" si="48"/>
        <v>87224.38400935533</v>
      </c>
      <c r="M138">
        <f t="shared" si="42"/>
        <v>0</v>
      </c>
      <c r="N138" s="40">
        <f t="shared" si="49"/>
        <v>87224.38400935533</v>
      </c>
      <c r="O138" s="40">
        <f t="shared" si="43"/>
        <v>87216.787840704579</v>
      </c>
      <c r="P138" s="40">
        <f t="shared" si="50"/>
        <v>87216.787840704579</v>
      </c>
      <c r="Q138">
        <f t="shared" si="51"/>
        <v>0</v>
      </c>
      <c r="R138" s="40">
        <f t="shared" si="52"/>
        <v>87216.787840704579</v>
      </c>
      <c r="S138" s="40">
        <f t="shared" si="44"/>
        <v>87216.78784070455</v>
      </c>
      <c r="T138" s="40">
        <f t="shared" si="53"/>
        <v>87216.78784070455</v>
      </c>
      <c r="U138">
        <f t="shared" si="54"/>
        <v>0</v>
      </c>
      <c r="V138" s="40">
        <f t="shared" si="55"/>
        <v>87216.78784070455</v>
      </c>
      <c r="W138" s="40">
        <f t="shared" si="45"/>
        <v>87216.78784070455</v>
      </c>
      <c r="X138" s="40">
        <f t="shared" si="56"/>
        <v>87216.78784070455</v>
      </c>
      <c r="Y138">
        <f t="shared" si="57"/>
        <v>0</v>
      </c>
    </row>
    <row r="139" spans="1:25" x14ac:dyDescent="0.25">
      <c r="A139" s="4" t="s">
        <v>943</v>
      </c>
      <c r="B139" s="7" t="s">
        <v>480</v>
      </c>
      <c r="C139" s="2" t="s">
        <v>944</v>
      </c>
      <c r="D139">
        <f>VLOOKUP(B139,'Model allocations'!$A$1:$L$319,3,FALSE)</f>
        <v>51072.682615047146</v>
      </c>
      <c r="E139" s="42">
        <f>VLOOKUP(B139,'Initial adjusted formula count'!$A$1:$P$319,12,FALSE)</f>
        <v>0.15942028985507201</v>
      </c>
      <c r="F139">
        <f>VLOOKUP(B139,'Model allocations'!$A$1:$L$319,8,FALSE)</f>
        <v>45965.41435354243</v>
      </c>
      <c r="G139" s="41">
        <f t="shared" si="46"/>
        <v>0.9</v>
      </c>
      <c r="H139">
        <f t="shared" si="47"/>
        <v>45965.41435354243</v>
      </c>
      <c r="I139">
        <f t="shared" si="39"/>
        <v>0</v>
      </c>
      <c r="J139">
        <f t="shared" si="40"/>
        <v>45965.41435354243</v>
      </c>
      <c r="K139">
        <f t="shared" si="41"/>
        <v>45946.216290118435</v>
      </c>
      <c r="L139">
        <f t="shared" si="48"/>
        <v>45946.216290118435</v>
      </c>
      <c r="M139">
        <f t="shared" si="42"/>
        <v>45965.41435354243</v>
      </c>
      <c r="N139" s="40">
        <f t="shared" si="49"/>
        <v>0</v>
      </c>
      <c r="O139" s="40">
        <f t="shared" si="43"/>
        <v>0</v>
      </c>
      <c r="P139" s="40">
        <f t="shared" si="50"/>
        <v>45965.41435354243</v>
      </c>
      <c r="Q139">
        <f t="shared" si="51"/>
        <v>0</v>
      </c>
      <c r="R139" s="40">
        <f t="shared" si="52"/>
        <v>0</v>
      </c>
      <c r="S139" s="40">
        <f t="shared" si="44"/>
        <v>0</v>
      </c>
      <c r="T139" s="40">
        <f t="shared" si="53"/>
        <v>45965.41435354243</v>
      </c>
      <c r="U139">
        <f t="shared" si="54"/>
        <v>0</v>
      </c>
      <c r="V139" s="40">
        <f t="shared" si="55"/>
        <v>0</v>
      </c>
      <c r="W139" s="40">
        <f t="shared" si="45"/>
        <v>0</v>
      </c>
      <c r="X139" s="40">
        <f t="shared" si="56"/>
        <v>45965.41435354243</v>
      </c>
      <c r="Y139">
        <f t="shared" si="57"/>
        <v>0</v>
      </c>
    </row>
    <row r="140" spans="1:25" x14ac:dyDescent="0.25">
      <c r="A140" s="4" t="s">
        <v>945</v>
      </c>
      <c r="B140" s="7" t="s">
        <v>482</v>
      </c>
      <c r="C140" s="2" t="s">
        <v>946</v>
      </c>
      <c r="D140">
        <f>VLOOKUP(B140,'Model allocations'!$A$1:$L$319,3,FALSE)</f>
        <v>135521.28081080242</v>
      </c>
      <c r="E140" s="42">
        <f>VLOOKUP(B140,'Initial adjusted formula count'!$A$1:$P$319,12,FALSE)</f>
        <v>0.24458204334365299</v>
      </c>
      <c r="F140">
        <f>VLOOKUP(B140,'Model allocations'!$A$1:$L$319,8,FALSE)</f>
        <v>127659.36189436541</v>
      </c>
      <c r="G140" s="41">
        <f t="shared" si="46"/>
        <v>0.9</v>
      </c>
      <c r="H140">
        <f t="shared" si="47"/>
        <v>121969.15272972218</v>
      </c>
      <c r="I140">
        <f t="shared" si="39"/>
        <v>0</v>
      </c>
      <c r="J140">
        <f t="shared" si="40"/>
        <v>127659.36189436541</v>
      </c>
      <c r="K140">
        <f t="shared" si="41"/>
        <v>127606.04327294574</v>
      </c>
      <c r="L140">
        <f t="shared" si="48"/>
        <v>127606.04327294574</v>
      </c>
      <c r="M140">
        <f t="shared" si="42"/>
        <v>0</v>
      </c>
      <c r="N140" s="40">
        <f t="shared" si="49"/>
        <v>127606.04327294574</v>
      </c>
      <c r="O140" s="40">
        <f t="shared" si="43"/>
        <v>127594.93035954927</v>
      </c>
      <c r="P140" s="40">
        <f t="shared" si="50"/>
        <v>127594.93035954927</v>
      </c>
      <c r="Q140">
        <f t="shared" si="51"/>
        <v>0</v>
      </c>
      <c r="R140" s="40">
        <f t="shared" si="52"/>
        <v>127594.93035954927</v>
      </c>
      <c r="S140" s="40">
        <f t="shared" si="44"/>
        <v>127594.93035954922</v>
      </c>
      <c r="T140" s="40">
        <f t="shared" si="53"/>
        <v>127594.93035954922</v>
      </c>
      <c r="U140">
        <f t="shared" si="54"/>
        <v>0</v>
      </c>
      <c r="V140" s="40">
        <f t="shared" si="55"/>
        <v>127594.93035954922</v>
      </c>
      <c r="W140" s="40">
        <f t="shared" si="45"/>
        <v>127594.93035954922</v>
      </c>
      <c r="X140" s="40">
        <f t="shared" si="56"/>
        <v>127594.93035954922</v>
      </c>
      <c r="Y140">
        <f t="shared" si="57"/>
        <v>0</v>
      </c>
    </row>
    <row r="141" spans="1:25" x14ac:dyDescent="0.25">
      <c r="A141" s="4" t="s">
        <v>947</v>
      </c>
      <c r="B141" s="7" t="s">
        <v>176</v>
      </c>
      <c r="C141" s="2" t="s">
        <v>948</v>
      </c>
      <c r="D141">
        <f>VLOOKUP(B141,'Model allocations'!$A$1:$L$319,3,FALSE)</f>
        <v>1029058.2589566931</v>
      </c>
      <c r="E141" s="42">
        <f>VLOOKUP(B141,'Initial adjusted formula count'!$A$1:$P$319,12,FALSE)</f>
        <v>9.8427672955974793E-2</v>
      </c>
      <c r="F141">
        <f>VLOOKUP(B141,'Model allocations'!$A$1:$L$319,8,FALSE)</f>
        <v>1011579.2474161105</v>
      </c>
      <c r="G141" s="41">
        <f t="shared" si="46"/>
        <v>0.85</v>
      </c>
      <c r="H141">
        <f t="shared" si="47"/>
        <v>874699.52011318912</v>
      </c>
      <c r="I141">
        <f t="shared" si="39"/>
        <v>0</v>
      </c>
      <c r="J141">
        <f t="shared" si="40"/>
        <v>1011579.2474161105</v>
      </c>
      <c r="K141">
        <f t="shared" si="41"/>
        <v>1011156.747960304</v>
      </c>
      <c r="L141">
        <f t="shared" si="48"/>
        <v>1011156.747960304</v>
      </c>
      <c r="M141">
        <f t="shared" si="42"/>
        <v>0</v>
      </c>
      <c r="N141" s="40">
        <f t="shared" si="49"/>
        <v>1011156.747960304</v>
      </c>
      <c r="O141" s="40">
        <f t="shared" si="43"/>
        <v>1011068.6886718711</v>
      </c>
      <c r="P141" s="40">
        <f t="shared" si="50"/>
        <v>1011068.6886718711</v>
      </c>
      <c r="Q141">
        <f t="shared" si="51"/>
        <v>0</v>
      </c>
      <c r="R141" s="40">
        <f t="shared" si="52"/>
        <v>1011068.6886718711</v>
      </c>
      <c r="S141" s="40">
        <f t="shared" si="44"/>
        <v>1011068.6886718707</v>
      </c>
      <c r="T141" s="40">
        <f t="shared" si="53"/>
        <v>1011068.6886718707</v>
      </c>
      <c r="U141">
        <f t="shared" si="54"/>
        <v>0</v>
      </c>
      <c r="V141" s="40">
        <f t="shared" si="55"/>
        <v>1011068.6886718707</v>
      </c>
      <c r="W141" s="40">
        <f t="shared" si="45"/>
        <v>1011068.6886718707</v>
      </c>
      <c r="X141" s="40">
        <f t="shared" si="56"/>
        <v>1011068.6886718707</v>
      </c>
      <c r="Y141">
        <f t="shared" si="57"/>
        <v>0</v>
      </c>
    </row>
    <row r="142" spans="1:25" x14ac:dyDescent="0.25">
      <c r="A142" s="4" t="s">
        <v>949</v>
      </c>
      <c r="B142" s="7" t="s">
        <v>484</v>
      </c>
      <c r="C142" s="2" t="s">
        <v>950</v>
      </c>
      <c r="D142">
        <f>VLOOKUP(B142,'Model allocations'!$A$1:$L$319,3,FALSE)</f>
        <v>44829.649485845272</v>
      </c>
      <c r="E142" s="42">
        <f>VLOOKUP(B142,'Initial adjusted formula count'!$A$1:$P$319,12,FALSE)</f>
        <v>0.115716753022452</v>
      </c>
      <c r="F142">
        <f>VLOOKUP(B142,'Model allocations'!$A$1:$L$319,8,FALSE)</f>
        <v>54134.033208370114</v>
      </c>
      <c r="G142" s="41">
        <f t="shared" si="46"/>
        <v>0.85</v>
      </c>
      <c r="H142">
        <f t="shared" si="47"/>
        <v>38105.202062968478</v>
      </c>
      <c r="I142">
        <f t="shared" si="39"/>
        <v>0</v>
      </c>
      <c r="J142">
        <f t="shared" si="40"/>
        <v>54134.033208370114</v>
      </c>
      <c r="K142">
        <f t="shared" si="41"/>
        <v>54111.423413211145</v>
      </c>
      <c r="L142">
        <f t="shared" si="48"/>
        <v>54111.423413211145</v>
      </c>
      <c r="M142">
        <f t="shared" si="42"/>
        <v>0</v>
      </c>
      <c r="N142" s="40">
        <f t="shared" si="49"/>
        <v>54111.423413211145</v>
      </c>
      <c r="O142" s="40">
        <f t="shared" si="43"/>
        <v>54106.710975251881</v>
      </c>
      <c r="P142" s="40">
        <f t="shared" si="50"/>
        <v>54106.710975251881</v>
      </c>
      <c r="Q142">
        <f t="shared" si="51"/>
        <v>0</v>
      </c>
      <c r="R142" s="40">
        <f t="shared" si="52"/>
        <v>54106.710975251881</v>
      </c>
      <c r="S142" s="40">
        <f t="shared" si="44"/>
        <v>54106.710975251859</v>
      </c>
      <c r="T142" s="40">
        <f t="shared" si="53"/>
        <v>54106.710975251859</v>
      </c>
      <c r="U142">
        <f t="shared" si="54"/>
        <v>0</v>
      </c>
      <c r="V142" s="40">
        <f t="shared" si="55"/>
        <v>54106.710975251859</v>
      </c>
      <c r="W142" s="40">
        <f t="shared" si="45"/>
        <v>54106.710975251859</v>
      </c>
      <c r="X142" s="40">
        <f t="shared" si="56"/>
        <v>54106.710975251859</v>
      </c>
      <c r="Y142">
        <f t="shared" si="57"/>
        <v>0</v>
      </c>
    </row>
    <row r="143" spans="1:25" x14ac:dyDescent="0.25">
      <c r="A143" s="4" t="s">
        <v>951</v>
      </c>
      <c r="B143" s="7" t="s">
        <v>178</v>
      </c>
      <c r="C143" s="2" t="s">
        <v>952</v>
      </c>
      <c r="D143">
        <f>VLOOKUP(B143,'Model allocations'!$A$1:$L$319,3,FALSE)</f>
        <v>900764.77978913346</v>
      </c>
      <c r="E143" s="42">
        <f>VLOOKUP(B143,'Initial adjusted formula count'!$A$1:$P$319,12,FALSE)</f>
        <v>8.3258215192985305E-2</v>
      </c>
      <c r="F143">
        <f>VLOOKUP(B143,'Model allocations'!$A$1:$L$319,8,FALSE)</f>
        <v>820898.17521946318</v>
      </c>
      <c r="G143" s="41">
        <f t="shared" si="46"/>
        <v>0.85</v>
      </c>
      <c r="H143">
        <f t="shared" si="47"/>
        <v>765650.06282076344</v>
      </c>
      <c r="I143">
        <f t="shared" si="39"/>
        <v>0</v>
      </c>
      <c r="J143">
        <f t="shared" si="40"/>
        <v>820898.17521946318</v>
      </c>
      <c r="K143">
        <f t="shared" si="41"/>
        <v>820555.31623615697</v>
      </c>
      <c r="L143">
        <f t="shared" si="48"/>
        <v>820555.31623615697</v>
      </c>
      <c r="M143">
        <f t="shared" si="42"/>
        <v>0</v>
      </c>
      <c r="N143" s="40">
        <f t="shared" si="49"/>
        <v>820555.31623615697</v>
      </c>
      <c r="O143" s="40">
        <f t="shared" si="43"/>
        <v>820483.85598292388</v>
      </c>
      <c r="P143" s="40">
        <f t="shared" si="50"/>
        <v>820483.85598292388</v>
      </c>
      <c r="Q143">
        <f t="shared" si="51"/>
        <v>0</v>
      </c>
      <c r="R143" s="40">
        <f t="shared" si="52"/>
        <v>820483.85598292388</v>
      </c>
      <c r="S143" s="40">
        <f t="shared" si="44"/>
        <v>820483.85598292365</v>
      </c>
      <c r="T143" s="40">
        <f t="shared" si="53"/>
        <v>820483.85598292365</v>
      </c>
      <c r="U143">
        <f t="shared" si="54"/>
        <v>0</v>
      </c>
      <c r="V143" s="40">
        <f t="shared" si="55"/>
        <v>820483.85598292365</v>
      </c>
      <c r="W143" s="40">
        <f t="shared" si="45"/>
        <v>820483.85598292365</v>
      </c>
      <c r="X143" s="40">
        <f t="shared" si="56"/>
        <v>820483.85598292365</v>
      </c>
      <c r="Y143">
        <f t="shared" si="57"/>
        <v>0</v>
      </c>
    </row>
    <row r="144" spans="1:25" x14ac:dyDescent="0.25">
      <c r="A144" s="4" t="s">
        <v>953</v>
      </c>
      <c r="B144" s="7" t="s">
        <v>180</v>
      </c>
      <c r="C144" s="2" t="s">
        <v>954</v>
      </c>
      <c r="D144">
        <f>VLOOKUP(B144,'Model allocations'!$A$1:$L$319,3,FALSE)</f>
        <v>186115.89231350191</v>
      </c>
      <c r="E144" s="42">
        <f>VLOOKUP(B144,'Initial adjusted formula count'!$A$1:$P$319,12,FALSE)</f>
        <v>9.6227446692181501E-2</v>
      </c>
      <c r="F144">
        <f>VLOOKUP(B144,'Model allocations'!$A$1:$L$319,8,FALSE)</f>
        <v>158198.50846647663</v>
      </c>
      <c r="G144" s="41">
        <f t="shared" si="46"/>
        <v>0.85</v>
      </c>
      <c r="H144">
        <f t="shared" si="47"/>
        <v>158198.50846647663</v>
      </c>
      <c r="I144">
        <f t="shared" si="39"/>
        <v>0</v>
      </c>
      <c r="J144">
        <f t="shared" si="40"/>
        <v>158198.50846647663</v>
      </c>
      <c r="K144">
        <f t="shared" si="41"/>
        <v>158132.43476646036</v>
      </c>
      <c r="L144">
        <f t="shared" si="48"/>
        <v>158132.43476646036</v>
      </c>
      <c r="M144">
        <f t="shared" si="42"/>
        <v>158198.50846647663</v>
      </c>
      <c r="N144" s="40">
        <f t="shared" si="49"/>
        <v>0</v>
      </c>
      <c r="O144" s="40">
        <f t="shared" si="43"/>
        <v>0</v>
      </c>
      <c r="P144" s="40">
        <f t="shared" si="50"/>
        <v>158198.50846647663</v>
      </c>
      <c r="Q144">
        <f t="shared" si="51"/>
        <v>0</v>
      </c>
      <c r="R144" s="40">
        <f t="shared" si="52"/>
        <v>0</v>
      </c>
      <c r="S144" s="40">
        <f t="shared" si="44"/>
        <v>0</v>
      </c>
      <c r="T144" s="40">
        <f t="shared" si="53"/>
        <v>158198.50846647663</v>
      </c>
      <c r="U144">
        <f t="shared" si="54"/>
        <v>0</v>
      </c>
      <c r="V144" s="40">
        <f t="shared" si="55"/>
        <v>0</v>
      </c>
      <c r="W144" s="40">
        <f t="shared" si="45"/>
        <v>0</v>
      </c>
      <c r="X144" s="40">
        <f t="shared" si="56"/>
        <v>158198.50846647663</v>
      </c>
      <c r="Y144">
        <f t="shared" si="57"/>
        <v>0</v>
      </c>
    </row>
    <row r="145" spans="1:25" x14ac:dyDescent="0.25">
      <c r="A145" s="4" t="s">
        <v>955</v>
      </c>
      <c r="B145" s="7" t="s">
        <v>182</v>
      </c>
      <c r="C145" s="2" t="s">
        <v>956</v>
      </c>
      <c r="D145">
        <f>VLOOKUP(B145,'Model allocations'!$A$1:$L$319,3,FALSE)</f>
        <v>136424.75601620774</v>
      </c>
      <c r="E145" s="42">
        <f>VLOOKUP(B145,'Initial adjusted formula count'!$A$1:$P$319,12,FALSE)</f>
        <v>3.6858974358974401E-2</v>
      </c>
      <c r="F145">
        <f>VLOOKUP(B145,'Model allocations'!$A$1:$L$319,8,FALSE)</f>
        <v>148666.59866179261</v>
      </c>
      <c r="G145" s="41">
        <f t="shared" si="46"/>
        <v>0.85</v>
      </c>
      <c r="H145">
        <f t="shared" si="47"/>
        <v>115961.04261377658</v>
      </c>
      <c r="I145">
        <f t="shared" si="39"/>
        <v>0</v>
      </c>
      <c r="J145">
        <f t="shared" si="40"/>
        <v>148666.59866179261</v>
      </c>
      <c r="K145">
        <f t="shared" si="41"/>
        <v>148604.50609001276</v>
      </c>
      <c r="L145">
        <f t="shared" si="48"/>
        <v>148604.50609001276</v>
      </c>
      <c r="M145">
        <f t="shared" si="42"/>
        <v>0</v>
      </c>
      <c r="N145" s="40">
        <f t="shared" si="49"/>
        <v>148604.50609001276</v>
      </c>
      <c r="O145" s="40">
        <f t="shared" si="43"/>
        <v>148591.56446934852</v>
      </c>
      <c r="P145" s="40">
        <f t="shared" si="50"/>
        <v>148591.56446934852</v>
      </c>
      <c r="Q145">
        <f t="shared" si="51"/>
        <v>0</v>
      </c>
      <c r="R145" s="40">
        <f t="shared" si="52"/>
        <v>148591.56446934852</v>
      </c>
      <c r="S145" s="40">
        <f t="shared" si="44"/>
        <v>148591.56446934846</v>
      </c>
      <c r="T145" s="40">
        <f t="shared" si="53"/>
        <v>148591.56446934846</v>
      </c>
      <c r="U145">
        <f t="shared" si="54"/>
        <v>0</v>
      </c>
      <c r="V145" s="40">
        <f t="shared" si="55"/>
        <v>148591.56446934846</v>
      </c>
      <c r="W145" s="40">
        <f t="shared" si="45"/>
        <v>148591.56446934846</v>
      </c>
      <c r="X145" s="40">
        <f t="shared" si="56"/>
        <v>148591.56446934846</v>
      </c>
      <c r="Y145">
        <f t="shared" si="57"/>
        <v>0</v>
      </c>
    </row>
    <row r="146" spans="1:25" x14ac:dyDescent="0.25">
      <c r="A146" s="4" t="s">
        <v>957</v>
      </c>
      <c r="B146" s="7" t="s">
        <v>184</v>
      </c>
      <c r="C146" s="2" t="s">
        <v>958</v>
      </c>
      <c r="D146">
        <f>VLOOKUP(B146,'Model allocations'!$A$1:$L$319,3,FALSE)</f>
        <v>155397.73532972008</v>
      </c>
      <c r="E146" s="42">
        <f>VLOOKUP(B146,'Initial adjusted formula count'!$A$1:$P$319,12,FALSE)</f>
        <v>0.13701784686240601</v>
      </c>
      <c r="F146">
        <f>VLOOKUP(B146,'Model allocations'!$A$1:$L$319,8,FALSE)</f>
        <v>192297.0134864492</v>
      </c>
      <c r="G146" s="41">
        <f t="shared" si="46"/>
        <v>0.85</v>
      </c>
      <c r="H146">
        <f t="shared" si="47"/>
        <v>132088.07503026206</v>
      </c>
      <c r="I146">
        <f t="shared" si="39"/>
        <v>0</v>
      </c>
      <c r="J146">
        <f t="shared" si="40"/>
        <v>192297.0134864492</v>
      </c>
      <c r="K146">
        <f t="shared" si="41"/>
        <v>192216.69809469048</v>
      </c>
      <c r="L146">
        <f t="shared" si="48"/>
        <v>192216.69809469048</v>
      </c>
      <c r="M146">
        <f t="shared" si="42"/>
        <v>0</v>
      </c>
      <c r="N146" s="40">
        <f t="shared" si="49"/>
        <v>192216.69809469048</v>
      </c>
      <c r="O146" s="40">
        <f t="shared" si="43"/>
        <v>192199.95838970083</v>
      </c>
      <c r="P146" s="40">
        <f t="shared" si="50"/>
        <v>192199.95838970083</v>
      </c>
      <c r="Q146">
        <f t="shared" si="51"/>
        <v>0</v>
      </c>
      <c r="R146" s="40">
        <f t="shared" si="52"/>
        <v>192199.95838970083</v>
      </c>
      <c r="S146" s="40">
        <f t="shared" si="44"/>
        <v>192199.95838970074</v>
      </c>
      <c r="T146" s="40">
        <f t="shared" si="53"/>
        <v>192199.95838970074</v>
      </c>
      <c r="U146">
        <f t="shared" si="54"/>
        <v>0</v>
      </c>
      <c r="V146" s="40">
        <f t="shared" si="55"/>
        <v>192199.95838970074</v>
      </c>
      <c r="W146" s="40">
        <f t="shared" si="45"/>
        <v>192199.95838970074</v>
      </c>
      <c r="X146" s="40">
        <f t="shared" si="56"/>
        <v>192199.95838970074</v>
      </c>
      <c r="Y146">
        <f t="shared" si="57"/>
        <v>0</v>
      </c>
    </row>
    <row r="147" spans="1:25" x14ac:dyDescent="0.25">
      <c r="A147" s="4" t="s">
        <v>959</v>
      </c>
      <c r="B147" s="7" t="s">
        <v>486</v>
      </c>
      <c r="C147" s="2" t="s">
        <v>960</v>
      </c>
      <c r="D147">
        <f>VLOOKUP(B147,'Model allocations'!$A$1:$L$319,3,FALSE)</f>
        <v>98478.797389183092</v>
      </c>
      <c r="E147" s="42">
        <f>VLOOKUP(B147,'Initial adjusted formula count'!$A$1:$P$319,12,FALSE)</f>
        <v>0.117441860465116</v>
      </c>
      <c r="F147">
        <f>VLOOKUP(B147,'Model allocations'!$A$1:$L$319,8,FALSE)</f>
        <v>83706.977780805624</v>
      </c>
      <c r="G147" s="41">
        <f t="shared" si="46"/>
        <v>0.85</v>
      </c>
      <c r="H147">
        <f t="shared" si="47"/>
        <v>83706.977780805624</v>
      </c>
      <c r="I147">
        <f t="shared" si="39"/>
        <v>0</v>
      </c>
      <c r="J147">
        <f t="shared" si="40"/>
        <v>83706.977780805624</v>
      </c>
      <c r="K147">
        <f t="shared" si="41"/>
        <v>83672.016454097975</v>
      </c>
      <c r="L147">
        <f t="shared" si="48"/>
        <v>83672.016454097975</v>
      </c>
      <c r="M147">
        <f t="shared" si="42"/>
        <v>83706.977780805624</v>
      </c>
      <c r="N147" s="40">
        <f t="shared" si="49"/>
        <v>0</v>
      </c>
      <c r="O147" s="40">
        <f t="shared" si="43"/>
        <v>0</v>
      </c>
      <c r="P147" s="40">
        <f t="shared" si="50"/>
        <v>83706.977780805624</v>
      </c>
      <c r="Q147">
        <f t="shared" si="51"/>
        <v>0</v>
      </c>
      <c r="R147" s="40">
        <f t="shared" si="52"/>
        <v>0</v>
      </c>
      <c r="S147" s="40">
        <f t="shared" si="44"/>
        <v>0</v>
      </c>
      <c r="T147" s="40">
        <f t="shared" si="53"/>
        <v>83706.977780805624</v>
      </c>
      <c r="U147">
        <f t="shared" si="54"/>
        <v>0</v>
      </c>
      <c r="V147" s="40">
        <f t="shared" si="55"/>
        <v>0</v>
      </c>
      <c r="W147" s="40">
        <f t="shared" si="45"/>
        <v>0</v>
      </c>
      <c r="X147" s="40">
        <f t="shared" si="56"/>
        <v>83706.977780805624</v>
      </c>
      <c r="Y147">
        <f t="shared" si="57"/>
        <v>0</v>
      </c>
    </row>
    <row r="148" spans="1:25" x14ac:dyDescent="0.25">
      <c r="A148" s="4" t="s">
        <v>961</v>
      </c>
      <c r="B148" s="7" t="s">
        <v>488</v>
      </c>
      <c r="C148" s="2" t="s">
        <v>962</v>
      </c>
      <c r="D148">
        <f>VLOOKUP(B148,'Model allocations'!$A$1:$L$319,3,FALSE)</f>
        <v>9034.7520540534933</v>
      </c>
      <c r="E148" s="42">
        <f>VLOOKUP(B148,'Initial adjusted formula count'!$A$1:$P$319,12,FALSE)</f>
        <v>0.162162162162162</v>
      </c>
      <c r="F148">
        <f>VLOOKUP(B148,'Model allocations'!$A$1:$L$319,8,FALSE)</f>
        <v>9695.6477388125604</v>
      </c>
      <c r="G148" s="41">
        <f t="shared" si="46"/>
        <v>0.9</v>
      </c>
      <c r="H148">
        <f t="shared" si="47"/>
        <v>8131.2768486481446</v>
      </c>
      <c r="I148">
        <f t="shared" si="39"/>
        <v>0</v>
      </c>
      <c r="J148">
        <f t="shared" si="40"/>
        <v>9695.6477388125604</v>
      </c>
      <c r="K148">
        <f t="shared" si="41"/>
        <v>9691.5982232617007</v>
      </c>
      <c r="L148">
        <f t="shared" si="48"/>
        <v>9691.5982232617007</v>
      </c>
      <c r="M148">
        <f t="shared" si="42"/>
        <v>0</v>
      </c>
      <c r="N148" s="40">
        <f t="shared" si="49"/>
        <v>9691.5982232617007</v>
      </c>
      <c r="O148" s="40">
        <f t="shared" si="43"/>
        <v>9690.7542045227274</v>
      </c>
      <c r="P148" s="40">
        <f t="shared" si="50"/>
        <v>9690.7542045227274</v>
      </c>
      <c r="Q148">
        <f t="shared" si="51"/>
        <v>0</v>
      </c>
      <c r="R148" s="40">
        <f t="shared" si="52"/>
        <v>9690.7542045227274</v>
      </c>
      <c r="S148" s="40">
        <f t="shared" si="44"/>
        <v>9690.7542045227237</v>
      </c>
      <c r="T148" s="40">
        <f t="shared" si="53"/>
        <v>9690.7542045227237</v>
      </c>
      <c r="U148">
        <f t="shared" si="54"/>
        <v>0</v>
      </c>
      <c r="V148" s="40">
        <f t="shared" si="55"/>
        <v>9690.7542045227237</v>
      </c>
      <c r="W148" s="40">
        <f t="shared" si="45"/>
        <v>9690.7542045227237</v>
      </c>
      <c r="X148" s="40">
        <f t="shared" si="56"/>
        <v>9690.7542045227237</v>
      </c>
      <c r="Y148">
        <f t="shared" si="57"/>
        <v>0</v>
      </c>
    </row>
    <row r="149" spans="1:25" x14ac:dyDescent="0.25">
      <c r="A149" s="4" t="s">
        <v>963</v>
      </c>
      <c r="B149" s="7" t="s">
        <v>186</v>
      </c>
      <c r="C149" s="2" t="s">
        <v>964</v>
      </c>
      <c r="D149">
        <f>VLOOKUP(B149,'Model allocations'!$A$1:$L$319,3,FALSE)</f>
        <v>308085.04504322412</v>
      </c>
      <c r="E149" s="42">
        <f>VLOOKUP(B149,'Initial adjusted formula count'!$A$1:$P$319,12,FALSE)</f>
        <v>6.05251446372942E-2</v>
      </c>
      <c r="F149">
        <f>VLOOKUP(B149,'Model allocations'!$A$1:$L$319,8,FALSE)</f>
        <v>329652.02311962715</v>
      </c>
      <c r="G149" s="41">
        <f t="shared" si="46"/>
        <v>0.85</v>
      </c>
      <c r="H149">
        <f t="shared" si="47"/>
        <v>261872.28828674048</v>
      </c>
      <c r="I149">
        <f t="shared" si="39"/>
        <v>0</v>
      </c>
      <c r="J149">
        <f t="shared" si="40"/>
        <v>329652.02311962715</v>
      </c>
      <c r="K149">
        <f t="shared" si="41"/>
        <v>329514.3395908979</v>
      </c>
      <c r="L149">
        <f t="shared" si="48"/>
        <v>329514.3395908979</v>
      </c>
      <c r="M149">
        <f t="shared" si="42"/>
        <v>0</v>
      </c>
      <c r="N149" s="40">
        <f t="shared" si="49"/>
        <v>329514.3395908979</v>
      </c>
      <c r="O149" s="40">
        <f t="shared" si="43"/>
        <v>329485.6429537728</v>
      </c>
      <c r="P149" s="40">
        <f t="shared" si="50"/>
        <v>329485.6429537728</v>
      </c>
      <c r="Q149">
        <f t="shared" si="51"/>
        <v>0</v>
      </c>
      <c r="R149" s="40">
        <f t="shared" si="52"/>
        <v>329485.6429537728</v>
      </c>
      <c r="S149" s="40">
        <f t="shared" si="44"/>
        <v>329485.64295377268</v>
      </c>
      <c r="T149" s="40">
        <f t="shared" si="53"/>
        <v>329485.64295377268</v>
      </c>
      <c r="U149">
        <f t="shared" si="54"/>
        <v>0</v>
      </c>
      <c r="V149" s="40">
        <f t="shared" si="55"/>
        <v>329485.64295377268</v>
      </c>
      <c r="W149" s="40">
        <f t="shared" si="45"/>
        <v>329485.64295377268</v>
      </c>
      <c r="X149" s="40">
        <f t="shared" si="56"/>
        <v>329485.64295377268</v>
      </c>
      <c r="Y149">
        <f t="shared" si="57"/>
        <v>0</v>
      </c>
    </row>
    <row r="150" spans="1:25" x14ac:dyDescent="0.25">
      <c r="A150" s="4" t="s">
        <v>965</v>
      </c>
      <c r="B150" s="7" t="s">
        <v>490</v>
      </c>
      <c r="C150" s="2" t="s">
        <v>966</v>
      </c>
      <c r="D150">
        <f>VLOOKUP(B150,'Model allocations'!$A$1:$L$319,3,FALSE)</f>
        <v>143266.07403541001</v>
      </c>
      <c r="E150" s="42">
        <f>VLOOKUP(B150,'Initial adjusted formula count'!$A$1:$P$319,12,FALSE)</f>
        <v>0.122871946706144</v>
      </c>
      <c r="F150">
        <f>VLOOKUP(B150,'Model allocations'!$A$1:$L$319,8,FALSE)</f>
        <v>134123.12705357384</v>
      </c>
      <c r="G150" s="41">
        <f t="shared" si="46"/>
        <v>0.85</v>
      </c>
      <c r="H150">
        <f t="shared" si="47"/>
        <v>121776.16293009851</v>
      </c>
      <c r="I150">
        <f t="shared" si="39"/>
        <v>0</v>
      </c>
      <c r="J150">
        <f t="shared" si="40"/>
        <v>134123.12705357384</v>
      </c>
      <c r="K150">
        <f t="shared" si="41"/>
        <v>134067.10875512028</v>
      </c>
      <c r="L150">
        <f t="shared" si="48"/>
        <v>134067.10875512028</v>
      </c>
      <c r="M150">
        <f t="shared" si="42"/>
        <v>0</v>
      </c>
      <c r="N150" s="40">
        <f t="shared" si="49"/>
        <v>134067.10875512028</v>
      </c>
      <c r="O150" s="40">
        <f t="shared" si="43"/>
        <v>134055.43316256447</v>
      </c>
      <c r="P150" s="40">
        <f t="shared" si="50"/>
        <v>134055.43316256447</v>
      </c>
      <c r="Q150">
        <f t="shared" si="51"/>
        <v>0</v>
      </c>
      <c r="R150" s="40">
        <f t="shared" si="52"/>
        <v>134055.43316256447</v>
      </c>
      <c r="S150" s="40">
        <f t="shared" si="44"/>
        <v>134055.43316256441</v>
      </c>
      <c r="T150" s="40">
        <f t="shared" si="53"/>
        <v>134055.43316256441</v>
      </c>
      <c r="U150">
        <f t="shared" si="54"/>
        <v>0</v>
      </c>
      <c r="V150" s="40">
        <f t="shared" si="55"/>
        <v>134055.43316256441</v>
      </c>
      <c r="W150" s="40">
        <f t="shared" si="45"/>
        <v>134055.43316256441</v>
      </c>
      <c r="X150" s="40">
        <f t="shared" si="56"/>
        <v>134055.43316256441</v>
      </c>
      <c r="Y150">
        <f t="shared" si="57"/>
        <v>0</v>
      </c>
    </row>
    <row r="151" spans="1:25" x14ac:dyDescent="0.25">
      <c r="A151" s="4" t="s">
        <v>967</v>
      </c>
      <c r="B151" s="7" t="s">
        <v>492</v>
      </c>
      <c r="C151" s="2" t="s">
        <v>968</v>
      </c>
      <c r="D151">
        <f>VLOOKUP(B151,'Model allocations'!$A$1:$L$319,3,FALSE)</f>
        <v>53305.037118915607</v>
      </c>
      <c r="E151" s="42">
        <f>VLOOKUP(B151,'Initial adjusted formula count'!$A$1:$P$319,12,FALSE)</f>
        <v>0.19879518072289201</v>
      </c>
      <c r="F151">
        <f>VLOOKUP(B151,'Model allocations'!$A$1:$L$319,8,FALSE)</f>
        <v>53326.062563469088</v>
      </c>
      <c r="G151" s="41">
        <f t="shared" si="46"/>
        <v>0.9</v>
      </c>
      <c r="H151">
        <f t="shared" si="47"/>
        <v>47974.53340702405</v>
      </c>
      <c r="I151">
        <f t="shared" si="39"/>
        <v>0</v>
      </c>
      <c r="J151">
        <f t="shared" si="40"/>
        <v>53326.062563469088</v>
      </c>
      <c r="K151">
        <f t="shared" si="41"/>
        <v>53303.79022793936</v>
      </c>
      <c r="L151">
        <f t="shared" si="48"/>
        <v>53303.79022793936</v>
      </c>
      <c r="M151">
        <f t="shared" si="42"/>
        <v>0</v>
      </c>
      <c r="N151" s="40">
        <f t="shared" si="49"/>
        <v>53303.79022793936</v>
      </c>
      <c r="O151" s="40">
        <f t="shared" si="43"/>
        <v>53299.148124875006</v>
      </c>
      <c r="P151" s="40">
        <f t="shared" si="50"/>
        <v>53299.148124875006</v>
      </c>
      <c r="Q151">
        <f t="shared" si="51"/>
        <v>0</v>
      </c>
      <c r="R151" s="40">
        <f t="shared" si="52"/>
        <v>53299.148124875006</v>
      </c>
      <c r="S151" s="40">
        <f t="shared" si="44"/>
        <v>53299.148124874991</v>
      </c>
      <c r="T151" s="40">
        <f t="shared" si="53"/>
        <v>53299.148124874991</v>
      </c>
      <c r="U151">
        <f t="shared" si="54"/>
        <v>0</v>
      </c>
      <c r="V151" s="40">
        <f t="shared" si="55"/>
        <v>53299.148124874991</v>
      </c>
      <c r="W151" s="40">
        <f t="shared" si="45"/>
        <v>53299.148124874991</v>
      </c>
      <c r="X151" s="40">
        <f t="shared" si="56"/>
        <v>53299.148124874991</v>
      </c>
      <c r="Y151">
        <f t="shared" si="57"/>
        <v>0</v>
      </c>
    </row>
    <row r="152" spans="1:25" x14ac:dyDescent="0.25">
      <c r="A152" s="4" t="s">
        <v>969</v>
      </c>
      <c r="B152" s="7" t="s">
        <v>494</v>
      </c>
      <c r="C152" s="2" t="s">
        <v>970</v>
      </c>
      <c r="D152">
        <f>VLOOKUP(B152,'Model allocations'!$A$1:$L$319,3,FALSE)</f>
        <v>1389544.8659134274</v>
      </c>
      <c r="E152" s="42">
        <f>VLOOKUP(B152,'Initial adjusted formula count'!$A$1:$P$319,12,FALSE)</f>
        <v>0.12893145161290301</v>
      </c>
      <c r="F152">
        <f>VLOOKUP(B152,'Model allocations'!$A$1:$L$319,8,FALSE)</f>
        <v>1181113.1360264132</v>
      </c>
      <c r="G152" s="41">
        <f t="shared" si="46"/>
        <v>0.85</v>
      </c>
      <c r="H152">
        <f t="shared" si="47"/>
        <v>1181113.1360264132</v>
      </c>
      <c r="I152">
        <f t="shared" si="39"/>
        <v>0</v>
      </c>
      <c r="J152">
        <f t="shared" si="40"/>
        <v>1181113.1360264132</v>
      </c>
      <c r="K152">
        <f t="shared" si="41"/>
        <v>1180619.8284991072</v>
      </c>
      <c r="L152">
        <f t="shared" si="48"/>
        <v>1180619.8284991072</v>
      </c>
      <c r="M152">
        <f t="shared" si="42"/>
        <v>1181113.1360264132</v>
      </c>
      <c r="N152" s="40">
        <f t="shared" si="49"/>
        <v>0</v>
      </c>
      <c r="O152" s="40">
        <f t="shared" si="43"/>
        <v>0</v>
      </c>
      <c r="P152" s="40">
        <f t="shared" si="50"/>
        <v>1181113.1360264132</v>
      </c>
      <c r="Q152">
        <f t="shared" si="51"/>
        <v>0</v>
      </c>
      <c r="R152" s="40">
        <f t="shared" si="52"/>
        <v>0</v>
      </c>
      <c r="S152" s="40">
        <f t="shared" si="44"/>
        <v>0</v>
      </c>
      <c r="T152" s="40">
        <f t="shared" si="53"/>
        <v>1181113.1360264132</v>
      </c>
      <c r="U152">
        <f t="shared" si="54"/>
        <v>0</v>
      </c>
      <c r="V152" s="40">
        <f t="shared" si="55"/>
        <v>0</v>
      </c>
      <c r="W152" s="40">
        <f t="shared" si="45"/>
        <v>0</v>
      </c>
      <c r="X152" s="40">
        <f t="shared" si="56"/>
        <v>1181113.1360264132</v>
      </c>
      <c r="Y152">
        <f t="shared" si="57"/>
        <v>0</v>
      </c>
    </row>
    <row r="153" spans="1:25" x14ac:dyDescent="0.25">
      <c r="A153" s="4" t="s">
        <v>971</v>
      </c>
      <c r="B153" s="7" t="s">
        <v>496</v>
      </c>
      <c r="C153" s="2" t="s">
        <v>972</v>
      </c>
      <c r="D153">
        <f>VLOOKUP(B153,'Model allocations'!$A$1:$L$319,3,FALSE)</f>
        <v>74988.442048643963</v>
      </c>
      <c r="E153" s="42">
        <f>VLOOKUP(B153,'Initial adjusted formula count'!$A$1:$P$319,12,FALSE)</f>
        <v>0.15472779369627501</v>
      </c>
      <c r="F153">
        <f>VLOOKUP(B153,'Model allocations'!$A$1:$L$319,8,FALSE)</f>
        <v>87260.829649313077</v>
      </c>
      <c r="G153" s="41">
        <f t="shared" si="46"/>
        <v>0.9</v>
      </c>
      <c r="H153">
        <f t="shared" si="47"/>
        <v>67489.597843779571</v>
      </c>
      <c r="I153">
        <f t="shared" si="39"/>
        <v>0</v>
      </c>
      <c r="J153">
        <f t="shared" si="40"/>
        <v>87260.829649313077</v>
      </c>
      <c r="K153">
        <f t="shared" si="41"/>
        <v>87224.38400935533</v>
      </c>
      <c r="L153">
        <f t="shared" si="48"/>
        <v>87224.38400935533</v>
      </c>
      <c r="M153">
        <f t="shared" si="42"/>
        <v>0</v>
      </c>
      <c r="N153" s="40">
        <f t="shared" si="49"/>
        <v>87224.38400935533</v>
      </c>
      <c r="O153" s="40">
        <f t="shared" si="43"/>
        <v>87216.787840704579</v>
      </c>
      <c r="P153" s="40">
        <f t="shared" si="50"/>
        <v>87216.787840704579</v>
      </c>
      <c r="Q153">
        <f t="shared" si="51"/>
        <v>0</v>
      </c>
      <c r="R153" s="40">
        <f t="shared" si="52"/>
        <v>87216.787840704579</v>
      </c>
      <c r="S153" s="40">
        <f t="shared" si="44"/>
        <v>87216.78784070455</v>
      </c>
      <c r="T153" s="40">
        <f t="shared" si="53"/>
        <v>87216.78784070455</v>
      </c>
      <c r="U153">
        <f t="shared" si="54"/>
        <v>0</v>
      </c>
      <c r="V153" s="40">
        <f t="shared" si="55"/>
        <v>87216.78784070455</v>
      </c>
      <c r="W153" s="40">
        <f t="shared" si="45"/>
        <v>87216.78784070455</v>
      </c>
      <c r="X153" s="40">
        <f t="shared" si="56"/>
        <v>87216.78784070455</v>
      </c>
      <c r="Y153">
        <f t="shared" si="57"/>
        <v>0</v>
      </c>
    </row>
    <row r="154" spans="1:25" x14ac:dyDescent="0.25">
      <c r="A154" s="4" t="s">
        <v>973</v>
      </c>
      <c r="B154" s="7" t="s">
        <v>498</v>
      </c>
      <c r="C154" s="2" t="s">
        <v>974</v>
      </c>
      <c r="D154">
        <f>VLOOKUP(B154,'Model allocations'!$A$1:$L$319,3,FALSE)</f>
        <v>173799.5766601605</v>
      </c>
      <c r="E154" s="42">
        <f>VLOOKUP(B154,'Initial adjusted formula count'!$A$1:$P$319,12,FALSE)</f>
        <v>0.25714285714285701</v>
      </c>
      <c r="F154">
        <f>VLOOKUP(B154,'Model allocations'!$A$1:$L$319,8,FALSE)</f>
        <v>210880.33831917317</v>
      </c>
      <c r="G154" s="41">
        <f t="shared" si="46"/>
        <v>0.9</v>
      </c>
      <c r="H154">
        <f t="shared" si="47"/>
        <v>156419.61899414446</v>
      </c>
      <c r="I154">
        <f t="shared" si="39"/>
        <v>0</v>
      </c>
      <c r="J154">
        <f t="shared" si="40"/>
        <v>210880.33831917317</v>
      </c>
      <c r="K154">
        <f t="shared" si="41"/>
        <v>210792.26135594197</v>
      </c>
      <c r="L154">
        <f t="shared" si="48"/>
        <v>210792.26135594197</v>
      </c>
      <c r="M154">
        <f t="shared" si="42"/>
        <v>0</v>
      </c>
      <c r="N154" s="40">
        <f t="shared" si="49"/>
        <v>210792.26135594197</v>
      </c>
      <c r="O154" s="40">
        <f t="shared" si="43"/>
        <v>210773.90394836932</v>
      </c>
      <c r="P154" s="40">
        <f t="shared" si="50"/>
        <v>210773.90394836932</v>
      </c>
      <c r="Q154">
        <f t="shared" si="51"/>
        <v>0</v>
      </c>
      <c r="R154" s="40">
        <f t="shared" si="52"/>
        <v>210773.90394836932</v>
      </c>
      <c r="S154" s="40">
        <f t="shared" si="44"/>
        <v>210773.90394836926</v>
      </c>
      <c r="T154" s="40">
        <f t="shared" si="53"/>
        <v>210773.90394836926</v>
      </c>
      <c r="U154">
        <f t="shared" si="54"/>
        <v>0</v>
      </c>
      <c r="V154" s="40">
        <f t="shared" si="55"/>
        <v>210773.90394836926</v>
      </c>
      <c r="W154" s="40">
        <f t="shared" si="45"/>
        <v>210773.90394836926</v>
      </c>
      <c r="X154" s="40">
        <f t="shared" si="56"/>
        <v>210773.90394836926</v>
      </c>
      <c r="Y154">
        <f t="shared" si="57"/>
        <v>0</v>
      </c>
    </row>
    <row r="155" spans="1:25" x14ac:dyDescent="0.25">
      <c r="A155" s="4" t="s">
        <v>975</v>
      </c>
      <c r="B155" s="7" t="s">
        <v>500</v>
      </c>
      <c r="C155" s="2" t="s">
        <v>976</v>
      </c>
      <c r="D155">
        <f>VLOOKUP(B155,'Model allocations'!$A$1:$L$319,3,FALSE)</f>
        <v>297243.34257835994</v>
      </c>
      <c r="E155" s="42">
        <f>VLOOKUP(B155,'Initial adjusted formula count'!$A$1:$P$319,12,FALSE)</f>
        <v>0.17089883111648499</v>
      </c>
      <c r="F155">
        <f>VLOOKUP(B155,'Model allocations'!$A$1:$L$319,8,FALSE)</f>
        <v>342579.55343804392</v>
      </c>
      <c r="G155" s="41">
        <f t="shared" si="46"/>
        <v>0.9</v>
      </c>
      <c r="H155">
        <f t="shared" si="47"/>
        <v>267519.00832052395</v>
      </c>
      <c r="I155">
        <f t="shared" si="39"/>
        <v>0</v>
      </c>
      <c r="J155">
        <f t="shared" si="40"/>
        <v>342579.55343804392</v>
      </c>
      <c r="K155">
        <f t="shared" si="41"/>
        <v>342436.47055524681</v>
      </c>
      <c r="L155">
        <f t="shared" si="48"/>
        <v>342436.47055524681</v>
      </c>
      <c r="M155">
        <f t="shared" si="42"/>
        <v>0</v>
      </c>
      <c r="N155" s="40">
        <f t="shared" si="49"/>
        <v>342436.47055524681</v>
      </c>
      <c r="O155" s="40">
        <f t="shared" si="43"/>
        <v>342406.64855980308</v>
      </c>
      <c r="P155" s="40">
        <f t="shared" si="50"/>
        <v>342406.64855980308</v>
      </c>
      <c r="Q155">
        <f t="shared" si="51"/>
        <v>0</v>
      </c>
      <c r="R155" s="40">
        <f t="shared" si="52"/>
        <v>342406.64855980308</v>
      </c>
      <c r="S155" s="40">
        <f t="shared" si="44"/>
        <v>342406.64855980297</v>
      </c>
      <c r="T155" s="40">
        <f t="shared" si="53"/>
        <v>342406.64855980297</v>
      </c>
      <c r="U155">
        <f t="shared" si="54"/>
        <v>0</v>
      </c>
      <c r="V155" s="40">
        <f t="shared" si="55"/>
        <v>342406.64855980297</v>
      </c>
      <c r="W155" s="40">
        <f t="shared" si="45"/>
        <v>342406.64855980297</v>
      </c>
      <c r="X155" s="40">
        <f t="shared" si="56"/>
        <v>342406.64855980297</v>
      </c>
      <c r="Y155">
        <f t="shared" si="57"/>
        <v>0</v>
      </c>
    </row>
    <row r="156" spans="1:25" x14ac:dyDescent="0.25">
      <c r="A156" s="4" t="s">
        <v>977</v>
      </c>
      <c r="B156" s="7" t="s">
        <v>188</v>
      </c>
      <c r="C156" s="2" t="s">
        <v>978</v>
      </c>
      <c r="D156">
        <f>VLOOKUP(B156,'Model allocations'!$A$1:$L$319,3,FALSE)</f>
        <v>0</v>
      </c>
      <c r="E156" s="42">
        <f>VLOOKUP(B156,'Initial adjusted formula count'!$A$1:$P$319,12,FALSE)</f>
        <v>0.146341463414634</v>
      </c>
      <c r="F156">
        <f>VLOOKUP(B156,'Model allocations'!$A$1:$L$319,8,FALSE)</f>
        <v>0</v>
      </c>
      <c r="G156" s="41">
        <f t="shared" si="46"/>
        <v>0.85</v>
      </c>
      <c r="H156">
        <f t="shared" si="47"/>
        <v>0</v>
      </c>
      <c r="I156">
        <f t="shared" si="39"/>
        <v>0</v>
      </c>
      <c r="J156">
        <f t="shared" si="40"/>
        <v>0</v>
      </c>
      <c r="K156">
        <f t="shared" si="41"/>
        <v>0</v>
      </c>
      <c r="L156">
        <f t="shared" si="48"/>
        <v>0</v>
      </c>
      <c r="M156">
        <f t="shared" si="42"/>
        <v>0</v>
      </c>
      <c r="N156" s="40">
        <f t="shared" si="49"/>
        <v>0</v>
      </c>
      <c r="O156" s="40">
        <f t="shared" si="43"/>
        <v>0</v>
      </c>
      <c r="P156" s="40">
        <f t="shared" si="50"/>
        <v>0</v>
      </c>
      <c r="Q156">
        <f t="shared" si="51"/>
        <v>0</v>
      </c>
      <c r="R156" s="40">
        <f t="shared" si="52"/>
        <v>0</v>
      </c>
      <c r="S156" s="40">
        <f t="shared" si="44"/>
        <v>0</v>
      </c>
      <c r="T156" s="40">
        <f t="shared" si="53"/>
        <v>0</v>
      </c>
      <c r="U156">
        <f t="shared" si="54"/>
        <v>0</v>
      </c>
      <c r="V156" s="40">
        <f t="shared" si="55"/>
        <v>0</v>
      </c>
      <c r="W156" s="40">
        <f t="shared" si="45"/>
        <v>0</v>
      </c>
      <c r="X156" s="40">
        <f t="shared" si="56"/>
        <v>0</v>
      </c>
      <c r="Y156">
        <f t="shared" si="57"/>
        <v>0</v>
      </c>
    </row>
    <row r="157" spans="1:25" x14ac:dyDescent="0.25">
      <c r="A157" s="4" t="s">
        <v>979</v>
      </c>
      <c r="B157" s="7" t="s">
        <v>502</v>
      </c>
      <c r="C157" s="9" t="s">
        <v>980</v>
      </c>
      <c r="D157">
        <f>VLOOKUP(B157,'Model allocations'!$A$1:$L$319,3,FALSE)</f>
        <v>846764.22933431622</v>
      </c>
      <c r="E157" s="42">
        <f>VLOOKUP(B157,'Initial adjusted formula count'!$A$1:$P$319,12,FALSE)</f>
        <v>0.137786755157986</v>
      </c>
      <c r="F157">
        <f>VLOOKUP(B157,'Model allocations'!$A$1:$L$319,8,FALSE)</f>
        <v>771611.96588049992</v>
      </c>
      <c r="G157" s="41">
        <f t="shared" si="46"/>
        <v>0.85</v>
      </c>
      <c r="H157">
        <f t="shared" si="47"/>
        <v>719749.59493416874</v>
      </c>
      <c r="I157">
        <f t="shared" si="39"/>
        <v>0</v>
      </c>
      <c r="J157">
        <f t="shared" si="40"/>
        <v>771611.96588049992</v>
      </c>
      <c r="K157">
        <f t="shared" si="41"/>
        <v>771289.69193457731</v>
      </c>
      <c r="L157">
        <f t="shared" si="48"/>
        <v>771289.69193457731</v>
      </c>
      <c r="M157">
        <f t="shared" si="42"/>
        <v>0</v>
      </c>
      <c r="N157" s="40">
        <f t="shared" si="49"/>
        <v>771289.69193457731</v>
      </c>
      <c r="O157" s="40">
        <f t="shared" si="43"/>
        <v>771222.52210993401</v>
      </c>
      <c r="P157" s="40">
        <f t="shared" si="50"/>
        <v>771222.52210993401</v>
      </c>
      <c r="Q157">
        <f t="shared" si="51"/>
        <v>0</v>
      </c>
      <c r="R157" s="40">
        <f t="shared" si="52"/>
        <v>771222.52210993401</v>
      </c>
      <c r="S157" s="40">
        <f t="shared" si="44"/>
        <v>771222.52210993378</v>
      </c>
      <c r="T157" s="40">
        <f t="shared" si="53"/>
        <v>771222.52210993378</v>
      </c>
      <c r="U157">
        <f t="shared" si="54"/>
        <v>0</v>
      </c>
      <c r="V157" s="40">
        <f t="shared" si="55"/>
        <v>771222.52210993378</v>
      </c>
      <c r="W157" s="40">
        <f t="shared" si="45"/>
        <v>771222.52210993378</v>
      </c>
      <c r="X157" s="40">
        <f t="shared" si="56"/>
        <v>771222.52210993378</v>
      </c>
      <c r="Y157">
        <f t="shared" si="57"/>
        <v>0</v>
      </c>
    </row>
    <row r="158" spans="1:25" x14ac:dyDescent="0.25">
      <c r="A158" s="4" t="s">
        <v>981</v>
      </c>
      <c r="B158" s="7" t="s">
        <v>300</v>
      </c>
      <c r="C158" s="2" t="s">
        <v>982</v>
      </c>
      <c r="D158">
        <f>VLOOKUP(B158,'Model allocations'!$A$1:$L$319,3,FALSE)</f>
        <v>1556687.7789134169</v>
      </c>
      <c r="E158" s="42">
        <f>VLOOKUP(B158,'Initial adjusted formula count'!$A$1:$P$319,12,FALSE)</f>
        <v>0.11062590975254701</v>
      </c>
      <c r="F158">
        <f>VLOOKUP(B158,'Model allocations'!$A$1:$L$319,8,FALSE)</f>
        <v>1535144.2253119892</v>
      </c>
      <c r="G158" s="41">
        <f t="shared" si="46"/>
        <v>0.85</v>
      </c>
      <c r="H158">
        <f t="shared" si="47"/>
        <v>1323184.6120764043</v>
      </c>
      <c r="I158">
        <f t="shared" si="39"/>
        <v>0</v>
      </c>
      <c r="J158">
        <f t="shared" si="40"/>
        <v>1535144.2253119892</v>
      </c>
      <c r="K158">
        <f t="shared" si="41"/>
        <v>1534503.0520164364</v>
      </c>
      <c r="L158">
        <f t="shared" si="48"/>
        <v>1534503.0520164364</v>
      </c>
      <c r="M158">
        <f t="shared" si="42"/>
        <v>0</v>
      </c>
      <c r="N158" s="40">
        <f t="shared" si="49"/>
        <v>1534503.0520164364</v>
      </c>
      <c r="O158" s="40">
        <f t="shared" si="43"/>
        <v>1534369.4157160991</v>
      </c>
      <c r="P158" s="40">
        <f t="shared" si="50"/>
        <v>1534369.4157160991</v>
      </c>
      <c r="Q158">
        <f t="shared" si="51"/>
        <v>0</v>
      </c>
      <c r="R158" s="40">
        <f t="shared" si="52"/>
        <v>1534369.4157160991</v>
      </c>
      <c r="S158" s="40">
        <f t="shared" si="44"/>
        <v>1534369.4157160989</v>
      </c>
      <c r="T158" s="40">
        <f t="shared" si="53"/>
        <v>1534369.4157160989</v>
      </c>
      <c r="U158">
        <f t="shared" si="54"/>
        <v>0</v>
      </c>
      <c r="V158" s="40">
        <f t="shared" si="55"/>
        <v>1534369.4157160989</v>
      </c>
      <c r="W158" s="40">
        <f t="shared" si="45"/>
        <v>1534369.4157160989</v>
      </c>
      <c r="X158" s="40">
        <f t="shared" si="56"/>
        <v>1534369.4157160989</v>
      </c>
      <c r="Y158">
        <f t="shared" si="57"/>
        <v>0</v>
      </c>
    </row>
    <row r="159" spans="1:25" x14ac:dyDescent="0.25">
      <c r="A159" s="4" t="s">
        <v>983</v>
      </c>
      <c r="B159" s="7" t="s">
        <v>504</v>
      </c>
      <c r="C159" s="2" t="s">
        <v>984</v>
      </c>
      <c r="D159">
        <f>VLOOKUP(B159,'Model allocations'!$A$1:$L$319,3,FALSE)</f>
        <v>162625.53697296293</v>
      </c>
      <c r="E159" s="42">
        <f>VLOOKUP(B159,'Initial adjusted formula count'!$A$1:$P$319,12,FALSE)</f>
        <v>0.12621951219512201</v>
      </c>
      <c r="F159">
        <f>VLOOKUP(B159,'Model allocations'!$A$1:$L$319,8,FALSE)</f>
        <v>167249.92349451673</v>
      </c>
      <c r="G159" s="41">
        <f t="shared" si="46"/>
        <v>0.85</v>
      </c>
      <c r="H159">
        <f t="shared" si="47"/>
        <v>138231.70642701848</v>
      </c>
      <c r="I159">
        <f t="shared" si="39"/>
        <v>0</v>
      </c>
      <c r="J159">
        <f t="shared" si="40"/>
        <v>167249.92349451673</v>
      </c>
      <c r="K159">
        <f t="shared" si="41"/>
        <v>167180.06935126439</v>
      </c>
      <c r="L159">
        <f t="shared" si="48"/>
        <v>167180.06935126439</v>
      </c>
      <c r="M159">
        <f t="shared" si="42"/>
        <v>0</v>
      </c>
      <c r="N159" s="40">
        <f t="shared" si="49"/>
        <v>167180.06935126439</v>
      </c>
      <c r="O159" s="40">
        <f t="shared" si="43"/>
        <v>167165.5100280171</v>
      </c>
      <c r="P159" s="40">
        <f t="shared" si="50"/>
        <v>167165.5100280171</v>
      </c>
      <c r="Q159">
        <f t="shared" si="51"/>
        <v>0</v>
      </c>
      <c r="R159" s="40">
        <f t="shared" si="52"/>
        <v>167165.5100280171</v>
      </c>
      <c r="S159" s="40">
        <f t="shared" si="44"/>
        <v>167165.51002801707</v>
      </c>
      <c r="T159" s="40">
        <f t="shared" si="53"/>
        <v>167165.51002801707</v>
      </c>
      <c r="U159">
        <f t="shared" si="54"/>
        <v>0</v>
      </c>
      <c r="V159" s="40">
        <f t="shared" si="55"/>
        <v>167165.51002801707</v>
      </c>
      <c r="W159" s="40">
        <f t="shared" si="45"/>
        <v>167165.51002801707</v>
      </c>
      <c r="X159" s="40">
        <f t="shared" si="56"/>
        <v>167165.51002801707</v>
      </c>
      <c r="Y159">
        <f t="shared" si="57"/>
        <v>0</v>
      </c>
    </row>
    <row r="160" spans="1:25" x14ac:dyDescent="0.25">
      <c r="A160" s="4" t="s">
        <v>985</v>
      </c>
      <c r="B160" s="7" t="s">
        <v>506</v>
      </c>
      <c r="C160" s="2" t="s">
        <v>986</v>
      </c>
      <c r="D160">
        <f>VLOOKUP(B160,'Model allocations'!$A$1:$L$319,3,FALSE)</f>
        <v>90711.182555083768</v>
      </c>
      <c r="E160" s="42">
        <f>VLOOKUP(B160,'Initial adjusted formula count'!$A$1:$P$319,12,FALSE)</f>
        <v>0.102067183462532</v>
      </c>
      <c r="F160">
        <f>VLOOKUP(B160,'Model allocations'!$A$1:$L$319,8,FALSE)</f>
        <v>77104.505171821205</v>
      </c>
      <c r="G160" s="41">
        <f t="shared" si="46"/>
        <v>0.85</v>
      </c>
      <c r="H160">
        <f t="shared" si="47"/>
        <v>77104.505171821205</v>
      </c>
      <c r="I160">
        <f t="shared" si="39"/>
        <v>0</v>
      </c>
      <c r="J160">
        <f t="shared" si="40"/>
        <v>77104.505171821205</v>
      </c>
      <c r="K160">
        <f t="shared" si="41"/>
        <v>77072.301455148947</v>
      </c>
      <c r="L160">
        <f t="shared" si="48"/>
        <v>77072.301455148947</v>
      </c>
      <c r="M160">
        <f t="shared" si="42"/>
        <v>77104.505171821205</v>
      </c>
      <c r="N160" s="40">
        <f t="shared" si="49"/>
        <v>0</v>
      </c>
      <c r="O160" s="40">
        <f t="shared" si="43"/>
        <v>0</v>
      </c>
      <c r="P160" s="40">
        <f t="shared" si="50"/>
        <v>77104.505171821205</v>
      </c>
      <c r="Q160">
        <f t="shared" si="51"/>
        <v>0</v>
      </c>
      <c r="R160" s="40">
        <f t="shared" si="52"/>
        <v>0</v>
      </c>
      <c r="S160" s="40">
        <f t="shared" si="44"/>
        <v>0</v>
      </c>
      <c r="T160" s="40">
        <f t="shared" si="53"/>
        <v>77104.505171821205</v>
      </c>
      <c r="U160">
        <f t="shared" si="54"/>
        <v>0</v>
      </c>
      <c r="V160" s="40">
        <f t="shared" si="55"/>
        <v>0</v>
      </c>
      <c r="W160" s="40">
        <f t="shared" si="45"/>
        <v>0</v>
      </c>
      <c r="X160" s="40">
        <f t="shared" si="56"/>
        <v>77104.505171821205</v>
      </c>
      <c r="Y160">
        <f t="shared" si="57"/>
        <v>0</v>
      </c>
    </row>
    <row r="161" spans="1:25" x14ac:dyDescent="0.25">
      <c r="A161" s="4" t="s">
        <v>987</v>
      </c>
      <c r="B161" s="7" t="s">
        <v>508</v>
      </c>
      <c r="C161" s="2" t="s">
        <v>988</v>
      </c>
      <c r="D161">
        <f>VLOOKUP(B161,'Model allocations'!$A$1:$L$319,3,FALSE)</f>
        <v>46077.235475672809</v>
      </c>
      <c r="E161" s="42">
        <f>VLOOKUP(B161,'Initial adjusted formula count'!$A$1:$P$319,12,FALSE)</f>
        <v>0.13994169096209899</v>
      </c>
      <c r="F161">
        <f>VLOOKUP(B161,'Model allocations'!$A$1:$L$319,8,FALSE)</f>
        <v>39165.650154321884</v>
      </c>
      <c r="G161" s="41">
        <f t="shared" si="46"/>
        <v>0.85</v>
      </c>
      <c r="H161">
        <f t="shared" si="47"/>
        <v>39165.650154321884</v>
      </c>
      <c r="I161">
        <f t="shared" si="39"/>
        <v>0</v>
      </c>
      <c r="J161">
        <f t="shared" si="40"/>
        <v>39165.650154321884</v>
      </c>
      <c r="K161">
        <f t="shared" si="41"/>
        <v>39149.292102376101</v>
      </c>
      <c r="L161">
        <f t="shared" si="48"/>
        <v>39149.292102376101</v>
      </c>
      <c r="M161">
        <f t="shared" si="42"/>
        <v>39165.650154321884</v>
      </c>
      <c r="N161" s="40">
        <f t="shared" si="49"/>
        <v>0</v>
      </c>
      <c r="O161" s="40">
        <f t="shared" si="43"/>
        <v>0</v>
      </c>
      <c r="P161" s="40">
        <f t="shared" si="50"/>
        <v>39165.650154321884</v>
      </c>
      <c r="Q161">
        <f t="shared" si="51"/>
        <v>0</v>
      </c>
      <c r="R161" s="40">
        <f t="shared" si="52"/>
        <v>0</v>
      </c>
      <c r="S161" s="40">
        <f t="shared" si="44"/>
        <v>0</v>
      </c>
      <c r="T161" s="40">
        <f t="shared" si="53"/>
        <v>39165.650154321884</v>
      </c>
      <c r="U161">
        <f t="shared" si="54"/>
        <v>0</v>
      </c>
      <c r="V161" s="40">
        <f t="shared" si="55"/>
        <v>0</v>
      </c>
      <c r="W161" s="40">
        <f t="shared" si="45"/>
        <v>0</v>
      </c>
      <c r="X161" s="40">
        <f t="shared" si="56"/>
        <v>39165.650154321884</v>
      </c>
      <c r="Y161">
        <f t="shared" si="57"/>
        <v>0</v>
      </c>
    </row>
    <row r="162" spans="1:25" x14ac:dyDescent="0.25">
      <c r="A162" s="4" t="s">
        <v>989</v>
      </c>
      <c r="B162" s="7" t="s">
        <v>510</v>
      </c>
      <c r="C162" s="2" t="s">
        <v>990</v>
      </c>
      <c r="D162">
        <f>VLOOKUP(B162,'Model allocations'!$A$1:$L$319,3,FALSE)</f>
        <v>74084.966843238639</v>
      </c>
      <c r="E162" s="42">
        <f>VLOOKUP(B162,'Initial adjusted formula count'!$A$1:$P$319,12,FALSE)</f>
        <v>0.233201581027668</v>
      </c>
      <c r="F162">
        <f>VLOOKUP(B162,'Model allocations'!$A$1:$L$319,8,FALSE)</f>
        <v>66676.470158914773</v>
      </c>
      <c r="G162" s="41">
        <f t="shared" si="46"/>
        <v>0.9</v>
      </c>
      <c r="H162">
        <f t="shared" si="47"/>
        <v>66676.470158914773</v>
      </c>
      <c r="I162">
        <f t="shared" si="39"/>
        <v>0</v>
      </c>
      <c r="J162">
        <f t="shared" si="40"/>
        <v>66676.470158914773</v>
      </c>
      <c r="K162">
        <f t="shared" si="41"/>
        <v>66648.621849027841</v>
      </c>
      <c r="L162">
        <f t="shared" si="48"/>
        <v>66648.621849027841</v>
      </c>
      <c r="M162">
        <f t="shared" si="42"/>
        <v>66676.470158914773</v>
      </c>
      <c r="N162" s="40">
        <f t="shared" si="49"/>
        <v>0</v>
      </c>
      <c r="O162" s="40">
        <f t="shared" si="43"/>
        <v>0</v>
      </c>
      <c r="P162" s="40">
        <f t="shared" si="50"/>
        <v>66676.470158914773</v>
      </c>
      <c r="Q162">
        <f t="shared" si="51"/>
        <v>0</v>
      </c>
      <c r="R162" s="40">
        <f t="shared" si="52"/>
        <v>0</v>
      </c>
      <c r="S162" s="40">
        <f t="shared" si="44"/>
        <v>0</v>
      </c>
      <c r="T162" s="40">
        <f t="shared" si="53"/>
        <v>66676.470158914773</v>
      </c>
      <c r="U162">
        <f t="shared" si="54"/>
        <v>0</v>
      </c>
      <c r="V162" s="40">
        <f t="shared" si="55"/>
        <v>0</v>
      </c>
      <c r="W162" s="40">
        <f t="shared" si="45"/>
        <v>0</v>
      </c>
      <c r="X162" s="40">
        <f t="shared" si="56"/>
        <v>66676.470158914773</v>
      </c>
      <c r="Y162">
        <f t="shared" si="57"/>
        <v>0</v>
      </c>
    </row>
    <row r="163" spans="1:25" x14ac:dyDescent="0.25">
      <c r="A163" s="4" t="s">
        <v>991</v>
      </c>
      <c r="B163" s="7" t="s">
        <v>512</v>
      </c>
      <c r="C163" s="2" t="s">
        <v>992</v>
      </c>
      <c r="D163">
        <f>VLOOKUP(B163,'Model allocations'!$A$1:$L$319,3,FALSE)</f>
        <v>252973.05751349789</v>
      </c>
      <c r="E163" s="42">
        <f>VLOOKUP(B163,'Initial adjusted formula count'!$A$1:$P$319,12,FALSE)</f>
        <v>0.23397913561847999</v>
      </c>
      <c r="F163">
        <f>VLOOKUP(B163,'Model allocations'!$A$1:$L$319,8,FALSE)</f>
        <v>253702.78249892875</v>
      </c>
      <c r="G163" s="41">
        <f t="shared" si="46"/>
        <v>0.9</v>
      </c>
      <c r="H163">
        <f t="shared" si="47"/>
        <v>227675.75176214811</v>
      </c>
      <c r="I163">
        <f t="shared" si="39"/>
        <v>0</v>
      </c>
      <c r="J163">
        <f t="shared" si="40"/>
        <v>253702.78249892875</v>
      </c>
      <c r="K163">
        <f t="shared" si="41"/>
        <v>253596.82017534794</v>
      </c>
      <c r="L163">
        <f t="shared" si="48"/>
        <v>253596.82017534794</v>
      </c>
      <c r="M163">
        <f t="shared" si="42"/>
        <v>0</v>
      </c>
      <c r="N163" s="40">
        <f t="shared" si="49"/>
        <v>253596.82017534794</v>
      </c>
      <c r="O163" s="40">
        <f t="shared" si="43"/>
        <v>253574.7350183448</v>
      </c>
      <c r="P163" s="40">
        <f t="shared" si="50"/>
        <v>253574.7350183448</v>
      </c>
      <c r="Q163">
        <f t="shared" si="51"/>
        <v>0</v>
      </c>
      <c r="R163" s="40">
        <f t="shared" si="52"/>
        <v>253574.7350183448</v>
      </c>
      <c r="S163" s="40">
        <f t="shared" si="44"/>
        <v>253574.73501834471</v>
      </c>
      <c r="T163" s="40">
        <f t="shared" si="53"/>
        <v>253574.73501834471</v>
      </c>
      <c r="U163">
        <f t="shared" si="54"/>
        <v>0</v>
      </c>
      <c r="V163" s="40">
        <f t="shared" si="55"/>
        <v>253574.73501834471</v>
      </c>
      <c r="W163" s="40">
        <f t="shared" si="45"/>
        <v>253574.73501834471</v>
      </c>
      <c r="X163" s="40">
        <f t="shared" si="56"/>
        <v>253574.73501834471</v>
      </c>
      <c r="Y163">
        <f t="shared" si="57"/>
        <v>0</v>
      </c>
    </row>
    <row r="164" spans="1:25" x14ac:dyDescent="0.25">
      <c r="A164" s="4" t="s">
        <v>993</v>
      </c>
      <c r="B164" s="7" t="s">
        <v>514</v>
      </c>
      <c r="C164" s="2" t="s">
        <v>994</v>
      </c>
      <c r="D164">
        <f>VLOOKUP(B164,'Model allocations'!$A$1:$L$319,3,FALSE)</f>
        <v>253876.53271890318</v>
      </c>
      <c r="E164" s="42">
        <f>VLOOKUP(B164,'Initial adjusted formula count'!$A$1:$P$319,12,FALSE)</f>
        <v>9.6202531645569606E-2</v>
      </c>
      <c r="F164">
        <f>VLOOKUP(B164,'Model allocations'!$A$1:$L$319,8,FALSE)</f>
        <v>215795.0528110677</v>
      </c>
      <c r="G164" s="41">
        <f t="shared" si="46"/>
        <v>0.85</v>
      </c>
      <c r="H164">
        <f t="shared" si="47"/>
        <v>215795.0528110677</v>
      </c>
      <c r="I164">
        <f t="shared" si="39"/>
        <v>0</v>
      </c>
      <c r="J164">
        <f t="shared" si="40"/>
        <v>215795.0528110677</v>
      </c>
      <c r="K164">
        <f t="shared" si="41"/>
        <v>215704.9231523076</v>
      </c>
      <c r="L164">
        <f t="shared" si="48"/>
        <v>215704.9231523076</v>
      </c>
      <c r="M164">
        <f t="shared" si="42"/>
        <v>215795.0528110677</v>
      </c>
      <c r="N164" s="40">
        <f t="shared" si="49"/>
        <v>0</v>
      </c>
      <c r="O164" s="40">
        <f t="shared" si="43"/>
        <v>0</v>
      </c>
      <c r="P164" s="40">
        <f t="shared" si="50"/>
        <v>215795.0528110677</v>
      </c>
      <c r="Q164">
        <f t="shared" si="51"/>
        <v>0</v>
      </c>
      <c r="R164" s="40">
        <f t="shared" si="52"/>
        <v>0</v>
      </c>
      <c r="S164" s="40">
        <f t="shared" si="44"/>
        <v>0</v>
      </c>
      <c r="T164" s="40">
        <f t="shared" si="53"/>
        <v>215795.0528110677</v>
      </c>
      <c r="U164">
        <f t="shared" si="54"/>
        <v>0</v>
      </c>
      <c r="V164" s="40">
        <f t="shared" si="55"/>
        <v>0</v>
      </c>
      <c r="W164" s="40">
        <f t="shared" si="45"/>
        <v>0</v>
      </c>
      <c r="X164" s="40">
        <f t="shared" si="56"/>
        <v>215795.0528110677</v>
      </c>
      <c r="Y164">
        <f t="shared" si="57"/>
        <v>0</v>
      </c>
    </row>
    <row r="165" spans="1:25" x14ac:dyDescent="0.25">
      <c r="A165" s="4" t="s">
        <v>995</v>
      </c>
      <c r="B165" s="7" t="s">
        <v>190</v>
      </c>
      <c r="C165" s="2" t="s">
        <v>996</v>
      </c>
      <c r="D165">
        <f>VLOOKUP(B165,'Model allocations'!$A$1:$L$319,3,FALSE)</f>
        <v>176177.6650540432</v>
      </c>
      <c r="E165" s="42">
        <f>VLOOKUP(B165,'Initial adjusted formula count'!$A$1:$P$319,12,FALSE)</f>
        <v>0.13410301953818801</v>
      </c>
      <c r="F165">
        <f>VLOOKUP(B165,'Model allocations'!$A$1:$L$319,8,FALSE)</f>
        <v>244007.13476011617</v>
      </c>
      <c r="G165" s="41">
        <f t="shared" si="46"/>
        <v>0.85</v>
      </c>
      <c r="H165">
        <f t="shared" si="47"/>
        <v>149751.01529593673</v>
      </c>
      <c r="I165">
        <f t="shared" si="39"/>
        <v>0</v>
      </c>
      <c r="J165">
        <f t="shared" si="40"/>
        <v>244007.13476011617</v>
      </c>
      <c r="K165">
        <f t="shared" si="41"/>
        <v>243905.2219520862</v>
      </c>
      <c r="L165">
        <f t="shared" si="48"/>
        <v>243905.2219520862</v>
      </c>
      <c r="M165">
        <f t="shared" si="42"/>
        <v>0</v>
      </c>
      <c r="N165" s="40">
        <f t="shared" si="49"/>
        <v>243905.2219520862</v>
      </c>
      <c r="O165" s="40">
        <f t="shared" si="43"/>
        <v>243883.98081382207</v>
      </c>
      <c r="P165" s="40">
        <f t="shared" si="50"/>
        <v>243883.98081382207</v>
      </c>
      <c r="Q165">
        <f t="shared" si="51"/>
        <v>0</v>
      </c>
      <c r="R165" s="40">
        <f t="shared" si="52"/>
        <v>243883.98081382207</v>
      </c>
      <c r="S165" s="40">
        <f t="shared" si="44"/>
        <v>243883.98081382198</v>
      </c>
      <c r="T165" s="40">
        <f t="shared" si="53"/>
        <v>243883.98081382198</v>
      </c>
      <c r="U165">
        <f t="shared" si="54"/>
        <v>0</v>
      </c>
      <c r="V165" s="40">
        <f t="shared" si="55"/>
        <v>243883.98081382198</v>
      </c>
      <c r="W165" s="40">
        <f t="shared" si="45"/>
        <v>243883.98081382198</v>
      </c>
      <c r="X165" s="40">
        <f t="shared" si="56"/>
        <v>243883.98081382198</v>
      </c>
      <c r="Y165">
        <f t="shared" si="57"/>
        <v>0</v>
      </c>
    </row>
    <row r="166" spans="1:25" x14ac:dyDescent="0.25">
      <c r="A166" s="4" t="s">
        <v>997</v>
      </c>
      <c r="B166" s="7" t="s">
        <v>516</v>
      </c>
      <c r="C166" s="2" t="s">
        <v>998</v>
      </c>
      <c r="D166">
        <f>VLOOKUP(B166,'Model allocations'!$A$1:$L$319,3,FALSE)</f>
        <v>121969.15272972216</v>
      </c>
      <c r="E166" s="42">
        <f>VLOOKUP(B166,'Initial adjusted formula count'!$A$1:$P$319,12,FALSE)</f>
        <v>0.23842917251051901</v>
      </c>
      <c r="F166">
        <f>VLOOKUP(B166,'Model allocations'!$A$1:$L$319,8,FALSE)</f>
        <v>137355.00963317798</v>
      </c>
      <c r="G166" s="41">
        <f t="shared" si="46"/>
        <v>0.9</v>
      </c>
      <c r="H166">
        <f t="shared" si="47"/>
        <v>109772.23745674995</v>
      </c>
      <c r="I166">
        <f t="shared" si="39"/>
        <v>0</v>
      </c>
      <c r="J166">
        <f t="shared" si="40"/>
        <v>137355.00963317798</v>
      </c>
      <c r="K166">
        <f t="shared" si="41"/>
        <v>137297.64149620748</v>
      </c>
      <c r="L166">
        <f t="shared" si="48"/>
        <v>137297.64149620748</v>
      </c>
      <c r="M166">
        <f t="shared" si="42"/>
        <v>0</v>
      </c>
      <c r="N166" s="40">
        <f t="shared" si="49"/>
        <v>137297.64149620748</v>
      </c>
      <c r="O166" s="40">
        <f t="shared" si="43"/>
        <v>137285.68456407203</v>
      </c>
      <c r="P166" s="40">
        <f t="shared" si="50"/>
        <v>137285.68456407203</v>
      </c>
      <c r="Q166">
        <f t="shared" si="51"/>
        <v>0</v>
      </c>
      <c r="R166" s="40">
        <f t="shared" si="52"/>
        <v>137285.68456407203</v>
      </c>
      <c r="S166" s="40">
        <f t="shared" si="44"/>
        <v>137285.684564072</v>
      </c>
      <c r="T166" s="40">
        <f t="shared" si="53"/>
        <v>137285.684564072</v>
      </c>
      <c r="U166">
        <f t="shared" si="54"/>
        <v>0</v>
      </c>
      <c r="V166" s="40">
        <f t="shared" si="55"/>
        <v>137285.684564072</v>
      </c>
      <c r="W166" s="40">
        <f t="shared" si="45"/>
        <v>137285.684564072</v>
      </c>
      <c r="X166" s="40">
        <f t="shared" si="56"/>
        <v>137285.684564072</v>
      </c>
      <c r="Y166">
        <f t="shared" si="57"/>
        <v>0</v>
      </c>
    </row>
    <row r="167" spans="1:25" x14ac:dyDescent="0.25">
      <c r="A167" s="4" t="s">
        <v>999</v>
      </c>
      <c r="B167" s="7" t="s">
        <v>518</v>
      </c>
      <c r="C167" s="2" t="s">
        <v>1000</v>
      </c>
      <c r="D167">
        <f>VLOOKUP(B167,'Model allocations'!$A$1:$L$319,3,FALSE)</f>
        <v>352765.70993643685</v>
      </c>
      <c r="E167" s="42">
        <f>VLOOKUP(B167,'Initial adjusted formula count'!$A$1:$P$319,12,FALSE)</f>
        <v>0.138913624220837</v>
      </c>
      <c r="F167">
        <f>VLOOKUP(B167,'Model allocations'!$A$1:$L$319,8,FALSE)</f>
        <v>299850.85344597133</v>
      </c>
      <c r="G167" s="41">
        <f t="shared" si="46"/>
        <v>0.85</v>
      </c>
      <c r="H167">
        <f t="shared" si="47"/>
        <v>299850.85344597133</v>
      </c>
      <c r="I167">
        <f t="shared" si="39"/>
        <v>0</v>
      </c>
      <c r="J167">
        <f t="shared" si="40"/>
        <v>299850.85344597133</v>
      </c>
      <c r="K167">
        <f t="shared" si="41"/>
        <v>299725.61677002371</v>
      </c>
      <c r="L167">
        <f t="shared" si="48"/>
        <v>299725.61677002371</v>
      </c>
      <c r="M167">
        <f t="shared" si="42"/>
        <v>299850.85344597133</v>
      </c>
      <c r="N167" s="40">
        <f t="shared" si="49"/>
        <v>0</v>
      </c>
      <c r="O167" s="40">
        <f t="shared" si="43"/>
        <v>0</v>
      </c>
      <c r="P167" s="40">
        <f t="shared" si="50"/>
        <v>299850.85344597133</v>
      </c>
      <c r="Q167">
        <f t="shared" si="51"/>
        <v>0</v>
      </c>
      <c r="R167" s="40">
        <f t="shared" si="52"/>
        <v>0</v>
      </c>
      <c r="S167" s="40">
        <f t="shared" si="44"/>
        <v>0</v>
      </c>
      <c r="T167" s="40">
        <f t="shared" si="53"/>
        <v>299850.85344597133</v>
      </c>
      <c r="U167">
        <f t="shared" si="54"/>
        <v>0</v>
      </c>
      <c r="V167" s="40">
        <f t="shared" si="55"/>
        <v>0</v>
      </c>
      <c r="W167" s="40">
        <f t="shared" si="45"/>
        <v>0</v>
      </c>
      <c r="X167" s="40">
        <f t="shared" si="56"/>
        <v>299850.85344597133</v>
      </c>
      <c r="Y167">
        <f t="shared" si="57"/>
        <v>0</v>
      </c>
    </row>
    <row r="168" spans="1:25" x14ac:dyDescent="0.25">
      <c r="A168" s="4" t="s">
        <v>1001</v>
      </c>
      <c r="B168" s="7" t="s">
        <v>192</v>
      </c>
      <c r="C168" s="2" t="s">
        <v>1002</v>
      </c>
      <c r="D168">
        <f>VLOOKUP(B168,'Model allocations'!$A$1:$L$319,3,FALSE)</f>
        <v>535760.79680537211</v>
      </c>
      <c r="E168" s="42">
        <f>VLOOKUP(B168,'Initial adjusted formula count'!$A$1:$P$319,12,FALSE)</f>
        <v>8.6550350322846595E-2</v>
      </c>
      <c r="F168">
        <f>VLOOKUP(B168,'Model allocations'!$A$1:$L$319,8,FALSE)</f>
        <v>509021.5062876594</v>
      </c>
      <c r="G168" s="41">
        <f t="shared" si="46"/>
        <v>0.85</v>
      </c>
      <c r="H168">
        <f t="shared" si="47"/>
        <v>455396.67728456628</v>
      </c>
      <c r="I168">
        <f t="shared" si="39"/>
        <v>0</v>
      </c>
      <c r="J168">
        <f t="shared" si="40"/>
        <v>509021.5062876594</v>
      </c>
      <c r="K168">
        <f t="shared" si="41"/>
        <v>508808.90672123921</v>
      </c>
      <c r="L168">
        <f t="shared" si="48"/>
        <v>508808.90672123921</v>
      </c>
      <c r="M168">
        <f t="shared" si="42"/>
        <v>0</v>
      </c>
      <c r="N168" s="40">
        <f t="shared" si="49"/>
        <v>508808.90672123921</v>
      </c>
      <c r="O168" s="40">
        <f t="shared" si="43"/>
        <v>508764.59573744313</v>
      </c>
      <c r="P168" s="40">
        <f t="shared" si="50"/>
        <v>508764.59573744313</v>
      </c>
      <c r="Q168">
        <f t="shared" si="51"/>
        <v>0</v>
      </c>
      <c r="R168" s="40">
        <f t="shared" si="52"/>
        <v>508764.59573744313</v>
      </c>
      <c r="S168" s="40">
        <f t="shared" si="44"/>
        <v>508764.59573744296</v>
      </c>
      <c r="T168" s="40">
        <f t="shared" si="53"/>
        <v>508764.59573744296</v>
      </c>
      <c r="U168">
        <f t="shared" si="54"/>
        <v>0</v>
      </c>
      <c r="V168" s="40">
        <f t="shared" si="55"/>
        <v>508764.59573744296</v>
      </c>
      <c r="W168" s="40">
        <f t="shared" si="45"/>
        <v>508764.59573744296</v>
      </c>
      <c r="X168" s="40">
        <f t="shared" si="56"/>
        <v>508764.59573744296</v>
      </c>
      <c r="Y168">
        <f t="shared" si="57"/>
        <v>0</v>
      </c>
    </row>
    <row r="169" spans="1:25" x14ac:dyDescent="0.25">
      <c r="A169" s="4" t="s">
        <v>1003</v>
      </c>
      <c r="B169" s="7" t="s">
        <v>520</v>
      </c>
      <c r="C169" s="2" t="s">
        <v>1004</v>
      </c>
      <c r="D169">
        <f>VLOOKUP(B169,'Model allocations'!$A$1:$L$319,3,FALSE)</f>
        <v>291822.49134592788</v>
      </c>
      <c r="E169" s="42">
        <f>VLOOKUP(B169,'Initial adjusted formula count'!$A$1:$P$319,12,FALSE)</f>
        <v>0.163083164300203</v>
      </c>
      <c r="F169">
        <f>VLOOKUP(B169,'Model allocations'!$A$1:$L$319,8,FALSE)</f>
        <v>324804.19925022084</v>
      </c>
      <c r="G169" s="41">
        <f t="shared" si="46"/>
        <v>0.9</v>
      </c>
      <c r="H169">
        <f t="shared" si="47"/>
        <v>262640.24221133511</v>
      </c>
      <c r="I169">
        <f t="shared" si="39"/>
        <v>0</v>
      </c>
      <c r="J169">
        <f t="shared" si="40"/>
        <v>324804.19925022084</v>
      </c>
      <c r="K169">
        <f t="shared" si="41"/>
        <v>324668.54047926702</v>
      </c>
      <c r="L169">
        <f t="shared" si="48"/>
        <v>324668.54047926702</v>
      </c>
      <c r="M169">
        <f t="shared" si="42"/>
        <v>0</v>
      </c>
      <c r="N169" s="40">
        <f t="shared" si="49"/>
        <v>324668.54047926702</v>
      </c>
      <c r="O169" s="40">
        <f t="shared" si="43"/>
        <v>324640.26585151145</v>
      </c>
      <c r="P169" s="40">
        <f t="shared" si="50"/>
        <v>324640.26585151145</v>
      </c>
      <c r="Q169">
        <f t="shared" si="51"/>
        <v>0</v>
      </c>
      <c r="R169" s="40">
        <f t="shared" si="52"/>
        <v>324640.26585151145</v>
      </c>
      <c r="S169" s="40">
        <f t="shared" si="44"/>
        <v>324640.26585151133</v>
      </c>
      <c r="T169" s="40">
        <f t="shared" si="53"/>
        <v>324640.26585151133</v>
      </c>
      <c r="U169">
        <f t="shared" si="54"/>
        <v>0</v>
      </c>
      <c r="V169" s="40">
        <f t="shared" si="55"/>
        <v>324640.26585151133</v>
      </c>
      <c r="W169" s="40">
        <f t="shared" si="45"/>
        <v>324640.26585151133</v>
      </c>
      <c r="X169" s="40">
        <f t="shared" si="56"/>
        <v>324640.26585151133</v>
      </c>
      <c r="Y169">
        <f t="shared" si="57"/>
        <v>0</v>
      </c>
    </row>
    <row r="170" spans="1:25" x14ac:dyDescent="0.25">
      <c r="A170" s="4" t="s">
        <v>1005</v>
      </c>
      <c r="B170" s="7" t="s">
        <v>522</v>
      </c>
      <c r="C170" s="2" t="s">
        <v>1006</v>
      </c>
      <c r="D170">
        <f>VLOOKUP(B170,'Model allocations'!$A$1:$L$319,3,FALSE)</f>
        <v>0</v>
      </c>
      <c r="E170" s="42">
        <f>VLOOKUP(B170,'Initial adjusted formula count'!$A$1:$P$319,12,FALSE)</f>
        <v>0.148148148148148</v>
      </c>
      <c r="F170">
        <f>VLOOKUP(B170,'Model allocations'!$A$1:$L$319,8,FALSE)</f>
        <v>0</v>
      </c>
      <c r="G170" s="41">
        <f t="shared" si="46"/>
        <v>0.85</v>
      </c>
      <c r="H170">
        <f t="shared" si="47"/>
        <v>0</v>
      </c>
      <c r="I170">
        <f t="shared" si="39"/>
        <v>0</v>
      </c>
      <c r="J170">
        <f t="shared" si="40"/>
        <v>0</v>
      </c>
      <c r="K170">
        <f t="shared" si="41"/>
        <v>0</v>
      </c>
      <c r="L170">
        <f t="shared" si="48"/>
        <v>0</v>
      </c>
      <c r="M170">
        <f t="shared" si="42"/>
        <v>0</v>
      </c>
      <c r="N170" s="40">
        <f t="shared" si="49"/>
        <v>0</v>
      </c>
      <c r="O170" s="40">
        <f t="shared" si="43"/>
        <v>0</v>
      </c>
      <c r="P170" s="40">
        <f t="shared" si="50"/>
        <v>0</v>
      </c>
      <c r="Q170">
        <f t="shared" si="51"/>
        <v>0</v>
      </c>
      <c r="R170" s="40">
        <f t="shared" si="52"/>
        <v>0</v>
      </c>
      <c r="S170" s="40">
        <f t="shared" si="44"/>
        <v>0</v>
      </c>
      <c r="T170" s="40">
        <f t="shared" si="53"/>
        <v>0</v>
      </c>
      <c r="U170">
        <f t="shared" si="54"/>
        <v>0</v>
      </c>
      <c r="V170" s="40">
        <f t="shared" si="55"/>
        <v>0</v>
      </c>
      <c r="W170" s="40">
        <f t="shared" si="45"/>
        <v>0</v>
      </c>
      <c r="X170" s="40">
        <f t="shared" si="56"/>
        <v>0</v>
      </c>
      <c r="Y170">
        <f t="shared" si="57"/>
        <v>0</v>
      </c>
    </row>
    <row r="171" spans="1:25" x14ac:dyDescent="0.25">
      <c r="A171" s="4" t="s">
        <v>1007</v>
      </c>
      <c r="B171" s="7" t="s">
        <v>194</v>
      </c>
      <c r="C171" s="2" t="s">
        <v>1008</v>
      </c>
      <c r="D171">
        <f>VLOOKUP(B171,'Model allocations'!$A$1:$L$319,3,FALSE)</f>
        <v>1425683.8741296418</v>
      </c>
      <c r="E171" s="42">
        <f>VLOOKUP(B171,'Initial adjusted formula count'!$A$1:$P$319,12,FALSE)</f>
        <v>0.105372496970396</v>
      </c>
      <c r="F171">
        <f>VLOOKUP(B171,'Model allocations'!$A$1:$L$319,8,FALSE)</f>
        <v>1475354.3975893117</v>
      </c>
      <c r="G171" s="41">
        <f t="shared" si="46"/>
        <v>0.85</v>
      </c>
      <c r="H171">
        <f t="shared" si="47"/>
        <v>1211831.2930101955</v>
      </c>
      <c r="I171">
        <f t="shared" si="39"/>
        <v>0</v>
      </c>
      <c r="J171">
        <f t="shared" si="40"/>
        <v>1475354.3975893117</v>
      </c>
      <c r="K171">
        <f t="shared" si="41"/>
        <v>1474738.1963063225</v>
      </c>
      <c r="L171">
        <f t="shared" si="48"/>
        <v>1474738.1963063225</v>
      </c>
      <c r="M171">
        <f t="shared" si="42"/>
        <v>0</v>
      </c>
      <c r="N171" s="40">
        <f t="shared" si="49"/>
        <v>1474738.1963063225</v>
      </c>
      <c r="O171" s="40">
        <f t="shared" si="43"/>
        <v>1474609.7647882088</v>
      </c>
      <c r="P171" s="40">
        <f t="shared" si="50"/>
        <v>1474609.7647882088</v>
      </c>
      <c r="Q171">
        <f t="shared" si="51"/>
        <v>0</v>
      </c>
      <c r="R171" s="40">
        <f t="shared" si="52"/>
        <v>1474609.7647882088</v>
      </c>
      <c r="S171" s="40">
        <f t="shared" si="44"/>
        <v>1474609.7647882083</v>
      </c>
      <c r="T171" s="40">
        <f t="shared" si="53"/>
        <v>1474609.7647882083</v>
      </c>
      <c r="U171">
        <f t="shared" si="54"/>
        <v>0</v>
      </c>
      <c r="V171" s="40">
        <f t="shared" si="55"/>
        <v>1474609.7647882083</v>
      </c>
      <c r="W171" s="40">
        <f t="shared" si="45"/>
        <v>1474609.7647882083</v>
      </c>
      <c r="X171" s="40">
        <f t="shared" si="56"/>
        <v>1474609.7647882083</v>
      </c>
      <c r="Y171">
        <f t="shared" si="57"/>
        <v>0</v>
      </c>
    </row>
    <row r="172" spans="1:25" x14ac:dyDescent="0.25">
      <c r="A172" s="4" t="s">
        <v>1009</v>
      </c>
      <c r="B172" s="7" t="s">
        <v>524</v>
      </c>
      <c r="C172" s="2" t="s">
        <v>1010</v>
      </c>
      <c r="D172">
        <f>VLOOKUP(B172,'Model allocations'!$A$1:$L$319,3,FALSE)</f>
        <v>43366.809859456771</v>
      </c>
      <c r="E172" s="42">
        <f>VLOOKUP(B172,'Initial adjusted formula count'!$A$1:$P$319,12,FALSE)</f>
        <v>0.27753303964757697</v>
      </c>
      <c r="F172">
        <f>VLOOKUP(B172,'Model allocations'!$A$1:$L$319,8,FALSE)</f>
        <v>50902.15062876595</v>
      </c>
      <c r="G172" s="41">
        <f t="shared" si="46"/>
        <v>0.9</v>
      </c>
      <c r="H172">
        <f t="shared" si="47"/>
        <v>39030.128873511094</v>
      </c>
      <c r="I172">
        <f t="shared" si="39"/>
        <v>0</v>
      </c>
      <c r="J172">
        <f t="shared" si="40"/>
        <v>50902.15062876595</v>
      </c>
      <c r="K172">
        <f t="shared" si="41"/>
        <v>50880.890672123933</v>
      </c>
      <c r="L172">
        <f t="shared" si="48"/>
        <v>50880.890672123933</v>
      </c>
      <c r="M172">
        <f t="shared" si="42"/>
        <v>0</v>
      </c>
      <c r="N172" s="40">
        <f t="shared" si="49"/>
        <v>50880.890672123933</v>
      </c>
      <c r="O172" s="40">
        <f t="shared" si="43"/>
        <v>50876.459573744323</v>
      </c>
      <c r="P172" s="40">
        <f t="shared" si="50"/>
        <v>50876.459573744323</v>
      </c>
      <c r="Q172">
        <f t="shared" si="51"/>
        <v>0</v>
      </c>
      <c r="R172" s="40">
        <f t="shared" si="52"/>
        <v>50876.459573744323</v>
      </c>
      <c r="S172" s="40">
        <f t="shared" si="44"/>
        <v>50876.459573744309</v>
      </c>
      <c r="T172" s="40">
        <f t="shared" si="53"/>
        <v>50876.459573744309</v>
      </c>
      <c r="U172">
        <f t="shared" si="54"/>
        <v>0</v>
      </c>
      <c r="V172" s="40">
        <f t="shared" si="55"/>
        <v>50876.459573744309</v>
      </c>
      <c r="W172" s="40">
        <f t="shared" si="45"/>
        <v>50876.459573744309</v>
      </c>
      <c r="X172" s="40">
        <f t="shared" si="56"/>
        <v>50876.459573744309</v>
      </c>
      <c r="Y172">
        <f t="shared" si="57"/>
        <v>0</v>
      </c>
    </row>
    <row r="173" spans="1:25" x14ac:dyDescent="0.25">
      <c r="A173" s="4" t="s">
        <v>1011</v>
      </c>
      <c r="B173" s="7" t="s">
        <v>196</v>
      </c>
      <c r="C173" s="2" t="s">
        <v>1012</v>
      </c>
      <c r="D173">
        <f>VLOOKUP(B173,'Model allocations'!$A$1:$L$319,3,FALSE)</f>
        <v>706517.61062698346</v>
      </c>
      <c r="E173" s="42">
        <f>VLOOKUP(B173,'Initial adjusted formula count'!$A$1:$P$319,12,FALSE)</f>
        <v>3.9081491454429899E-2</v>
      </c>
      <c r="F173">
        <f>VLOOKUP(B173,'Model allocations'!$A$1:$L$319,8,FALSE)</f>
        <v>844329.32392159395</v>
      </c>
      <c r="G173" s="41">
        <f t="shared" si="46"/>
        <v>0.85</v>
      </c>
      <c r="H173">
        <f t="shared" si="47"/>
        <v>600539.96903293591</v>
      </c>
      <c r="I173">
        <f t="shared" si="39"/>
        <v>0</v>
      </c>
      <c r="J173">
        <f t="shared" si="40"/>
        <v>844329.32392159395</v>
      </c>
      <c r="K173">
        <f t="shared" si="41"/>
        <v>843976.67860903987</v>
      </c>
      <c r="L173">
        <f t="shared" si="48"/>
        <v>843976.67860903987</v>
      </c>
      <c r="M173">
        <f t="shared" si="42"/>
        <v>0</v>
      </c>
      <c r="N173" s="40">
        <f t="shared" si="49"/>
        <v>843976.67860903987</v>
      </c>
      <c r="O173" s="40">
        <f t="shared" si="43"/>
        <v>843903.17864385433</v>
      </c>
      <c r="P173" s="40">
        <f t="shared" si="50"/>
        <v>843903.17864385433</v>
      </c>
      <c r="Q173">
        <f t="shared" si="51"/>
        <v>0</v>
      </c>
      <c r="R173" s="40">
        <f t="shared" si="52"/>
        <v>843903.17864385433</v>
      </c>
      <c r="S173" s="40">
        <f t="shared" si="44"/>
        <v>843903.1786438541</v>
      </c>
      <c r="T173" s="40">
        <f t="shared" si="53"/>
        <v>843903.1786438541</v>
      </c>
      <c r="U173">
        <f t="shared" si="54"/>
        <v>0</v>
      </c>
      <c r="V173" s="40">
        <f t="shared" si="55"/>
        <v>843903.1786438541</v>
      </c>
      <c r="W173" s="40">
        <f t="shared" si="45"/>
        <v>843903.1786438541</v>
      </c>
      <c r="X173" s="40">
        <f t="shared" si="56"/>
        <v>843903.1786438541</v>
      </c>
      <c r="Y173">
        <f t="shared" si="57"/>
        <v>0</v>
      </c>
    </row>
    <row r="174" spans="1:25" x14ac:dyDescent="0.25">
      <c r="A174" s="4" t="s">
        <v>1013</v>
      </c>
      <c r="B174" s="7" t="s">
        <v>198</v>
      </c>
      <c r="C174" s="2" t="s">
        <v>1014</v>
      </c>
      <c r="D174">
        <f>VLOOKUP(B174,'Model allocations'!$A$1:$L$319,3,FALSE)</f>
        <v>411081.21845943393</v>
      </c>
      <c r="E174" s="42">
        <f>VLOOKUP(B174,'Initial adjusted formula count'!$A$1:$P$319,12,FALSE)</f>
        <v>9.1398726946303202E-2</v>
      </c>
      <c r="F174">
        <f>VLOOKUP(B174,'Model allocations'!$A$1:$L$319,8,FALSE)</f>
        <v>452463.56114458613</v>
      </c>
      <c r="G174" s="41">
        <f t="shared" si="46"/>
        <v>0.85</v>
      </c>
      <c r="H174">
        <f t="shared" si="47"/>
        <v>349419.03569051885</v>
      </c>
      <c r="I174">
        <f t="shared" si="39"/>
        <v>0</v>
      </c>
      <c r="J174">
        <f t="shared" si="40"/>
        <v>452463.56114458613</v>
      </c>
      <c r="K174">
        <f t="shared" si="41"/>
        <v>452274.58375221264</v>
      </c>
      <c r="L174">
        <f t="shared" si="48"/>
        <v>452274.58375221264</v>
      </c>
      <c r="M174">
        <f t="shared" si="42"/>
        <v>0</v>
      </c>
      <c r="N174" s="40">
        <f t="shared" si="49"/>
        <v>452274.58375221264</v>
      </c>
      <c r="O174" s="40">
        <f t="shared" si="43"/>
        <v>452235.19621106057</v>
      </c>
      <c r="P174" s="40">
        <f t="shared" si="50"/>
        <v>452235.19621106057</v>
      </c>
      <c r="Q174">
        <f t="shared" si="51"/>
        <v>0</v>
      </c>
      <c r="R174" s="40">
        <f t="shared" si="52"/>
        <v>452235.19621106057</v>
      </c>
      <c r="S174" s="40">
        <f t="shared" si="44"/>
        <v>452235.19621106045</v>
      </c>
      <c r="T174" s="40">
        <f t="shared" si="53"/>
        <v>452235.19621106045</v>
      </c>
      <c r="U174">
        <f t="shared" si="54"/>
        <v>0</v>
      </c>
      <c r="V174" s="40">
        <f t="shared" si="55"/>
        <v>452235.19621106045</v>
      </c>
      <c r="W174" s="40">
        <f t="shared" si="45"/>
        <v>452235.19621106045</v>
      </c>
      <c r="X174" s="40">
        <f t="shared" si="56"/>
        <v>452235.19621106045</v>
      </c>
      <c r="Y174">
        <f t="shared" si="57"/>
        <v>0</v>
      </c>
    </row>
    <row r="175" spans="1:25" x14ac:dyDescent="0.25">
      <c r="A175" s="4" t="s">
        <v>1015</v>
      </c>
      <c r="B175" s="7" t="s">
        <v>200</v>
      </c>
      <c r="C175" s="2" t="s">
        <v>1016</v>
      </c>
      <c r="D175">
        <f>VLOOKUP(B175,'Model allocations'!$A$1:$L$319,3,FALSE)</f>
        <v>0</v>
      </c>
      <c r="E175" s="42">
        <f>VLOOKUP(B175,'Initial adjusted formula count'!$A$1:$P$319,12,FALSE)</f>
        <v>9.4488188976377993E-2</v>
      </c>
      <c r="F175">
        <f>VLOOKUP(B175,'Model allocations'!$A$1:$L$319,8,FALSE)</f>
        <v>9695.6477388125604</v>
      </c>
      <c r="G175" s="41">
        <f t="shared" si="46"/>
        <v>0.85</v>
      </c>
      <c r="H175">
        <f t="shared" si="47"/>
        <v>0</v>
      </c>
      <c r="I175">
        <f t="shared" si="39"/>
        <v>0</v>
      </c>
      <c r="J175">
        <f t="shared" si="40"/>
        <v>9695.6477388125604</v>
      </c>
      <c r="K175">
        <f t="shared" si="41"/>
        <v>9691.5982232617007</v>
      </c>
      <c r="L175">
        <f t="shared" si="48"/>
        <v>9691.5982232617007</v>
      </c>
      <c r="M175">
        <f t="shared" si="42"/>
        <v>0</v>
      </c>
      <c r="N175" s="40">
        <f t="shared" si="49"/>
        <v>9691.5982232617007</v>
      </c>
      <c r="O175" s="40">
        <f t="shared" si="43"/>
        <v>9690.7542045227274</v>
      </c>
      <c r="P175" s="40">
        <f t="shared" si="50"/>
        <v>9690.7542045227274</v>
      </c>
      <c r="Q175">
        <f t="shared" si="51"/>
        <v>0</v>
      </c>
      <c r="R175" s="40">
        <f t="shared" si="52"/>
        <v>9690.7542045227274</v>
      </c>
      <c r="S175" s="40">
        <f t="shared" si="44"/>
        <v>9690.7542045227237</v>
      </c>
      <c r="T175" s="40">
        <f t="shared" si="53"/>
        <v>9690.7542045227237</v>
      </c>
      <c r="U175">
        <f t="shared" si="54"/>
        <v>0</v>
      </c>
      <c r="V175" s="40">
        <f t="shared" si="55"/>
        <v>9690.7542045227237</v>
      </c>
      <c r="W175" s="40">
        <f t="shared" si="45"/>
        <v>9690.7542045227237</v>
      </c>
      <c r="X175" s="40">
        <f t="shared" si="56"/>
        <v>9690.7542045227237</v>
      </c>
      <c r="Y175">
        <f t="shared" si="57"/>
        <v>0</v>
      </c>
    </row>
    <row r="176" spans="1:25" x14ac:dyDescent="0.25">
      <c r="A176" s="4" t="s">
        <v>1017</v>
      </c>
      <c r="B176" s="7" t="s">
        <v>526</v>
      </c>
      <c r="C176" s="2" t="s">
        <v>1018</v>
      </c>
      <c r="D176">
        <f>VLOOKUP(B176,'Model allocations'!$A$1:$L$319,3,FALSE)</f>
        <v>71654.211430066178</v>
      </c>
      <c r="E176" s="42">
        <f>VLOOKUP(B176,'Initial adjusted formula count'!$A$1:$P$319,12,FALSE)</f>
        <v>0.17105263157894701</v>
      </c>
      <c r="F176">
        <f>VLOOKUP(B176,'Model allocations'!$A$1:$L$319,8,FALSE)</f>
        <v>64488.790287059564</v>
      </c>
      <c r="G176" s="41">
        <f t="shared" si="46"/>
        <v>0.9</v>
      </c>
      <c r="H176">
        <f t="shared" si="47"/>
        <v>64488.790287059564</v>
      </c>
      <c r="I176">
        <f t="shared" si="39"/>
        <v>0</v>
      </c>
      <c r="J176">
        <f t="shared" si="40"/>
        <v>64488.790287059564</v>
      </c>
      <c r="K176">
        <f t="shared" si="41"/>
        <v>64461.855690613964</v>
      </c>
      <c r="L176">
        <f t="shared" si="48"/>
        <v>64461.855690613964</v>
      </c>
      <c r="M176">
        <f t="shared" si="42"/>
        <v>64488.790287059564</v>
      </c>
      <c r="N176" s="40">
        <f t="shared" si="49"/>
        <v>0</v>
      </c>
      <c r="O176" s="40">
        <f t="shared" si="43"/>
        <v>0</v>
      </c>
      <c r="P176" s="40">
        <f t="shared" si="50"/>
        <v>64488.790287059564</v>
      </c>
      <c r="Q176">
        <f t="shared" si="51"/>
        <v>0</v>
      </c>
      <c r="R176" s="40">
        <f t="shared" si="52"/>
        <v>0</v>
      </c>
      <c r="S176" s="40">
        <f t="shared" si="44"/>
        <v>0</v>
      </c>
      <c r="T176" s="40">
        <f t="shared" si="53"/>
        <v>64488.790287059564</v>
      </c>
      <c r="U176">
        <f t="shared" si="54"/>
        <v>0</v>
      </c>
      <c r="V176" s="40">
        <f t="shared" si="55"/>
        <v>0</v>
      </c>
      <c r="W176" s="40">
        <f t="shared" si="45"/>
        <v>0</v>
      </c>
      <c r="X176" s="40">
        <f t="shared" si="56"/>
        <v>64488.790287059564</v>
      </c>
      <c r="Y176">
        <f t="shared" si="57"/>
        <v>0</v>
      </c>
    </row>
    <row r="177" spans="1:25" x14ac:dyDescent="0.25">
      <c r="A177" s="4" t="s">
        <v>1019</v>
      </c>
      <c r="B177" s="7" t="s">
        <v>528</v>
      </c>
      <c r="C177" s="2" t="s">
        <v>1020</v>
      </c>
      <c r="D177">
        <f>VLOOKUP(B177,'Model allocations'!$A$1:$L$319,3,FALSE)</f>
        <v>170756.81382161108</v>
      </c>
      <c r="E177" s="42">
        <f>VLOOKUP(B177,'Initial adjusted formula count'!$A$1:$P$319,12,FALSE)</f>
        <v>0.19887429643527199</v>
      </c>
      <c r="F177">
        <f>VLOOKUP(B177,'Model allocations'!$A$1:$L$319,8,FALSE)</f>
        <v>171289.77671902196</v>
      </c>
      <c r="G177" s="41">
        <f t="shared" si="46"/>
        <v>0.9</v>
      </c>
      <c r="H177">
        <f t="shared" si="47"/>
        <v>153681.13243944998</v>
      </c>
      <c r="I177">
        <f t="shared" si="39"/>
        <v>0</v>
      </c>
      <c r="J177">
        <f t="shared" si="40"/>
        <v>171289.77671902196</v>
      </c>
      <c r="K177">
        <f t="shared" si="41"/>
        <v>171218.2352776234</v>
      </c>
      <c r="L177">
        <f t="shared" si="48"/>
        <v>171218.2352776234</v>
      </c>
      <c r="M177">
        <f t="shared" si="42"/>
        <v>0</v>
      </c>
      <c r="N177" s="40">
        <f t="shared" si="49"/>
        <v>171218.2352776234</v>
      </c>
      <c r="O177" s="40">
        <f t="shared" si="43"/>
        <v>171203.32427990154</v>
      </c>
      <c r="P177" s="40">
        <f t="shared" si="50"/>
        <v>171203.32427990154</v>
      </c>
      <c r="Q177">
        <f t="shared" si="51"/>
        <v>0</v>
      </c>
      <c r="R177" s="40">
        <f t="shared" si="52"/>
        <v>171203.32427990154</v>
      </c>
      <c r="S177" s="40">
        <f t="shared" si="44"/>
        <v>171203.32427990148</v>
      </c>
      <c r="T177" s="40">
        <f t="shared" si="53"/>
        <v>171203.32427990148</v>
      </c>
      <c r="U177">
        <f t="shared" si="54"/>
        <v>0</v>
      </c>
      <c r="V177" s="40">
        <f t="shared" si="55"/>
        <v>171203.32427990148</v>
      </c>
      <c r="W177" s="40">
        <f t="shared" si="45"/>
        <v>171203.32427990148</v>
      </c>
      <c r="X177" s="40">
        <f t="shared" si="56"/>
        <v>171203.32427990148</v>
      </c>
      <c r="Y177">
        <f t="shared" si="57"/>
        <v>0</v>
      </c>
    </row>
    <row r="178" spans="1:25" x14ac:dyDescent="0.25">
      <c r="A178" s="4" t="s">
        <v>1021</v>
      </c>
      <c r="B178" s="7" t="s">
        <v>530</v>
      </c>
      <c r="C178" s="2" t="s">
        <v>1022</v>
      </c>
      <c r="D178">
        <f>VLOOKUP(B178,'Model allocations'!$A$1:$L$319,3,FALSE)</f>
        <v>144556.03286485589</v>
      </c>
      <c r="E178" s="42">
        <f>VLOOKUP(B178,'Initial adjusted formula count'!$A$1:$P$319,12,FALSE)</f>
        <v>0.29297458893871398</v>
      </c>
      <c r="F178">
        <f>VLOOKUP(B178,'Model allocations'!$A$1:$L$319,8,FALSE)</f>
        <v>158362.24640060519</v>
      </c>
      <c r="G178" s="41">
        <f t="shared" si="46"/>
        <v>0.9</v>
      </c>
      <c r="H178">
        <f t="shared" si="47"/>
        <v>130100.42957837031</v>
      </c>
      <c r="I178">
        <f t="shared" si="39"/>
        <v>0</v>
      </c>
      <c r="J178">
        <f t="shared" si="40"/>
        <v>158362.24640060519</v>
      </c>
      <c r="K178">
        <f t="shared" si="41"/>
        <v>158296.10431327447</v>
      </c>
      <c r="L178">
        <f t="shared" si="48"/>
        <v>158296.10431327447</v>
      </c>
      <c r="M178">
        <f t="shared" si="42"/>
        <v>0</v>
      </c>
      <c r="N178" s="40">
        <f t="shared" si="49"/>
        <v>158296.10431327447</v>
      </c>
      <c r="O178" s="40">
        <f t="shared" si="43"/>
        <v>158282.31867387125</v>
      </c>
      <c r="P178" s="40">
        <f t="shared" si="50"/>
        <v>158282.31867387125</v>
      </c>
      <c r="Q178">
        <f t="shared" si="51"/>
        <v>0</v>
      </c>
      <c r="R178" s="40">
        <f t="shared" si="52"/>
        <v>158282.31867387125</v>
      </c>
      <c r="S178" s="40">
        <f t="shared" si="44"/>
        <v>158282.3186738712</v>
      </c>
      <c r="T178" s="40">
        <f t="shared" si="53"/>
        <v>158282.3186738712</v>
      </c>
      <c r="U178">
        <f t="shared" si="54"/>
        <v>0</v>
      </c>
      <c r="V178" s="40">
        <f t="shared" si="55"/>
        <v>158282.3186738712</v>
      </c>
      <c r="W178" s="40">
        <f t="shared" si="45"/>
        <v>158282.3186738712</v>
      </c>
      <c r="X178" s="40">
        <f t="shared" si="56"/>
        <v>158282.3186738712</v>
      </c>
      <c r="Y178">
        <f t="shared" si="57"/>
        <v>0</v>
      </c>
    </row>
    <row r="179" spans="1:25" x14ac:dyDescent="0.25">
      <c r="A179" s="4" t="s">
        <v>1023</v>
      </c>
      <c r="B179" s="7" t="s">
        <v>302</v>
      </c>
      <c r="C179" s="2" t="s">
        <v>1024</v>
      </c>
      <c r="D179">
        <f>VLOOKUP(B179,'Model allocations'!$A$1:$L$319,3,FALSE)</f>
        <v>36139.008216213973</v>
      </c>
      <c r="E179" s="42">
        <f>VLOOKUP(B179,'Initial adjusted formula count'!$A$1:$P$319,12,FALSE)</f>
        <v>0.134868421052632</v>
      </c>
      <c r="F179">
        <f>VLOOKUP(B179,'Model allocations'!$A$1:$L$319,8,FALSE)</f>
        <v>33126.796440942926</v>
      </c>
      <c r="G179" s="41">
        <f t="shared" si="46"/>
        <v>0.85</v>
      </c>
      <c r="H179">
        <f t="shared" si="47"/>
        <v>30718.156983781875</v>
      </c>
      <c r="I179">
        <f t="shared" si="39"/>
        <v>0</v>
      </c>
      <c r="J179">
        <f t="shared" si="40"/>
        <v>33126.796440942926</v>
      </c>
      <c r="K179">
        <f t="shared" si="41"/>
        <v>33112.960596144148</v>
      </c>
      <c r="L179">
        <f t="shared" si="48"/>
        <v>33112.960596144148</v>
      </c>
      <c r="M179">
        <f t="shared" si="42"/>
        <v>0</v>
      </c>
      <c r="N179" s="40">
        <f t="shared" si="49"/>
        <v>33112.960596144148</v>
      </c>
      <c r="O179" s="40">
        <f t="shared" si="43"/>
        <v>33110.076865452655</v>
      </c>
      <c r="P179" s="40">
        <f t="shared" si="50"/>
        <v>33110.076865452655</v>
      </c>
      <c r="Q179">
        <f t="shared" si="51"/>
        <v>0</v>
      </c>
      <c r="R179" s="40">
        <f t="shared" si="52"/>
        <v>33110.076865452655</v>
      </c>
      <c r="S179" s="40">
        <f t="shared" si="44"/>
        <v>33110.076865452647</v>
      </c>
      <c r="T179" s="40">
        <f t="shared" si="53"/>
        <v>33110.076865452647</v>
      </c>
      <c r="U179">
        <f t="shared" si="54"/>
        <v>0</v>
      </c>
      <c r="V179" s="40">
        <f t="shared" si="55"/>
        <v>33110.076865452647</v>
      </c>
      <c r="W179" s="40">
        <f t="shared" si="45"/>
        <v>33110.076865452647</v>
      </c>
      <c r="X179" s="40">
        <f t="shared" si="56"/>
        <v>33110.076865452647</v>
      </c>
      <c r="Y179">
        <f t="shared" si="57"/>
        <v>0</v>
      </c>
    </row>
    <row r="180" spans="1:25" x14ac:dyDescent="0.25">
      <c r="A180" s="4" t="s">
        <v>1025</v>
      </c>
      <c r="B180" s="7" t="s">
        <v>532</v>
      </c>
      <c r="C180" s="2" t="s">
        <v>1026</v>
      </c>
      <c r="D180">
        <f>VLOOKUP(B180,'Model allocations'!$A$1:$L$319,3,FALSE)</f>
        <v>234000.07819998547</v>
      </c>
      <c r="E180" s="42">
        <f>VLOOKUP(B180,'Initial adjusted formula count'!$A$1:$P$319,12,FALSE)</f>
        <v>0.17515274949083501</v>
      </c>
      <c r="F180">
        <f>VLOOKUP(B180,'Model allocations'!$A$1:$L$319,8,FALSE)</f>
        <v>210600.07037998692</v>
      </c>
      <c r="G180" s="41">
        <f t="shared" si="46"/>
        <v>0.9</v>
      </c>
      <c r="H180">
        <f t="shared" si="47"/>
        <v>210600.07037998692</v>
      </c>
      <c r="I180">
        <f t="shared" si="39"/>
        <v>0</v>
      </c>
      <c r="J180">
        <f t="shared" si="40"/>
        <v>210600.07037998692</v>
      </c>
      <c r="K180">
        <f t="shared" si="41"/>
        <v>210512.11047436841</v>
      </c>
      <c r="L180">
        <f t="shared" si="48"/>
        <v>210512.11047436841</v>
      </c>
      <c r="M180">
        <f t="shared" si="42"/>
        <v>210600.07037998692</v>
      </c>
      <c r="N180" s="40">
        <f t="shared" si="49"/>
        <v>0</v>
      </c>
      <c r="O180" s="40">
        <f t="shared" si="43"/>
        <v>0</v>
      </c>
      <c r="P180" s="40">
        <f t="shared" si="50"/>
        <v>210600.07037998692</v>
      </c>
      <c r="Q180">
        <f t="shared" si="51"/>
        <v>0</v>
      </c>
      <c r="R180" s="40">
        <f t="shared" si="52"/>
        <v>0</v>
      </c>
      <c r="S180" s="40">
        <f t="shared" si="44"/>
        <v>0</v>
      </c>
      <c r="T180" s="40">
        <f t="shared" si="53"/>
        <v>210600.07037998692</v>
      </c>
      <c r="U180">
        <f t="shared" si="54"/>
        <v>0</v>
      </c>
      <c r="V180" s="40">
        <f t="shared" si="55"/>
        <v>0</v>
      </c>
      <c r="W180" s="40">
        <f t="shared" si="45"/>
        <v>0</v>
      </c>
      <c r="X180" s="40">
        <f t="shared" si="56"/>
        <v>210600.07037998692</v>
      </c>
      <c r="Y180">
        <f t="shared" si="57"/>
        <v>0</v>
      </c>
    </row>
    <row r="181" spans="1:25" x14ac:dyDescent="0.25">
      <c r="A181" s="4" t="s">
        <v>1027</v>
      </c>
      <c r="B181" s="7" t="s">
        <v>202</v>
      </c>
      <c r="C181" s="2" t="s">
        <v>1028</v>
      </c>
      <c r="D181">
        <f>VLOOKUP(B181,'Model allocations'!$A$1:$L$319,3,FALSE)</f>
        <v>833907.61458913737</v>
      </c>
      <c r="E181" s="42">
        <f>VLOOKUP(B181,'Initial adjusted formula count'!$A$1:$P$319,12,FALSE)</f>
        <v>0.112380772499764</v>
      </c>
      <c r="F181">
        <f>VLOOKUP(B181,'Model allocations'!$A$1:$L$319,8,FALSE)</f>
        <v>961485.06743224594</v>
      </c>
      <c r="G181" s="41">
        <f t="shared" si="46"/>
        <v>0.85</v>
      </c>
      <c r="H181">
        <f t="shared" si="47"/>
        <v>708821.4724007668</v>
      </c>
      <c r="I181">
        <f t="shared" si="39"/>
        <v>0</v>
      </c>
      <c r="J181">
        <f t="shared" si="40"/>
        <v>961485.06743224594</v>
      </c>
      <c r="K181">
        <f t="shared" si="41"/>
        <v>961083.49047345237</v>
      </c>
      <c r="L181">
        <f t="shared" si="48"/>
        <v>961083.49047345237</v>
      </c>
      <c r="M181">
        <f t="shared" si="42"/>
        <v>0</v>
      </c>
      <c r="N181" s="40">
        <f t="shared" si="49"/>
        <v>961083.49047345237</v>
      </c>
      <c r="O181" s="40">
        <f t="shared" si="43"/>
        <v>960999.79194850428</v>
      </c>
      <c r="P181" s="40">
        <f t="shared" si="50"/>
        <v>960999.79194850428</v>
      </c>
      <c r="Q181">
        <f t="shared" si="51"/>
        <v>0</v>
      </c>
      <c r="R181" s="40">
        <f t="shared" si="52"/>
        <v>960999.79194850428</v>
      </c>
      <c r="S181" s="40">
        <f t="shared" si="44"/>
        <v>960999.79194850393</v>
      </c>
      <c r="T181" s="40">
        <f t="shared" si="53"/>
        <v>960999.79194850393</v>
      </c>
      <c r="U181">
        <f t="shared" si="54"/>
        <v>0</v>
      </c>
      <c r="V181" s="40">
        <f t="shared" si="55"/>
        <v>960999.79194850393</v>
      </c>
      <c r="W181" s="40">
        <f t="shared" si="45"/>
        <v>960999.79194850393</v>
      </c>
      <c r="X181" s="40">
        <f t="shared" si="56"/>
        <v>960999.79194850393</v>
      </c>
      <c r="Y181">
        <f t="shared" si="57"/>
        <v>0</v>
      </c>
    </row>
    <row r="182" spans="1:25" x14ac:dyDescent="0.25">
      <c r="A182" s="4" t="s">
        <v>1029</v>
      </c>
      <c r="B182" s="7" t="s">
        <v>534</v>
      </c>
      <c r="C182" s="2" t="s">
        <v>1030</v>
      </c>
      <c r="D182">
        <f>VLOOKUP(B182,'Model allocations'!$A$1:$L$319,3,FALSE)</f>
        <v>447220.22667564801</v>
      </c>
      <c r="E182" s="42">
        <f>VLOOKUP(B182,'Initial adjusted formula count'!$A$1:$P$319,12,FALSE)</f>
        <v>0.21624418003104001</v>
      </c>
      <c r="F182">
        <f>VLOOKUP(B182,'Model allocations'!$A$1:$L$319,8,FALSE)</f>
        <v>402498.20400808321</v>
      </c>
      <c r="G182" s="41">
        <f t="shared" si="46"/>
        <v>0.9</v>
      </c>
      <c r="H182">
        <f t="shared" si="47"/>
        <v>402498.20400808321</v>
      </c>
      <c r="I182">
        <f t="shared" si="39"/>
        <v>0</v>
      </c>
      <c r="J182">
        <f t="shared" si="40"/>
        <v>402498.20400808321</v>
      </c>
      <c r="K182">
        <f t="shared" si="41"/>
        <v>402330.09530815599</v>
      </c>
      <c r="L182">
        <f t="shared" si="48"/>
        <v>402330.09530815599</v>
      </c>
      <c r="M182">
        <f t="shared" si="42"/>
        <v>402498.20400808321</v>
      </c>
      <c r="N182" s="40">
        <f t="shared" si="49"/>
        <v>0</v>
      </c>
      <c r="O182" s="40">
        <f t="shared" si="43"/>
        <v>0</v>
      </c>
      <c r="P182" s="40">
        <f t="shared" si="50"/>
        <v>402498.20400808321</v>
      </c>
      <c r="Q182">
        <f t="shared" si="51"/>
        <v>0</v>
      </c>
      <c r="R182" s="40">
        <f t="shared" si="52"/>
        <v>0</v>
      </c>
      <c r="S182" s="40">
        <f t="shared" si="44"/>
        <v>0</v>
      </c>
      <c r="T182" s="40">
        <f t="shared" si="53"/>
        <v>402498.20400808321</v>
      </c>
      <c r="U182">
        <f t="shared" si="54"/>
        <v>0</v>
      </c>
      <c r="V182" s="40">
        <f t="shared" si="55"/>
        <v>0</v>
      </c>
      <c r="W182" s="40">
        <f t="shared" si="45"/>
        <v>0</v>
      </c>
      <c r="X182" s="40">
        <f t="shared" si="56"/>
        <v>402498.20400808321</v>
      </c>
      <c r="Y182">
        <f t="shared" si="57"/>
        <v>0</v>
      </c>
    </row>
    <row r="183" spans="1:25" x14ac:dyDescent="0.25">
      <c r="A183" s="4" t="s">
        <v>1031</v>
      </c>
      <c r="B183" s="7" t="s">
        <v>536</v>
      </c>
      <c r="C183" s="2" t="s">
        <v>1032</v>
      </c>
      <c r="D183">
        <f>VLOOKUP(B183,'Model allocations'!$A$1:$L$319,3,FALSE)</f>
        <v>123776.10314053285</v>
      </c>
      <c r="E183" s="42">
        <f>VLOOKUP(B183,'Initial adjusted formula count'!$A$1:$P$319,12,FALSE)</f>
        <v>0.15665236051502099</v>
      </c>
      <c r="F183">
        <f>VLOOKUP(B183,'Model allocations'!$A$1:$L$319,8,FALSE)</f>
        <v>117963.71415555284</v>
      </c>
      <c r="G183" s="41">
        <f t="shared" si="46"/>
        <v>0.9</v>
      </c>
      <c r="H183">
        <f t="shared" si="47"/>
        <v>111398.49282647957</v>
      </c>
      <c r="I183">
        <f t="shared" si="39"/>
        <v>0</v>
      </c>
      <c r="J183">
        <f t="shared" si="40"/>
        <v>117963.71415555284</v>
      </c>
      <c r="K183">
        <f t="shared" si="41"/>
        <v>117914.44504968404</v>
      </c>
      <c r="L183">
        <f t="shared" si="48"/>
        <v>117914.44504968404</v>
      </c>
      <c r="M183">
        <f t="shared" si="42"/>
        <v>0</v>
      </c>
      <c r="N183" s="40">
        <f t="shared" si="49"/>
        <v>117914.44504968404</v>
      </c>
      <c r="O183" s="40">
        <f t="shared" si="43"/>
        <v>117904.17615502654</v>
      </c>
      <c r="P183" s="40">
        <f t="shared" si="50"/>
        <v>117904.17615502654</v>
      </c>
      <c r="Q183">
        <f t="shared" si="51"/>
        <v>0</v>
      </c>
      <c r="R183" s="40">
        <f t="shared" si="52"/>
        <v>117904.17615502654</v>
      </c>
      <c r="S183" s="40">
        <f t="shared" si="44"/>
        <v>117904.17615502649</v>
      </c>
      <c r="T183" s="40">
        <f t="shared" si="53"/>
        <v>117904.17615502649</v>
      </c>
      <c r="U183">
        <f t="shared" si="54"/>
        <v>0</v>
      </c>
      <c r="V183" s="40">
        <f t="shared" si="55"/>
        <v>117904.17615502649</v>
      </c>
      <c r="W183" s="40">
        <f t="shared" si="45"/>
        <v>117904.17615502649</v>
      </c>
      <c r="X183" s="40">
        <f t="shared" si="56"/>
        <v>117904.17615502649</v>
      </c>
      <c r="Y183">
        <f t="shared" si="57"/>
        <v>0</v>
      </c>
    </row>
    <row r="184" spans="1:25" x14ac:dyDescent="0.25">
      <c r="A184" s="4" t="s">
        <v>1033</v>
      </c>
      <c r="B184" s="7" t="s">
        <v>538</v>
      </c>
      <c r="C184" s="2" t="s">
        <v>1034</v>
      </c>
      <c r="D184">
        <f>VLOOKUP(B184,'Model allocations'!$A$1:$L$319,3,FALSE)</f>
        <v>16262.553697296293</v>
      </c>
      <c r="E184" s="42">
        <f>VLOOKUP(B184,'Initial adjusted formula count'!$A$1:$P$319,12,FALSE)</f>
        <v>0.238095238095238</v>
      </c>
      <c r="F184">
        <f>VLOOKUP(B184,'Model allocations'!$A$1:$L$319,8,FALSE)</f>
        <v>14636.298327566663</v>
      </c>
      <c r="G184" s="41">
        <f t="shared" si="46"/>
        <v>0.9</v>
      </c>
      <c r="H184">
        <f t="shared" si="47"/>
        <v>14636.298327566663</v>
      </c>
      <c r="I184">
        <f t="shared" si="39"/>
        <v>0</v>
      </c>
      <c r="J184">
        <f t="shared" si="40"/>
        <v>14636.298327566663</v>
      </c>
      <c r="K184">
        <f t="shared" si="41"/>
        <v>14630.185283932948</v>
      </c>
      <c r="L184">
        <f t="shared" si="48"/>
        <v>14630.185283932948</v>
      </c>
      <c r="M184">
        <f t="shared" si="42"/>
        <v>14636.298327566663</v>
      </c>
      <c r="N184" s="40">
        <f t="shared" si="49"/>
        <v>0</v>
      </c>
      <c r="O184" s="40">
        <f t="shared" si="43"/>
        <v>0</v>
      </c>
      <c r="P184" s="40">
        <f t="shared" si="50"/>
        <v>14636.298327566663</v>
      </c>
      <c r="Q184">
        <f t="shared" si="51"/>
        <v>0</v>
      </c>
      <c r="R184" s="40">
        <f t="shared" si="52"/>
        <v>0</v>
      </c>
      <c r="S184" s="40">
        <f t="shared" si="44"/>
        <v>0</v>
      </c>
      <c r="T184" s="40">
        <f t="shared" si="53"/>
        <v>14636.298327566663</v>
      </c>
      <c r="U184">
        <f t="shared" si="54"/>
        <v>0</v>
      </c>
      <c r="V184" s="40">
        <f t="shared" si="55"/>
        <v>0</v>
      </c>
      <c r="W184" s="40">
        <f t="shared" si="45"/>
        <v>0</v>
      </c>
      <c r="X184" s="40">
        <f t="shared" si="56"/>
        <v>14636.298327566663</v>
      </c>
      <c r="Y184">
        <f t="shared" si="57"/>
        <v>0</v>
      </c>
    </row>
    <row r="185" spans="1:25" x14ac:dyDescent="0.25">
      <c r="A185" s="4" t="s">
        <v>1035</v>
      </c>
      <c r="B185" s="7" t="s">
        <v>540</v>
      </c>
      <c r="C185" s="2" t="s">
        <v>1036</v>
      </c>
      <c r="D185">
        <f>VLOOKUP(B185,'Model allocations'!$A$1:$L$319,3,FALSE)</f>
        <v>45173.76027026747</v>
      </c>
      <c r="E185" s="42">
        <f>VLOOKUP(B185,'Initial adjusted formula count'!$A$1:$P$319,12,FALSE)</f>
        <v>0.143581081081081</v>
      </c>
      <c r="F185">
        <f>VLOOKUP(B185,'Model allocations'!$A$1:$L$319,8,FALSE)</f>
        <v>68677.504816588989</v>
      </c>
      <c r="G185" s="41">
        <f t="shared" si="46"/>
        <v>0.85</v>
      </c>
      <c r="H185">
        <f t="shared" si="47"/>
        <v>38397.696229727349</v>
      </c>
      <c r="I185">
        <f t="shared" si="39"/>
        <v>0</v>
      </c>
      <c r="J185">
        <f t="shared" si="40"/>
        <v>68677.504816588989</v>
      </c>
      <c r="K185">
        <f t="shared" si="41"/>
        <v>68648.820748103739</v>
      </c>
      <c r="L185">
        <f t="shared" si="48"/>
        <v>68648.820748103739</v>
      </c>
      <c r="M185">
        <f t="shared" si="42"/>
        <v>0</v>
      </c>
      <c r="N185" s="40">
        <f t="shared" si="49"/>
        <v>68648.820748103739</v>
      </c>
      <c r="O185" s="40">
        <f t="shared" si="43"/>
        <v>68642.842282036014</v>
      </c>
      <c r="P185" s="40">
        <f t="shared" si="50"/>
        <v>68642.842282036014</v>
      </c>
      <c r="Q185">
        <f t="shared" si="51"/>
        <v>0</v>
      </c>
      <c r="R185" s="40">
        <f t="shared" si="52"/>
        <v>68642.842282036014</v>
      </c>
      <c r="S185" s="40">
        <f t="shared" si="44"/>
        <v>68642.842282035999</v>
      </c>
      <c r="T185" s="40">
        <f t="shared" si="53"/>
        <v>68642.842282035999</v>
      </c>
      <c r="U185">
        <f t="shared" si="54"/>
        <v>0</v>
      </c>
      <c r="V185" s="40">
        <f t="shared" si="55"/>
        <v>68642.842282035999</v>
      </c>
      <c r="W185" s="40">
        <f t="shared" si="45"/>
        <v>68642.842282035999</v>
      </c>
      <c r="X185" s="40">
        <f t="shared" si="56"/>
        <v>68642.842282035999</v>
      </c>
      <c r="Y185">
        <f t="shared" si="57"/>
        <v>0</v>
      </c>
    </row>
    <row r="186" spans="1:25" x14ac:dyDescent="0.25">
      <c r="A186" s="4" t="s">
        <v>1037</v>
      </c>
      <c r="B186" s="7" t="s">
        <v>304</v>
      </c>
      <c r="C186" s="2" t="s">
        <v>1038</v>
      </c>
      <c r="D186">
        <f>VLOOKUP(B186,'Model allocations'!$A$1:$L$319,3,FALSE)</f>
        <v>14455.60328648559</v>
      </c>
      <c r="E186" s="42">
        <f>VLOOKUP(B186,'Initial adjusted formula count'!$A$1:$P$319,12,FALSE)</f>
        <v>0.05</v>
      </c>
      <c r="F186">
        <f>VLOOKUP(B186,'Model allocations'!$A$1:$L$319,8,FALSE)</f>
        <v>0</v>
      </c>
      <c r="G186" s="41">
        <f t="shared" si="46"/>
        <v>0.85</v>
      </c>
      <c r="H186">
        <f t="shared" si="47"/>
        <v>0</v>
      </c>
      <c r="I186">
        <f t="shared" si="39"/>
        <v>0</v>
      </c>
      <c r="J186">
        <f t="shared" si="40"/>
        <v>0</v>
      </c>
      <c r="K186">
        <f t="shared" si="41"/>
        <v>0</v>
      </c>
      <c r="L186">
        <f t="shared" si="48"/>
        <v>0</v>
      </c>
      <c r="M186">
        <f t="shared" si="42"/>
        <v>0</v>
      </c>
      <c r="N186" s="40">
        <f t="shared" si="49"/>
        <v>0</v>
      </c>
      <c r="O186" s="40">
        <f t="shared" si="43"/>
        <v>0</v>
      </c>
      <c r="P186" s="40">
        <f t="shared" si="50"/>
        <v>0</v>
      </c>
      <c r="Q186">
        <f t="shared" si="51"/>
        <v>0</v>
      </c>
      <c r="R186" s="40">
        <f t="shared" si="52"/>
        <v>0</v>
      </c>
      <c r="S186" s="40">
        <f t="shared" si="44"/>
        <v>0</v>
      </c>
      <c r="T186" s="40">
        <f t="shared" si="53"/>
        <v>0</v>
      </c>
      <c r="U186">
        <f t="shared" si="54"/>
        <v>0</v>
      </c>
      <c r="V186" s="40">
        <f t="shared" si="55"/>
        <v>0</v>
      </c>
      <c r="W186" s="40">
        <f t="shared" si="45"/>
        <v>0</v>
      </c>
      <c r="X186" s="40">
        <f t="shared" si="56"/>
        <v>0</v>
      </c>
      <c r="Y186">
        <f t="shared" si="57"/>
        <v>0</v>
      </c>
    </row>
    <row r="187" spans="1:25" x14ac:dyDescent="0.25">
      <c r="A187" s="4" t="s">
        <v>1039</v>
      </c>
      <c r="B187" s="7" t="s">
        <v>542</v>
      </c>
      <c r="C187" s="2" t="s">
        <v>1040</v>
      </c>
      <c r="D187">
        <f>VLOOKUP(B187,'Model allocations'!$A$1:$L$319,3,FALSE)</f>
        <v>22586.880135133735</v>
      </c>
      <c r="E187" s="42">
        <f>VLOOKUP(B187,'Initial adjusted formula count'!$A$1:$P$319,12,FALSE)</f>
        <v>0.244094488188976</v>
      </c>
      <c r="F187">
        <f>VLOOKUP(B187,'Model allocations'!$A$1:$L$319,8,FALSE)</f>
        <v>25047.089991932451</v>
      </c>
      <c r="G187" s="41">
        <f t="shared" si="46"/>
        <v>0.9</v>
      </c>
      <c r="H187">
        <f t="shared" si="47"/>
        <v>20328.192121620363</v>
      </c>
      <c r="I187">
        <f t="shared" si="39"/>
        <v>0</v>
      </c>
      <c r="J187">
        <f t="shared" si="40"/>
        <v>25047.089991932451</v>
      </c>
      <c r="K187">
        <f t="shared" si="41"/>
        <v>25036.628743426063</v>
      </c>
      <c r="L187">
        <f t="shared" si="48"/>
        <v>25036.628743426063</v>
      </c>
      <c r="M187">
        <f t="shared" si="42"/>
        <v>0</v>
      </c>
      <c r="N187" s="40">
        <f t="shared" si="49"/>
        <v>25036.628743426063</v>
      </c>
      <c r="O187" s="40">
        <f t="shared" si="43"/>
        <v>25034.448361683717</v>
      </c>
      <c r="P187" s="40">
        <f t="shared" si="50"/>
        <v>25034.448361683717</v>
      </c>
      <c r="Q187">
        <f t="shared" si="51"/>
        <v>0</v>
      </c>
      <c r="R187" s="40">
        <f t="shared" si="52"/>
        <v>25034.448361683717</v>
      </c>
      <c r="S187" s="40">
        <f t="shared" si="44"/>
        <v>25034.448361683706</v>
      </c>
      <c r="T187" s="40">
        <f t="shared" si="53"/>
        <v>25034.448361683706</v>
      </c>
      <c r="U187">
        <f t="shared" si="54"/>
        <v>0</v>
      </c>
      <c r="V187" s="40">
        <f t="shared" si="55"/>
        <v>25034.448361683706</v>
      </c>
      <c r="W187" s="40">
        <f t="shared" si="45"/>
        <v>25034.448361683706</v>
      </c>
      <c r="X187" s="40">
        <f t="shared" si="56"/>
        <v>25034.448361683706</v>
      </c>
      <c r="Y187">
        <f t="shared" si="57"/>
        <v>0</v>
      </c>
    </row>
    <row r="188" spans="1:25" x14ac:dyDescent="0.25">
      <c r="A188" s="4" t="s">
        <v>1041</v>
      </c>
      <c r="B188" s="7" t="s">
        <v>544</v>
      </c>
      <c r="C188" s="2" t="s">
        <v>1042</v>
      </c>
      <c r="D188">
        <f>VLOOKUP(B188,'Model allocations'!$A$1:$L$319,3,FALSE)</f>
        <v>66857.165199995841</v>
      </c>
      <c r="E188" s="42">
        <f>VLOOKUP(B188,'Initial adjusted formula count'!$A$1:$P$319,12,FALSE)</f>
        <v>0.18888888888888899</v>
      </c>
      <c r="F188">
        <f>VLOOKUP(B188,'Model allocations'!$A$1:$L$319,8,FALSE)</f>
        <v>60171.448679996261</v>
      </c>
      <c r="G188" s="41">
        <f t="shared" si="46"/>
        <v>0.9</v>
      </c>
      <c r="H188">
        <f t="shared" si="47"/>
        <v>60171.448679996261</v>
      </c>
      <c r="I188">
        <f t="shared" si="39"/>
        <v>0</v>
      </c>
      <c r="J188">
        <f t="shared" si="40"/>
        <v>60171.448679996261</v>
      </c>
      <c r="K188">
        <f t="shared" si="41"/>
        <v>60146.317278390976</v>
      </c>
      <c r="L188">
        <f t="shared" si="48"/>
        <v>60146.317278390976</v>
      </c>
      <c r="M188">
        <f t="shared" si="42"/>
        <v>60171.448679996261</v>
      </c>
      <c r="N188" s="40">
        <f t="shared" si="49"/>
        <v>0</v>
      </c>
      <c r="O188" s="40">
        <f t="shared" si="43"/>
        <v>0</v>
      </c>
      <c r="P188" s="40">
        <f t="shared" si="50"/>
        <v>60171.448679996261</v>
      </c>
      <c r="Q188">
        <f t="shared" si="51"/>
        <v>0</v>
      </c>
      <c r="R188" s="40">
        <f t="shared" si="52"/>
        <v>0</v>
      </c>
      <c r="S188" s="40">
        <f t="shared" si="44"/>
        <v>0</v>
      </c>
      <c r="T188" s="40">
        <f t="shared" si="53"/>
        <v>60171.448679996261</v>
      </c>
      <c r="U188">
        <f t="shared" si="54"/>
        <v>0</v>
      </c>
      <c r="V188" s="40">
        <f t="shared" si="55"/>
        <v>0</v>
      </c>
      <c r="W188" s="40">
        <f t="shared" si="45"/>
        <v>0</v>
      </c>
      <c r="X188" s="40">
        <f t="shared" si="56"/>
        <v>60171.448679996261</v>
      </c>
      <c r="Y188">
        <f t="shared" si="57"/>
        <v>0</v>
      </c>
    </row>
    <row r="189" spans="1:25" x14ac:dyDescent="0.25">
      <c r="A189" s="4" t="s">
        <v>1043</v>
      </c>
      <c r="B189" s="7" t="s">
        <v>546</v>
      </c>
      <c r="C189" s="2" t="s">
        <v>1044</v>
      </c>
      <c r="D189">
        <f>VLOOKUP(B189,'Model allocations'!$A$1:$L$319,3,FALSE)</f>
        <v>259297.38395133524</v>
      </c>
      <c r="E189" s="42">
        <f>VLOOKUP(B189,'Initial adjusted formula count'!$A$1:$P$319,12,FALSE)</f>
        <v>0.301966292134831</v>
      </c>
      <c r="F189">
        <f>VLOOKUP(B189,'Model allocations'!$A$1:$L$319,8,FALSE)</f>
        <v>246332.51475376848</v>
      </c>
      <c r="G189" s="41">
        <f t="shared" si="46"/>
        <v>0.95</v>
      </c>
      <c r="H189">
        <f t="shared" si="47"/>
        <v>246332.51475376848</v>
      </c>
      <c r="I189">
        <f t="shared" si="39"/>
        <v>0</v>
      </c>
      <c r="J189">
        <f t="shared" si="40"/>
        <v>246332.51475376848</v>
      </c>
      <c r="K189">
        <f t="shared" si="41"/>
        <v>246229.63072001952</v>
      </c>
      <c r="L189">
        <f t="shared" si="48"/>
        <v>246229.63072001952</v>
      </c>
      <c r="M189">
        <f t="shared" si="42"/>
        <v>246332.51475376848</v>
      </c>
      <c r="N189" s="40">
        <f t="shared" si="49"/>
        <v>0</v>
      </c>
      <c r="O189" s="40">
        <f t="shared" si="43"/>
        <v>0</v>
      </c>
      <c r="P189" s="40">
        <f t="shared" si="50"/>
        <v>246332.51475376848</v>
      </c>
      <c r="Q189">
        <f t="shared" si="51"/>
        <v>0</v>
      </c>
      <c r="R189" s="40">
        <f t="shared" si="52"/>
        <v>0</v>
      </c>
      <c r="S189" s="40">
        <f t="shared" si="44"/>
        <v>0</v>
      </c>
      <c r="T189" s="40">
        <f t="shared" si="53"/>
        <v>246332.51475376848</v>
      </c>
      <c r="U189">
        <f t="shared" si="54"/>
        <v>0</v>
      </c>
      <c r="V189" s="40">
        <f t="shared" si="55"/>
        <v>0</v>
      </c>
      <c r="W189" s="40">
        <f t="shared" si="45"/>
        <v>0</v>
      </c>
      <c r="X189" s="40">
        <f t="shared" si="56"/>
        <v>246332.51475376848</v>
      </c>
      <c r="Y189">
        <f t="shared" si="57"/>
        <v>0</v>
      </c>
    </row>
    <row r="190" spans="1:25" x14ac:dyDescent="0.25">
      <c r="A190" s="4" t="s">
        <v>1045</v>
      </c>
      <c r="B190" s="7" t="s">
        <v>306</v>
      </c>
      <c r="C190" s="2" t="s">
        <v>1046</v>
      </c>
      <c r="D190">
        <f>VLOOKUP(B190,'Model allocations'!$A$1:$L$319,3,FALSE)</f>
        <v>155388.96571866007</v>
      </c>
      <c r="E190" s="42">
        <f>VLOOKUP(B190,'Initial adjusted formula count'!$A$1:$P$319,12,FALSE)</f>
        <v>6.2670299727520404E-2</v>
      </c>
      <c r="F190">
        <f>VLOOKUP(B190,'Model allocations'!$A$1:$L$319,8,FALSE)</f>
        <v>167249.92349451673</v>
      </c>
      <c r="G190" s="41">
        <f t="shared" si="46"/>
        <v>0.85</v>
      </c>
      <c r="H190">
        <f t="shared" si="47"/>
        <v>132080.62086086106</v>
      </c>
      <c r="I190">
        <f t="shared" si="39"/>
        <v>0</v>
      </c>
      <c r="J190">
        <f t="shared" si="40"/>
        <v>167249.92349451673</v>
      </c>
      <c r="K190">
        <f t="shared" si="41"/>
        <v>167180.06935126439</v>
      </c>
      <c r="L190">
        <f t="shared" si="48"/>
        <v>167180.06935126439</v>
      </c>
      <c r="M190">
        <f t="shared" si="42"/>
        <v>0</v>
      </c>
      <c r="N190" s="40">
        <f t="shared" si="49"/>
        <v>167180.06935126439</v>
      </c>
      <c r="O190" s="40">
        <f t="shared" si="43"/>
        <v>167165.5100280171</v>
      </c>
      <c r="P190" s="40">
        <f t="shared" si="50"/>
        <v>167165.5100280171</v>
      </c>
      <c r="Q190">
        <f t="shared" si="51"/>
        <v>0</v>
      </c>
      <c r="R190" s="40">
        <f t="shared" si="52"/>
        <v>167165.5100280171</v>
      </c>
      <c r="S190" s="40">
        <f t="shared" si="44"/>
        <v>167165.51002801707</v>
      </c>
      <c r="T190" s="40">
        <f t="shared" si="53"/>
        <v>167165.51002801707</v>
      </c>
      <c r="U190">
        <f t="shared" si="54"/>
        <v>0</v>
      </c>
      <c r="V190" s="40">
        <f t="shared" si="55"/>
        <v>167165.51002801707</v>
      </c>
      <c r="W190" s="40">
        <f t="shared" si="45"/>
        <v>167165.51002801707</v>
      </c>
      <c r="X190" s="40">
        <f t="shared" si="56"/>
        <v>167165.51002801707</v>
      </c>
      <c r="Y190">
        <f t="shared" si="57"/>
        <v>0</v>
      </c>
    </row>
    <row r="191" spans="1:25" x14ac:dyDescent="0.25">
      <c r="A191" s="4" t="s">
        <v>1047</v>
      </c>
      <c r="B191" s="7" t="s">
        <v>548</v>
      </c>
      <c r="C191" s="2" t="s">
        <v>1048</v>
      </c>
      <c r="D191">
        <f>VLOOKUP(B191,'Model allocations'!$A$1:$L$319,3,FALSE)</f>
        <v>785147.21035072475</v>
      </c>
      <c r="E191" s="42">
        <f>VLOOKUP(B191,'Initial adjusted formula count'!$A$1:$P$319,12,FALSE)</f>
        <v>0.192662518772796</v>
      </c>
      <c r="F191">
        <f>VLOOKUP(B191,'Model allocations'!$A$1:$L$319,8,FALSE)</f>
        <v>725557.63912114012</v>
      </c>
      <c r="G191" s="41">
        <f t="shared" si="46"/>
        <v>0.9</v>
      </c>
      <c r="H191">
        <f t="shared" si="47"/>
        <v>706632.48931565229</v>
      </c>
      <c r="I191">
        <f t="shared" si="39"/>
        <v>0</v>
      </c>
      <c r="J191">
        <f t="shared" si="40"/>
        <v>725557.63912114012</v>
      </c>
      <c r="K191">
        <f t="shared" si="41"/>
        <v>725254.60037408408</v>
      </c>
      <c r="L191">
        <f t="shared" si="48"/>
        <v>725254.60037408408</v>
      </c>
      <c r="M191">
        <f t="shared" si="42"/>
        <v>0</v>
      </c>
      <c r="N191" s="40">
        <f t="shared" si="49"/>
        <v>725254.60037408408</v>
      </c>
      <c r="O191" s="40">
        <f t="shared" si="43"/>
        <v>725191.43963845097</v>
      </c>
      <c r="P191" s="40">
        <f t="shared" si="50"/>
        <v>725191.43963845097</v>
      </c>
      <c r="Q191">
        <f t="shared" si="51"/>
        <v>0</v>
      </c>
      <c r="R191" s="40">
        <f t="shared" si="52"/>
        <v>725191.43963845097</v>
      </c>
      <c r="S191" s="40">
        <f t="shared" si="44"/>
        <v>725191.43963845074</v>
      </c>
      <c r="T191" s="40">
        <f t="shared" si="53"/>
        <v>725191.43963845074</v>
      </c>
      <c r="U191">
        <f t="shared" si="54"/>
        <v>0</v>
      </c>
      <c r="V191" s="40">
        <f t="shared" si="55"/>
        <v>725191.43963845074</v>
      </c>
      <c r="W191" s="40">
        <f t="shared" si="45"/>
        <v>725191.43963845074</v>
      </c>
      <c r="X191" s="40">
        <f t="shared" si="56"/>
        <v>725191.43963845074</v>
      </c>
      <c r="Y191">
        <f t="shared" si="57"/>
        <v>0</v>
      </c>
    </row>
    <row r="192" spans="1:25" x14ac:dyDescent="0.25">
      <c r="A192" s="4" t="s">
        <v>1049</v>
      </c>
      <c r="B192" s="7" t="s">
        <v>550</v>
      </c>
      <c r="C192" s="2" t="s">
        <v>1050</v>
      </c>
      <c r="D192">
        <f>VLOOKUP(B192,'Model allocations'!$A$1:$L$319,3,FALSE)</f>
        <v>11745.177670269542</v>
      </c>
      <c r="E192" s="42">
        <f>VLOOKUP(B192,'Initial adjusted formula count'!$A$1:$P$319,12,FALSE)</f>
        <v>0.20833333333333301</v>
      </c>
      <c r="F192">
        <f>VLOOKUP(B192,'Model allocations'!$A$1:$L$319,8,FALSE)</f>
        <v>10570.659903242589</v>
      </c>
      <c r="G192" s="41">
        <f t="shared" si="46"/>
        <v>0.9</v>
      </c>
      <c r="H192">
        <f t="shared" si="47"/>
        <v>10570.659903242589</v>
      </c>
      <c r="I192">
        <f t="shared" si="39"/>
        <v>0</v>
      </c>
      <c r="J192">
        <f t="shared" si="40"/>
        <v>10570.659903242589</v>
      </c>
      <c r="K192">
        <f t="shared" si="41"/>
        <v>10566.244927284904</v>
      </c>
      <c r="L192">
        <f t="shared" si="48"/>
        <v>10566.244927284904</v>
      </c>
      <c r="M192">
        <f t="shared" si="42"/>
        <v>10570.659903242589</v>
      </c>
      <c r="N192" s="40">
        <f t="shared" si="49"/>
        <v>0</v>
      </c>
      <c r="O192" s="40">
        <f t="shared" si="43"/>
        <v>0</v>
      </c>
      <c r="P192" s="40">
        <f t="shared" si="50"/>
        <v>10570.659903242589</v>
      </c>
      <c r="Q192">
        <f t="shared" si="51"/>
        <v>0</v>
      </c>
      <c r="R192" s="40">
        <f t="shared" si="52"/>
        <v>0</v>
      </c>
      <c r="S192" s="40">
        <f t="shared" si="44"/>
        <v>0</v>
      </c>
      <c r="T192" s="40">
        <f t="shared" si="53"/>
        <v>10570.659903242589</v>
      </c>
      <c r="U192">
        <f t="shared" si="54"/>
        <v>0</v>
      </c>
      <c r="V192" s="40">
        <f t="shared" si="55"/>
        <v>0</v>
      </c>
      <c r="W192" s="40">
        <f t="shared" si="45"/>
        <v>0</v>
      </c>
      <c r="X192" s="40">
        <f t="shared" si="56"/>
        <v>10570.659903242589</v>
      </c>
      <c r="Y192">
        <f t="shared" si="57"/>
        <v>0</v>
      </c>
    </row>
    <row r="193" spans="1:25" x14ac:dyDescent="0.25">
      <c r="A193" s="4" t="s">
        <v>1051</v>
      </c>
      <c r="B193" s="7" t="s">
        <v>552</v>
      </c>
      <c r="C193" s="2" t="s">
        <v>1052</v>
      </c>
      <c r="D193">
        <f>VLOOKUP(B193,'Model allocations'!$A$1:$L$319,3,FALSE)</f>
        <v>19876.454518917686</v>
      </c>
      <c r="E193" s="42">
        <f>VLOOKUP(B193,'Initial adjusted formula count'!$A$1:$P$319,12,FALSE)</f>
        <v>9.5833333333333395E-2</v>
      </c>
      <c r="F193">
        <f>VLOOKUP(B193,'Model allocations'!$A$1:$L$319,8,FALSE)</f>
        <v>18583.324832724076</v>
      </c>
      <c r="G193" s="41">
        <f t="shared" si="46"/>
        <v>0.85</v>
      </c>
      <c r="H193">
        <f t="shared" si="47"/>
        <v>16894.986341080032</v>
      </c>
      <c r="I193">
        <f t="shared" si="39"/>
        <v>0</v>
      </c>
      <c r="J193">
        <f t="shared" si="40"/>
        <v>18583.324832724076</v>
      </c>
      <c r="K193">
        <f t="shared" si="41"/>
        <v>18575.563261251595</v>
      </c>
      <c r="L193">
        <f t="shared" si="48"/>
        <v>18575.563261251595</v>
      </c>
      <c r="M193">
        <f t="shared" si="42"/>
        <v>0</v>
      </c>
      <c r="N193" s="40">
        <f t="shared" si="49"/>
        <v>18575.563261251595</v>
      </c>
      <c r="O193" s="40">
        <f t="shared" si="43"/>
        <v>18573.945558668565</v>
      </c>
      <c r="P193" s="40">
        <f t="shared" si="50"/>
        <v>18573.945558668565</v>
      </c>
      <c r="Q193">
        <f t="shared" si="51"/>
        <v>0</v>
      </c>
      <c r="R193" s="40">
        <f t="shared" si="52"/>
        <v>18573.945558668565</v>
      </c>
      <c r="S193" s="40">
        <f t="shared" si="44"/>
        <v>18573.945558668558</v>
      </c>
      <c r="T193" s="40">
        <f t="shared" si="53"/>
        <v>18573.945558668558</v>
      </c>
      <c r="U193">
        <f t="shared" si="54"/>
        <v>0</v>
      </c>
      <c r="V193" s="40">
        <f t="shared" si="55"/>
        <v>18573.945558668558</v>
      </c>
      <c r="W193" s="40">
        <f t="shared" si="45"/>
        <v>18573.945558668558</v>
      </c>
      <c r="X193" s="40">
        <f t="shared" si="56"/>
        <v>18573.945558668558</v>
      </c>
      <c r="Y193">
        <f t="shared" si="57"/>
        <v>0</v>
      </c>
    </row>
    <row r="194" spans="1:25" x14ac:dyDescent="0.25">
      <c r="A194" s="4" t="s">
        <v>1053</v>
      </c>
      <c r="B194" s="7" t="s">
        <v>554</v>
      </c>
      <c r="C194" s="2" t="s">
        <v>1054</v>
      </c>
      <c r="D194">
        <f>VLOOKUP(B194,'Model allocations'!$A$1:$L$319,3,FALSE)</f>
        <v>2571290.434583623</v>
      </c>
      <c r="E194" s="42">
        <f>VLOOKUP(B194,'Initial adjusted formula count'!$A$1:$P$319,12,FALSE)</f>
        <v>0.13524985529616099</v>
      </c>
      <c r="F194">
        <f>VLOOKUP(B194,'Model allocations'!$A$1:$L$319,8,FALSE)</f>
        <v>2265549.6883025356</v>
      </c>
      <c r="G194" s="41">
        <f t="shared" si="46"/>
        <v>0.85</v>
      </c>
      <c r="H194">
        <f t="shared" si="47"/>
        <v>2185596.8693960793</v>
      </c>
      <c r="I194">
        <f t="shared" si="39"/>
        <v>0</v>
      </c>
      <c r="J194">
        <f t="shared" si="40"/>
        <v>2265549.6883025356</v>
      </c>
      <c r="K194">
        <f t="shared" si="41"/>
        <v>2264603.4515021509</v>
      </c>
      <c r="L194">
        <f t="shared" si="48"/>
        <v>2264603.4515021509</v>
      </c>
      <c r="M194">
        <f t="shared" si="42"/>
        <v>0</v>
      </c>
      <c r="N194" s="40">
        <f t="shared" si="49"/>
        <v>2264603.4515021509</v>
      </c>
      <c r="O194" s="40">
        <f t="shared" si="43"/>
        <v>2264406.2324568108</v>
      </c>
      <c r="P194" s="40">
        <f t="shared" si="50"/>
        <v>2264406.2324568108</v>
      </c>
      <c r="Q194">
        <f t="shared" si="51"/>
        <v>0</v>
      </c>
      <c r="R194" s="40">
        <f t="shared" si="52"/>
        <v>2264406.2324568108</v>
      </c>
      <c r="S194" s="40">
        <f t="shared" si="44"/>
        <v>2264406.2324568098</v>
      </c>
      <c r="T194" s="40">
        <f t="shared" si="53"/>
        <v>2264406.2324568098</v>
      </c>
      <c r="U194">
        <f t="shared" si="54"/>
        <v>0</v>
      </c>
      <c r="V194" s="40">
        <f t="shared" si="55"/>
        <v>2264406.2324568098</v>
      </c>
      <c r="W194" s="40">
        <f t="shared" si="45"/>
        <v>2264406.2324568098</v>
      </c>
      <c r="X194" s="40">
        <f t="shared" si="56"/>
        <v>2264406.2324568098</v>
      </c>
      <c r="Y194">
        <f t="shared" si="57"/>
        <v>0</v>
      </c>
    </row>
    <row r="195" spans="1:25" x14ac:dyDescent="0.25">
      <c r="A195" s="4" t="s">
        <v>1055</v>
      </c>
      <c r="B195" s="7" t="s">
        <v>556</v>
      </c>
      <c r="C195" s="2" t="s">
        <v>1056</v>
      </c>
      <c r="D195">
        <f>VLOOKUP(B195,'Model allocations'!$A$1:$L$319,3,FALSE)</f>
        <v>61436.31396756375</v>
      </c>
      <c r="E195" s="42">
        <f>VLOOKUP(B195,'Initial adjusted formula count'!$A$1:$P$319,12,FALSE)</f>
        <v>0.14237288135593201</v>
      </c>
      <c r="F195">
        <f>VLOOKUP(B195,'Model allocations'!$A$1:$L$319,8,FALSE)</f>
        <v>52220.866872429186</v>
      </c>
      <c r="G195" s="41">
        <f t="shared" si="46"/>
        <v>0.85</v>
      </c>
      <c r="H195">
        <f t="shared" si="47"/>
        <v>52220.866872429186</v>
      </c>
      <c r="I195">
        <f t="shared" si="39"/>
        <v>0</v>
      </c>
      <c r="J195">
        <f t="shared" si="40"/>
        <v>52220.866872429186</v>
      </c>
      <c r="K195">
        <f t="shared" si="41"/>
        <v>52199.05613650148</v>
      </c>
      <c r="L195">
        <f t="shared" si="48"/>
        <v>52199.05613650148</v>
      </c>
      <c r="M195">
        <f t="shared" si="42"/>
        <v>52220.866872429186</v>
      </c>
      <c r="N195" s="40">
        <f t="shared" si="49"/>
        <v>0</v>
      </c>
      <c r="O195" s="40">
        <f t="shared" si="43"/>
        <v>0</v>
      </c>
      <c r="P195" s="40">
        <f t="shared" si="50"/>
        <v>52220.866872429186</v>
      </c>
      <c r="Q195">
        <f t="shared" si="51"/>
        <v>0</v>
      </c>
      <c r="R195" s="40">
        <f t="shared" si="52"/>
        <v>0</v>
      </c>
      <c r="S195" s="40">
        <f t="shared" si="44"/>
        <v>0</v>
      </c>
      <c r="T195" s="40">
        <f t="shared" si="53"/>
        <v>52220.866872429186</v>
      </c>
      <c r="U195">
        <f t="shared" si="54"/>
        <v>0</v>
      </c>
      <c r="V195" s="40">
        <f t="shared" si="55"/>
        <v>0</v>
      </c>
      <c r="W195" s="40">
        <f t="shared" si="45"/>
        <v>0</v>
      </c>
      <c r="X195" s="40">
        <f t="shared" si="56"/>
        <v>52220.866872429186</v>
      </c>
      <c r="Y195">
        <f t="shared" si="57"/>
        <v>0</v>
      </c>
    </row>
    <row r="196" spans="1:25" x14ac:dyDescent="0.25">
      <c r="A196" s="4" t="s">
        <v>1057</v>
      </c>
      <c r="B196" s="7" t="s">
        <v>204</v>
      </c>
      <c r="C196" s="2" t="s">
        <v>1058</v>
      </c>
      <c r="D196">
        <f>VLOOKUP(B196,'Model allocations'!$A$1:$L$319,3,FALSE)</f>
        <v>0</v>
      </c>
      <c r="E196" s="42">
        <f>VLOOKUP(B196,'Initial adjusted formula count'!$A$1:$P$319,12,FALSE)</f>
        <v>0.11363636363636399</v>
      </c>
      <c r="F196">
        <f>VLOOKUP(B196,'Model allocations'!$A$1:$L$319,8,FALSE)</f>
        <v>8079.7064490104676</v>
      </c>
      <c r="G196" s="41">
        <f t="shared" si="46"/>
        <v>0.85</v>
      </c>
      <c r="H196">
        <f t="shared" si="47"/>
        <v>0</v>
      </c>
      <c r="I196">
        <f t="shared" ref="I196:I259" si="58">IF(F196&lt;H196,H196,0)</f>
        <v>0</v>
      </c>
      <c r="J196">
        <f t="shared" ref="J196:J259" si="59">IF(I196=0,F196,0)</f>
        <v>8079.7064490104676</v>
      </c>
      <c r="K196">
        <f t="shared" ref="K196:K259" si="60">(J196/$J$3)*($F$3-$I$3)</f>
        <v>8076.3318527180845</v>
      </c>
      <c r="L196">
        <f t="shared" si="48"/>
        <v>8076.3318527180845</v>
      </c>
      <c r="M196">
        <f t="shared" ref="M196:M259" si="61">IF(L196&lt;H196,H196,0)</f>
        <v>0</v>
      </c>
      <c r="N196" s="40">
        <f t="shared" si="49"/>
        <v>8076.3318527180845</v>
      </c>
      <c r="O196" s="40">
        <f t="shared" ref="O196:O259" si="62">((N196/$N$3)*($F$3-$I$3-$M$3))</f>
        <v>8075.6285037689395</v>
      </c>
      <c r="P196" s="40">
        <f t="shared" si="50"/>
        <v>8075.6285037689395</v>
      </c>
      <c r="Q196">
        <f t="shared" si="51"/>
        <v>0</v>
      </c>
      <c r="R196" s="40">
        <f t="shared" si="52"/>
        <v>8075.6285037689395</v>
      </c>
      <c r="S196" s="40">
        <f t="shared" ref="S196:S259" si="63">((R196/$R$3)*($F$3-$I$3-$M$3-$Q$3))</f>
        <v>8075.6285037689368</v>
      </c>
      <c r="T196" s="40">
        <f t="shared" si="53"/>
        <v>8075.6285037689368</v>
      </c>
      <c r="U196">
        <f t="shared" si="54"/>
        <v>0</v>
      </c>
      <c r="V196" s="40">
        <f t="shared" si="55"/>
        <v>8075.6285037689368</v>
      </c>
      <c r="W196" s="40">
        <f t="shared" ref="W196:W259" si="64">((V196/$V$3)*($F$3-$I$3-$M$3-$Q$3-$U$3))</f>
        <v>8075.6285037689368</v>
      </c>
      <c r="X196" s="40">
        <f t="shared" si="56"/>
        <v>8075.6285037689368</v>
      </c>
      <c r="Y196">
        <f t="shared" si="57"/>
        <v>0</v>
      </c>
    </row>
    <row r="197" spans="1:25" x14ac:dyDescent="0.25">
      <c r="A197" s="4" t="s">
        <v>1059</v>
      </c>
      <c r="B197" s="7" t="s">
        <v>308</v>
      </c>
      <c r="C197" s="2" t="s">
        <v>1060</v>
      </c>
      <c r="D197">
        <f>VLOOKUP(B197,'Model allocations'!$A$1:$L$319,3,FALSE)</f>
        <v>38849.433832430019</v>
      </c>
      <c r="E197" s="42">
        <f>VLOOKUP(B197,'Initial adjusted formula count'!$A$1:$P$319,12,FALSE)</f>
        <v>0.149193548387097</v>
      </c>
      <c r="F197">
        <f>VLOOKUP(B197,'Model allocations'!$A$1:$L$319,8,FALSE)</f>
        <v>33022.018757565515</v>
      </c>
      <c r="G197" s="41">
        <f t="shared" ref="G197:G260" si="65">IF(E197&lt;0.15,0.85,IF(AND(E197&gt;=0.15,E197&lt;0.3),0.9,0.95))</f>
        <v>0.85</v>
      </c>
      <c r="H197">
        <f t="shared" ref="H197:H260" si="66">IF(F197 = 0, 0, D197*G197)</f>
        <v>33022.018757565515</v>
      </c>
      <c r="I197">
        <f t="shared" si="58"/>
        <v>0</v>
      </c>
      <c r="J197">
        <f t="shared" si="59"/>
        <v>33022.018757565515</v>
      </c>
      <c r="K197">
        <f t="shared" si="60"/>
        <v>33008.226674552403</v>
      </c>
      <c r="L197">
        <f t="shared" ref="L197:L260" si="67">I197+K197</f>
        <v>33008.226674552403</v>
      </c>
      <c r="M197">
        <f t="shared" si="61"/>
        <v>33022.018757565515</v>
      </c>
      <c r="N197" s="40">
        <f t="shared" ref="N197:N260" si="68">IF($I197+$M197=0,L197,0)</f>
        <v>0</v>
      </c>
      <c r="O197" s="40">
        <f t="shared" si="62"/>
        <v>0</v>
      </c>
      <c r="P197" s="40">
        <f t="shared" ref="P197:P260" si="69">$I197+$M197+O197</f>
        <v>33022.018757565515</v>
      </c>
      <c r="Q197">
        <f t="shared" ref="Q197:Q260" si="70">IF(P197&lt;H197,H197,0)</f>
        <v>0</v>
      </c>
      <c r="R197" s="40">
        <f t="shared" ref="R197:R260" si="71">IF($I197+$M197+$Q197=0,P197,0)</f>
        <v>0</v>
      </c>
      <c r="S197" s="40">
        <f t="shared" si="63"/>
        <v>0</v>
      </c>
      <c r="T197" s="40">
        <f t="shared" ref="T197:T260" si="72">$I197+$M197+$Q197+S197</f>
        <v>33022.018757565515</v>
      </c>
      <c r="U197">
        <f t="shared" ref="U197:U260" si="73">IF(T197&lt;H197,H197,0)</f>
        <v>0</v>
      </c>
      <c r="V197" s="40">
        <f t="shared" ref="V197:V260" si="74">IF($I197+$M197+$Q197+U197=0,T197,0)</f>
        <v>0</v>
      </c>
      <c r="W197" s="40">
        <f t="shared" si="64"/>
        <v>0</v>
      </c>
      <c r="X197" s="40">
        <f t="shared" ref="X197:X260" si="75">$I197+$M197+$Q197+$U197+W197</f>
        <v>33022.018757565515</v>
      </c>
      <c r="Y197">
        <f t="shared" ref="Y197:Y260" si="76">IF(X197&lt;H197,H197,0)</f>
        <v>0</v>
      </c>
    </row>
    <row r="198" spans="1:25" x14ac:dyDescent="0.25">
      <c r="A198" s="4" t="s">
        <v>1061</v>
      </c>
      <c r="B198" s="7" t="s">
        <v>206</v>
      </c>
      <c r="C198" s="2" t="s">
        <v>1062</v>
      </c>
      <c r="D198">
        <f>VLOOKUP(B198,'Model allocations'!$A$1:$L$319,3,FALSE)</f>
        <v>439992.42503240507</v>
      </c>
      <c r="E198" s="42">
        <f>VLOOKUP(B198,'Initial adjusted formula count'!$A$1:$P$319,12,FALSE)</f>
        <v>5.3708224598030103E-2</v>
      </c>
      <c r="F198">
        <f>VLOOKUP(B198,'Model allocations'!$A$1:$L$319,8,FALSE)</f>
        <v>515485.27144686802</v>
      </c>
      <c r="G198" s="41">
        <f t="shared" si="65"/>
        <v>0.85</v>
      </c>
      <c r="H198">
        <f t="shared" si="66"/>
        <v>373993.5612775443</v>
      </c>
      <c r="I198">
        <f t="shared" si="58"/>
        <v>0</v>
      </c>
      <c r="J198">
        <f t="shared" si="59"/>
        <v>515485.27144686802</v>
      </c>
      <c r="K198">
        <f t="shared" si="60"/>
        <v>515269.97220341396</v>
      </c>
      <c r="L198">
        <f t="shared" si="67"/>
        <v>515269.97220341396</v>
      </c>
      <c r="M198">
        <f t="shared" si="61"/>
        <v>0</v>
      </c>
      <c r="N198" s="40">
        <f t="shared" si="68"/>
        <v>515269.97220341396</v>
      </c>
      <c r="O198" s="40">
        <f t="shared" si="62"/>
        <v>515225.09854045854</v>
      </c>
      <c r="P198" s="40">
        <f t="shared" si="69"/>
        <v>515225.09854045854</v>
      </c>
      <c r="Q198">
        <f t="shared" si="70"/>
        <v>0</v>
      </c>
      <c r="R198" s="40">
        <f t="shared" si="71"/>
        <v>515225.09854045854</v>
      </c>
      <c r="S198" s="40">
        <f t="shared" si="63"/>
        <v>515225.09854045836</v>
      </c>
      <c r="T198" s="40">
        <f t="shared" si="72"/>
        <v>515225.09854045836</v>
      </c>
      <c r="U198">
        <f t="shared" si="73"/>
        <v>0</v>
      </c>
      <c r="V198" s="40">
        <f t="shared" si="74"/>
        <v>515225.09854045836</v>
      </c>
      <c r="W198" s="40">
        <f t="shared" si="64"/>
        <v>515225.09854045836</v>
      </c>
      <c r="X198" s="40">
        <f t="shared" si="75"/>
        <v>515225.09854045836</v>
      </c>
      <c r="Y198">
        <f t="shared" si="76"/>
        <v>0</v>
      </c>
    </row>
    <row r="199" spans="1:25" x14ac:dyDescent="0.25">
      <c r="A199" s="4" t="s">
        <v>62</v>
      </c>
      <c r="B199" s="7" t="s">
        <v>96</v>
      </c>
      <c r="C199" s="2" t="s">
        <v>1063</v>
      </c>
      <c r="D199">
        <f>VLOOKUP(B199,'Model allocations'!$A$1:$L$319,3,FALSE)</f>
        <v>37280.485759055278</v>
      </c>
      <c r="E199" s="42">
        <f>VLOOKUP(B199,'Initial adjusted formula count'!$A$1:$P$319,12,FALSE)</f>
        <v>0.11933071524847901</v>
      </c>
      <c r="F199">
        <f>VLOOKUP(B199,'Model allocations'!$A$1:$L$319,8,FALSE)</f>
        <v>26467.818235989718</v>
      </c>
      <c r="G199" s="41">
        <f t="shared" si="65"/>
        <v>0.85</v>
      </c>
      <c r="H199">
        <f t="shared" si="66"/>
        <v>31688.412895196987</v>
      </c>
      <c r="I199">
        <f t="shared" si="58"/>
        <v>31688.412895196987</v>
      </c>
      <c r="J199">
        <f t="shared" si="59"/>
        <v>0</v>
      </c>
      <c r="K199">
        <f t="shared" si="60"/>
        <v>0</v>
      </c>
      <c r="L199">
        <f t="shared" si="67"/>
        <v>31688.412895196987</v>
      </c>
      <c r="M199">
        <f t="shared" si="61"/>
        <v>0</v>
      </c>
      <c r="N199" s="40">
        <f t="shared" si="68"/>
        <v>0</v>
      </c>
      <c r="O199" s="40">
        <f t="shared" si="62"/>
        <v>0</v>
      </c>
      <c r="P199" s="40">
        <f t="shared" si="69"/>
        <v>31688.412895196987</v>
      </c>
      <c r="Q199">
        <f t="shared" si="70"/>
        <v>0</v>
      </c>
      <c r="R199" s="40">
        <f t="shared" si="71"/>
        <v>0</v>
      </c>
      <c r="S199" s="40">
        <f t="shared" si="63"/>
        <v>0</v>
      </c>
      <c r="T199" s="40">
        <f t="shared" si="72"/>
        <v>31688.412895196987</v>
      </c>
      <c r="U199">
        <f t="shared" si="73"/>
        <v>0</v>
      </c>
      <c r="V199" s="40">
        <f t="shared" si="74"/>
        <v>0</v>
      </c>
      <c r="W199" s="40">
        <f t="shared" si="64"/>
        <v>0</v>
      </c>
      <c r="X199" s="40">
        <f t="shared" si="75"/>
        <v>31688.412895196987</v>
      </c>
      <c r="Y199">
        <f t="shared" si="76"/>
        <v>0</v>
      </c>
    </row>
    <row r="200" spans="1:25" x14ac:dyDescent="0.25">
      <c r="A200" s="4" t="s">
        <v>1064</v>
      </c>
      <c r="B200" s="7" t="s">
        <v>558</v>
      </c>
      <c r="C200" s="2" t="s">
        <v>1065</v>
      </c>
      <c r="D200">
        <f>VLOOKUP(B200,'Model allocations'!$A$1:$L$319,3,FALSE)</f>
        <v>209606.24765404101</v>
      </c>
      <c r="E200" s="42">
        <f>VLOOKUP(B200,'Initial adjusted formula count'!$A$1:$P$319,12,FALSE)</f>
        <v>0.16555851063829799</v>
      </c>
      <c r="F200">
        <f>VLOOKUP(B200,'Model allocations'!$A$1:$L$319,8,FALSE)</f>
        <v>201184.69058036059</v>
      </c>
      <c r="G200" s="41">
        <f t="shared" si="65"/>
        <v>0.9</v>
      </c>
      <c r="H200">
        <f t="shared" si="66"/>
        <v>188645.62288863692</v>
      </c>
      <c r="I200">
        <f t="shared" si="58"/>
        <v>0</v>
      </c>
      <c r="J200">
        <f t="shared" si="59"/>
        <v>201184.69058036059</v>
      </c>
      <c r="K200">
        <f t="shared" si="60"/>
        <v>201100.66313268023</v>
      </c>
      <c r="L200">
        <f t="shared" si="67"/>
        <v>201100.66313268023</v>
      </c>
      <c r="M200">
        <f t="shared" si="61"/>
        <v>0</v>
      </c>
      <c r="N200" s="40">
        <f t="shared" si="68"/>
        <v>201100.66313268023</v>
      </c>
      <c r="O200" s="40">
        <f t="shared" si="62"/>
        <v>201083.14974384656</v>
      </c>
      <c r="P200" s="40">
        <f t="shared" si="69"/>
        <v>201083.14974384656</v>
      </c>
      <c r="Q200">
        <f t="shared" si="70"/>
        <v>0</v>
      </c>
      <c r="R200" s="40">
        <f t="shared" si="71"/>
        <v>201083.14974384656</v>
      </c>
      <c r="S200" s="40">
        <f t="shared" si="63"/>
        <v>201083.1497438465</v>
      </c>
      <c r="T200" s="40">
        <f t="shared" si="72"/>
        <v>201083.1497438465</v>
      </c>
      <c r="U200">
        <f t="shared" si="73"/>
        <v>0</v>
      </c>
      <c r="V200" s="40">
        <f t="shared" si="74"/>
        <v>201083.1497438465</v>
      </c>
      <c r="W200" s="40">
        <f t="shared" si="64"/>
        <v>201083.1497438465</v>
      </c>
      <c r="X200" s="40">
        <f t="shared" si="75"/>
        <v>201083.1497438465</v>
      </c>
      <c r="Y200">
        <f t="shared" si="76"/>
        <v>0</v>
      </c>
    </row>
    <row r="201" spans="1:25" x14ac:dyDescent="0.25">
      <c r="A201" s="4" t="s">
        <v>1066</v>
      </c>
      <c r="B201" s="7" t="s">
        <v>560</v>
      </c>
      <c r="C201" s="2" t="s">
        <v>1067</v>
      </c>
      <c r="D201">
        <f>VLOOKUP(B201,'Model allocations'!$A$1:$L$319,3,FALSE)</f>
        <v>41559.859448646079</v>
      </c>
      <c r="E201" s="42">
        <f>VLOOKUP(B201,'Initial adjusted formula count'!$A$1:$P$319,12,FALSE)</f>
        <v>0.16253443526170799</v>
      </c>
      <c r="F201">
        <f>VLOOKUP(B201,'Model allocations'!$A$1:$L$319,8,FALSE)</f>
        <v>47670.268049161779</v>
      </c>
      <c r="G201" s="41">
        <f t="shared" si="65"/>
        <v>0.9</v>
      </c>
      <c r="H201">
        <f t="shared" si="66"/>
        <v>37403.873503781469</v>
      </c>
      <c r="I201">
        <f t="shared" si="58"/>
        <v>0</v>
      </c>
      <c r="J201">
        <f t="shared" si="59"/>
        <v>47670.268049161779</v>
      </c>
      <c r="K201">
        <f t="shared" si="60"/>
        <v>47650.357931036713</v>
      </c>
      <c r="L201">
        <f t="shared" si="67"/>
        <v>47650.357931036713</v>
      </c>
      <c r="M201">
        <f t="shared" si="61"/>
        <v>0</v>
      </c>
      <c r="N201" s="40">
        <f t="shared" si="68"/>
        <v>47650.357931036713</v>
      </c>
      <c r="O201" s="40">
        <f t="shared" si="62"/>
        <v>47646.208172236766</v>
      </c>
      <c r="P201" s="40">
        <f t="shared" si="69"/>
        <v>47646.208172236766</v>
      </c>
      <c r="Q201">
        <f t="shared" si="70"/>
        <v>0</v>
      </c>
      <c r="R201" s="40">
        <f t="shared" si="71"/>
        <v>47646.208172236766</v>
      </c>
      <c r="S201" s="40">
        <f t="shared" si="63"/>
        <v>47646.208172236751</v>
      </c>
      <c r="T201" s="40">
        <f t="shared" si="72"/>
        <v>47646.208172236751</v>
      </c>
      <c r="U201">
        <f t="shared" si="73"/>
        <v>0</v>
      </c>
      <c r="V201" s="40">
        <f t="shared" si="74"/>
        <v>47646.208172236751</v>
      </c>
      <c r="W201" s="40">
        <f t="shared" si="64"/>
        <v>47646.208172236751</v>
      </c>
      <c r="X201" s="40">
        <f t="shared" si="75"/>
        <v>47646.208172236751</v>
      </c>
      <c r="Y201">
        <f t="shared" si="76"/>
        <v>0</v>
      </c>
    </row>
    <row r="202" spans="1:25" x14ac:dyDescent="0.25">
      <c r="A202" s="4" t="s">
        <v>1068</v>
      </c>
      <c r="B202" s="7" t="s">
        <v>562</v>
      </c>
      <c r="C202" s="2" t="s">
        <v>1069</v>
      </c>
      <c r="D202">
        <f>VLOOKUP(B202,'Model allocations'!$A$1:$L$319,3,FALSE)</f>
        <v>642370.8710432034</v>
      </c>
      <c r="E202" s="42">
        <f>VLOOKUP(B202,'Initial adjusted formula count'!$A$1:$P$319,12,FALSE)</f>
        <v>0.15540540540540501</v>
      </c>
      <c r="F202">
        <f>VLOOKUP(B202,'Model allocations'!$A$1:$L$319,8,FALSE)</f>
        <v>578133.78393888311</v>
      </c>
      <c r="G202" s="41">
        <f t="shared" si="65"/>
        <v>0.9</v>
      </c>
      <c r="H202">
        <f t="shared" si="66"/>
        <v>578133.78393888311</v>
      </c>
      <c r="I202">
        <f t="shared" si="58"/>
        <v>0</v>
      </c>
      <c r="J202">
        <f t="shared" si="59"/>
        <v>578133.78393888311</v>
      </c>
      <c r="K202">
        <f t="shared" si="60"/>
        <v>577892.31871535128</v>
      </c>
      <c r="L202">
        <f t="shared" si="67"/>
        <v>577892.31871535128</v>
      </c>
      <c r="M202">
        <f t="shared" si="61"/>
        <v>578133.78393888311</v>
      </c>
      <c r="N202" s="40">
        <f t="shared" si="68"/>
        <v>0</v>
      </c>
      <c r="O202" s="40">
        <f t="shared" si="62"/>
        <v>0</v>
      </c>
      <c r="P202" s="40">
        <f t="shared" si="69"/>
        <v>578133.78393888311</v>
      </c>
      <c r="Q202">
        <f t="shared" si="70"/>
        <v>0</v>
      </c>
      <c r="R202" s="40">
        <f t="shared" si="71"/>
        <v>0</v>
      </c>
      <c r="S202" s="40">
        <f t="shared" si="63"/>
        <v>0</v>
      </c>
      <c r="T202" s="40">
        <f t="shared" si="72"/>
        <v>578133.78393888311</v>
      </c>
      <c r="U202">
        <f t="shared" si="73"/>
        <v>0</v>
      </c>
      <c r="V202" s="40">
        <f t="shared" si="74"/>
        <v>0</v>
      </c>
      <c r="W202" s="40">
        <f t="shared" si="64"/>
        <v>0</v>
      </c>
      <c r="X202" s="40">
        <f t="shared" si="75"/>
        <v>578133.78393888311</v>
      </c>
      <c r="Y202">
        <f t="shared" si="76"/>
        <v>0</v>
      </c>
    </row>
    <row r="203" spans="1:25" x14ac:dyDescent="0.25">
      <c r="A203" s="4" t="s">
        <v>1070</v>
      </c>
      <c r="B203" s="7" t="s">
        <v>564</v>
      </c>
      <c r="C203" s="2" t="s">
        <v>1071</v>
      </c>
      <c r="D203">
        <f>VLOOKUP(B203,'Model allocations'!$A$1:$L$319,3,FALSE)</f>
        <v>232537.39654993685</v>
      </c>
      <c r="E203" s="42">
        <f>VLOOKUP(B203,'Initial adjusted formula count'!$A$1:$P$319,12,FALSE)</f>
        <v>0.195352214960058</v>
      </c>
      <c r="F203">
        <f>VLOOKUP(B203,'Model allocations'!$A$1:$L$319,8,FALSE)</f>
        <v>217344.10347838158</v>
      </c>
      <c r="G203" s="41">
        <f t="shared" si="65"/>
        <v>0.9</v>
      </c>
      <c r="H203">
        <f t="shared" si="66"/>
        <v>209283.65689494318</v>
      </c>
      <c r="I203">
        <f t="shared" si="58"/>
        <v>0</v>
      </c>
      <c r="J203">
        <f t="shared" si="59"/>
        <v>217344.10347838158</v>
      </c>
      <c r="K203">
        <f t="shared" si="60"/>
        <v>217253.32683811645</v>
      </c>
      <c r="L203">
        <f t="shared" si="67"/>
        <v>217253.32683811645</v>
      </c>
      <c r="M203">
        <f t="shared" si="61"/>
        <v>0</v>
      </c>
      <c r="N203" s="40">
        <f t="shared" si="68"/>
        <v>217253.32683811645</v>
      </c>
      <c r="O203" s="40">
        <f t="shared" si="62"/>
        <v>217234.40675138446</v>
      </c>
      <c r="P203" s="40">
        <f t="shared" si="69"/>
        <v>217234.40675138446</v>
      </c>
      <c r="Q203">
        <f t="shared" si="70"/>
        <v>0</v>
      </c>
      <c r="R203" s="40">
        <f t="shared" si="71"/>
        <v>217234.40675138446</v>
      </c>
      <c r="S203" s="40">
        <f t="shared" si="63"/>
        <v>217234.40675138441</v>
      </c>
      <c r="T203" s="40">
        <f t="shared" si="72"/>
        <v>217234.40675138441</v>
      </c>
      <c r="U203">
        <f t="shared" si="73"/>
        <v>0</v>
      </c>
      <c r="V203" s="40">
        <f t="shared" si="74"/>
        <v>217234.40675138441</v>
      </c>
      <c r="W203" s="40">
        <f t="shared" si="64"/>
        <v>217234.40675138441</v>
      </c>
      <c r="X203" s="40">
        <f t="shared" si="75"/>
        <v>217234.40675138441</v>
      </c>
      <c r="Y203">
        <f t="shared" si="76"/>
        <v>0</v>
      </c>
    </row>
    <row r="204" spans="1:25" x14ac:dyDescent="0.25">
      <c r="A204" s="4" t="s">
        <v>1072</v>
      </c>
      <c r="B204" s="7" t="s">
        <v>566</v>
      </c>
      <c r="C204" s="2" t="s">
        <v>1073</v>
      </c>
      <c r="D204">
        <f>VLOOKUP(B204,'Model allocations'!$A$1:$L$319,3,FALSE)</f>
        <v>37042.483421619319</v>
      </c>
      <c r="E204" s="42">
        <f>VLOOKUP(B204,'Initial adjusted formula count'!$A$1:$P$319,12,FALSE)</f>
        <v>0.13725490196078399</v>
      </c>
      <c r="F204">
        <f>VLOOKUP(B204,'Model allocations'!$A$1:$L$319,8,FALSE)</f>
        <v>39590.561600151297</v>
      </c>
      <c r="G204" s="41">
        <f t="shared" si="65"/>
        <v>0.85</v>
      </c>
      <c r="H204">
        <f t="shared" si="66"/>
        <v>31486.11090837642</v>
      </c>
      <c r="I204">
        <f t="shared" si="58"/>
        <v>0</v>
      </c>
      <c r="J204">
        <f t="shared" si="59"/>
        <v>39590.561600151297</v>
      </c>
      <c r="K204">
        <f t="shared" si="60"/>
        <v>39574.026078318617</v>
      </c>
      <c r="L204">
        <f t="shared" si="67"/>
        <v>39574.026078318617</v>
      </c>
      <c r="M204">
        <f t="shared" si="61"/>
        <v>0</v>
      </c>
      <c r="N204" s="40">
        <f t="shared" si="68"/>
        <v>39574.026078318617</v>
      </c>
      <c r="O204" s="40">
        <f t="shared" si="62"/>
        <v>39570.579668467813</v>
      </c>
      <c r="P204" s="40">
        <f t="shared" si="69"/>
        <v>39570.579668467813</v>
      </c>
      <c r="Q204">
        <f t="shared" si="70"/>
        <v>0</v>
      </c>
      <c r="R204" s="40">
        <f t="shared" si="71"/>
        <v>39570.579668467813</v>
      </c>
      <c r="S204" s="40">
        <f t="shared" si="63"/>
        <v>39570.579668467799</v>
      </c>
      <c r="T204" s="40">
        <f t="shared" si="72"/>
        <v>39570.579668467799</v>
      </c>
      <c r="U204">
        <f t="shared" si="73"/>
        <v>0</v>
      </c>
      <c r="V204" s="40">
        <f t="shared" si="74"/>
        <v>39570.579668467799</v>
      </c>
      <c r="W204" s="40">
        <f t="shared" si="64"/>
        <v>39570.579668467799</v>
      </c>
      <c r="X204" s="40">
        <f t="shared" si="75"/>
        <v>39570.579668467799</v>
      </c>
      <c r="Y204">
        <f t="shared" si="76"/>
        <v>0</v>
      </c>
    </row>
    <row r="205" spans="1:25" x14ac:dyDescent="0.25">
      <c r="A205" s="4" t="s">
        <v>40</v>
      </c>
      <c r="B205" s="7" t="s">
        <v>90</v>
      </c>
      <c r="C205" s="2" t="s">
        <v>1074</v>
      </c>
      <c r="D205">
        <f>VLOOKUP(B205,'Model allocations'!$A$1:$L$319,3,FALSE)</f>
        <v>115553.07110498298</v>
      </c>
      <c r="E205" s="42">
        <f>VLOOKUP(B205,'Initial adjusted formula count'!$A$1:$P$319,12,FALSE)</f>
        <v>0.13154376085937999</v>
      </c>
      <c r="F205">
        <f>VLOOKUP(B205,'Model allocations'!$A$1:$L$319,8,FALSE)</f>
        <v>71251.480277722643</v>
      </c>
      <c r="G205" s="41">
        <f t="shared" si="65"/>
        <v>0.85</v>
      </c>
      <c r="H205">
        <f t="shared" si="66"/>
        <v>98220.110439235534</v>
      </c>
      <c r="I205">
        <f t="shared" si="58"/>
        <v>98220.110439235534</v>
      </c>
      <c r="J205">
        <f t="shared" si="59"/>
        <v>0</v>
      </c>
      <c r="K205">
        <f t="shared" si="60"/>
        <v>0</v>
      </c>
      <c r="L205">
        <f t="shared" si="67"/>
        <v>98220.110439235534</v>
      </c>
      <c r="M205">
        <f t="shared" si="61"/>
        <v>0</v>
      </c>
      <c r="N205" s="40">
        <f t="shared" si="68"/>
        <v>0</v>
      </c>
      <c r="O205" s="40">
        <f t="shared" si="62"/>
        <v>0</v>
      </c>
      <c r="P205" s="40">
        <f t="shared" si="69"/>
        <v>98220.110439235534</v>
      </c>
      <c r="Q205">
        <f t="shared" si="70"/>
        <v>0</v>
      </c>
      <c r="R205" s="40">
        <f t="shared" si="71"/>
        <v>0</v>
      </c>
      <c r="S205" s="40">
        <f t="shared" si="63"/>
        <v>0</v>
      </c>
      <c r="T205" s="40">
        <f t="shared" si="72"/>
        <v>98220.110439235534</v>
      </c>
      <c r="U205">
        <f t="shared" si="73"/>
        <v>0</v>
      </c>
      <c r="V205" s="40">
        <f t="shared" si="74"/>
        <v>0</v>
      </c>
      <c r="W205" s="40">
        <f t="shared" si="64"/>
        <v>0</v>
      </c>
      <c r="X205" s="40">
        <f t="shared" si="75"/>
        <v>98220.110439235534</v>
      </c>
      <c r="Y205">
        <f t="shared" si="76"/>
        <v>0</v>
      </c>
    </row>
    <row r="206" spans="1:25" x14ac:dyDescent="0.25">
      <c r="A206" s="4" t="s">
        <v>1075</v>
      </c>
      <c r="B206" s="7" t="s">
        <v>568</v>
      </c>
      <c r="C206" s="2" t="s">
        <v>1076</v>
      </c>
      <c r="D206">
        <f>VLOOKUP(B206,'Model allocations'!$A$1:$L$319,3,FALSE)</f>
        <v>427638.43204539485</v>
      </c>
      <c r="E206" s="42">
        <f>VLOOKUP(B206,'Initial adjusted formula count'!$A$1:$P$319,12,FALSE)</f>
        <v>0.126934984520124</v>
      </c>
      <c r="F206">
        <f>VLOOKUP(B206,'Model allocations'!$A$1:$L$319,8,FALSE)</f>
        <v>363492.66723858559</v>
      </c>
      <c r="G206" s="41">
        <f t="shared" si="65"/>
        <v>0.85</v>
      </c>
      <c r="H206">
        <f t="shared" si="66"/>
        <v>363492.66723858559</v>
      </c>
      <c r="I206">
        <f t="shared" si="58"/>
        <v>0</v>
      </c>
      <c r="J206">
        <f t="shared" si="59"/>
        <v>363492.66723858559</v>
      </c>
      <c r="K206">
        <f t="shared" si="60"/>
        <v>363340.84971713071</v>
      </c>
      <c r="L206">
        <f t="shared" si="67"/>
        <v>363340.84971713071</v>
      </c>
      <c r="M206">
        <f t="shared" si="61"/>
        <v>363492.66723858559</v>
      </c>
      <c r="N206" s="40">
        <f t="shared" si="68"/>
        <v>0</v>
      </c>
      <c r="O206" s="40">
        <f t="shared" si="62"/>
        <v>0</v>
      </c>
      <c r="P206" s="40">
        <f t="shared" si="69"/>
        <v>363492.66723858559</v>
      </c>
      <c r="Q206">
        <f t="shared" si="70"/>
        <v>0</v>
      </c>
      <c r="R206" s="40">
        <f t="shared" si="71"/>
        <v>0</v>
      </c>
      <c r="S206" s="40">
        <f t="shared" si="63"/>
        <v>0</v>
      </c>
      <c r="T206" s="40">
        <f t="shared" si="72"/>
        <v>363492.66723858559</v>
      </c>
      <c r="U206">
        <f t="shared" si="73"/>
        <v>0</v>
      </c>
      <c r="V206" s="40">
        <f t="shared" si="74"/>
        <v>0</v>
      </c>
      <c r="W206" s="40">
        <f t="shared" si="64"/>
        <v>0</v>
      </c>
      <c r="X206" s="40">
        <f t="shared" si="75"/>
        <v>363492.66723858559</v>
      </c>
      <c r="Y206">
        <f t="shared" si="76"/>
        <v>0</v>
      </c>
    </row>
    <row r="207" spans="1:25" x14ac:dyDescent="0.25">
      <c r="A207" s="4" t="s">
        <v>27</v>
      </c>
      <c r="B207" s="7" t="s">
        <v>70</v>
      </c>
      <c r="C207" s="2" t="s">
        <v>1077</v>
      </c>
      <c r="D207">
        <f>VLOOKUP(B207,'Model allocations'!$A$1:$L$319,3,FALSE)</f>
        <v>269410.05446487718</v>
      </c>
      <c r="E207" s="42">
        <f>VLOOKUP(B207,'Initial adjusted formula count'!$A$1:$P$319,12,FALSE)</f>
        <v>0.115615529354809</v>
      </c>
      <c r="F207">
        <f>VLOOKUP(B207,'Model allocations'!$A$1:$L$319,8,FALSE)</f>
        <v>289530.98372815637</v>
      </c>
      <c r="G207" s="41">
        <f t="shared" si="65"/>
        <v>0.85</v>
      </c>
      <c r="H207">
        <f t="shared" si="66"/>
        <v>228998.54629514558</v>
      </c>
      <c r="I207">
        <f t="shared" si="58"/>
        <v>0</v>
      </c>
      <c r="J207">
        <f t="shared" si="59"/>
        <v>289530.98372815637</v>
      </c>
      <c r="K207">
        <f t="shared" si="60"/>
        <v>289410.05728232756</v>
      </c>
      <c r="L207">
        <f t="shared" si="67"/>
        <v>289410.05728232756</v>
      </c>
      <c r="M207">
        <f t="shared" si="61"/>
        <v>0</v>
      </c>
      <c r="N207" s="40">
        <f t="shared" si="68"/>
        <v>289410.05728232756</v>
      </c>
      <c r="O207" s="40">
        <f t="shared" si="62"/>
        <v>289384.85323383455</v>
      </c>
      <c r="P207" s="40">
        <f t="shared" si="69"/>
        <v>289384.85323383455</v>
      </c>
      <c r="Q207">
        <f t="shared" si="70"/>
        <v>0</v>
      </c>
      <c r="R207" s="40">
        <f t="shared" si="71"/>
        <v>289384.85323383455</v>
      </c>
      <c r="S207" s="40">
        <f t="shared" si="63"/>
        <v>289384.85323383444</v>
      </c>
      <c r="T207" s="40">
        <f t="shared" si="72"/>
        <v>289384.85323383444</v>
      </c>
      <c r="U207">
        <f t="shared" si="73"/>
        <v>0</v>
      </c>
      <c r="V207" s="40">
        <f t="shared" si="74"/>
        <v>289384.85323383444</v>
      </c>
      <c r="W207" s="40">
        <f t="shared" si="64"/>
        <v>289384.85323383444</v>
      </c>
      <c r="X207" s="40">
        <f t="shared" si="75"/>
        <v>289384.85323383444</v>
      </c>
      <c r="Y207">
        <f t="shared" si="76"/>
        <v>0</v>
      </c>
    </row>
    <row r="208" spans="1:25" x14ac:dyDescent="0.25">
      <c r="A208" s="4" t="s">
        <v>24</v>
      </c>
      <c r="B208" s="7" t="s">
        <v>83</v>
      </c>
      <c r="C208" s="2" t="s">
        <v>1078</v>
      </c>
      <c r="D208">
        <f>VLOOKUP(B208,'Model allocations'!$A$1:$L$319,3,FALSE)</f>
        <v>0</v>
      </c>
      <c r="E208" s="42">
        <f>VLOOKUP(B208,'Initial adjusted formula count'!$A$1:$P$319,12,FALSE)</f>
        <v>6.8343011853328403E-2</v>
      </c>
      <c r="F208">
        <f>VLOOKUP(B208,'Model allocations'!$A$1:$L$319,8,FALSE)</f>
        <v>9418.1548852310789</v>
      </c>
      <c r="G208" s="41">
        <f t="shared" si="65"/>
        <v>0.85</v>
      </c>
      <c r="H208">
        <f t="shared" si="66"/>
        <v>0</v>
      </c>
      <c r="I208">
        <f t="shared" si="58"/>
        <v>0</v>
      </c>
      <c r="J208">
        <f t="shared" si="59"/>
        <v>9418.1548852310789</v>
      </c>
      <c r="K208">
        <f t="shared" si="60"/>
        <v>9414.2212682417285</v>
      </c>
      <c r="L208">
        <f t="shared" si="67"/>
        <v>9414.2212682417285</v>
      </c>
      <c r="M208">
        <f t="shared" si="61"/>
        <v>0</v>
      </c>
      <c r="N208" s="40">
        <f t="shared" si="68"/>
        <v>9414.2212682417285</v>
      </c>
      <c r="O208" s="40">
        <f t="shared" si="62"/>
        <v>9413.4014056163705</v>
      </c>
      <c r="P208" s="40">
        <f t="shared" si="69"/>
        <v>9413.4014056163705</v>
      </c>
      <c r="Q208">
        <f t="shared" si="70"/>
        <v>0</v>
      </c>
      <c r="R208" s="40">
        <f t="shared" si="71"/>
        <v>9413.4014056163705</v>
      </c>
      <c r="S208" s="40">
        <f t="shared" si="63"/>
        <v>9413.4014056163669</v>
      </c>
      <c r="T208" s="40">
        <f t="shared" si="72"/>
        <v>9413.4014056163669</v>
      </c>
      <c r="U208">
        <f t="shared" si="73"/>
        <v>0</v>
      </c>
      <c r="V208" s="40">
        <f t="shared" si="74"/>
        <v>9413.4014056163669</v>
      </c>
      <c r="W208" s="40">
        <f t="shared" si="64"/>
        <v>9413.4014056163669</v>
      </c>
      <c r="X208" s="40">
        <f t="shared" si="75"/>
        <v>9413.4014056163669</v>
      </c>
      <c r="Y208">
        <f t="shared" si="76"/>
        <v>0</v>
      </c>
    </row>
    <row r="209" spans="1:25" x14ac:dyDescent="0.25">
      <c r="A209" s="4" t="s">
        <v>1079</v>
      </c>
      <c r="B209" s="7" t="s">
        <v>208</v>
      </c>
      <c r="C209" s="2" t="s">
        <v>1080</v>
      </c>
      <c r="D209">
        <f>VLOOKUP(B209,'Model allocations'!$A$1:$L$319,3,FALSE)</f>
        <v>1415251.510479467</v>
      </c>
      <c r="E209" s="42">
        <f>VLOOKUP(B209,'Initial adjusted formula count'!$A$1:$P$319,12,FALSE)</f>
        <v>7.2866546056430198E-2</v>
      </c>
      <c r="F209">
        <f>VLOOKUP(B209,'Model allocations'!$A$1:$L$319,8,FALSE)</f>
        <v>1529488.4307976821</v>
      </c>
      <c r="G209" s="41">
        <f t="shared" si="65"/>
        <v>0.85</v>
      </c>
      <c r="H209">
        <f t="shared" si="66"/>
        <v>1202963.7839075469</v>
      </c>
      <c r="I209">
        <f t="shared" si="58"/>
        <v>0</v>
      </c>
      <c r="J209">
        <f t="shared" si="59"/>
        <v>1529488.4307976821</v>
      </c>
      <c r="K209">
        <f t="shared" si="60"/>
        <v>1528849.6197195339</v>
      </c>
      <c r="L209">
        <f t="shared" si="67"/>
        <v>1528849.6197195339</v>
      </c>
      <c r="M209">
        <f t="shared" si="61"/>
        <v>0</v>
      </c>
      <c r="N209" s="40">
        <f t="shared" si="68"/>
        <v>1528849.6197195339</v>
      </c>
      <c r="O209" s="40">
        <f t="shared" si="62"/>
        <v>1528716.4757634611</v>
      </c>
      <c r="P209" s="40">
        <f t="shared" si="69"/>
        <v>1528716.4757634611</v>
      </c>
      <c r="Q209">
        <f t="shared" si="70"/>
        <v>0</v>
      </c>
      <c r="R209" s="40">
        <f t="shared" si="71"/>
        <v>1528716.4757634611</v>
      </c>
      <c r="S209" s="40">
        <f t="shared" si="63"/>
        <v>1528716.4757634606</v>
      </c>
      <c r="T209" s="40">
        <f t="shared" si="72"/>
        <v>1528716.4757634606</v>
      </c>
      <c r="U209">
        <f t="shared" si="73"/>
        <v>0</v>
      </c>
      <c r="V209" s="40">
        <f t="shared" si="74"/>
        <v>1528716.4757634606</v>
      </c>
      <c r="W209" s="40">
        <f t="shared" si="64"/>
        <v>1528716.4757634606</v>
      </c>
      <c r="X209" s="40">
        <f t="shared" si="75"/>
        <v>1528716.4757634606</v>
      </c>
      <c r="Y209">
        <f t="shared" si="76"/>
        <v>0</v>
      </c>
    </row>
    <row r="210" spans="1:25" x14ac:dyDescent="0.25">
      <c r="A210" s="4" t="s">
        <v>1081</v>
      </c>
      <c r="B210" s="7" t="s">
        <v>570</v>
      </c>
      <c r="C210" s="2" t="s">
        <v>1082</v>
      </c>
      <c r="D210">
        <f>VLOOKUP(B210,'Model allocations'!$A$1:$L$319,3,FALSE)</f>
        <v>12069.415045844476</v>
      </c>
      <c r="E210" s="42">
        <f>VLOOKUP(B210,'Initial adjusted formula count'!$A$1:$P$319,12,FALSE)</f>
        <v>0.27272727272727298</v>
      </c>
      <c r="F210">
        <f>VLOOKUP(B210,'Model allocations'!$A$1:$L$319,8,FALSE)</f>
        <v>0</v>
      </c>
      <c r="G210" s="41">
        <f t="shared" si="65"/>
        <v>0.9</v>
      </c>
      <c r="H210">
        <f t="shared" si="66"/>
        <v>0</v>
      </c>
      <c r="I210">
        <f t="shared" si="58"/>
        <v>0</v>
      </c>
      <c r="J210">
        <f t="shared" si="59"/>
        <v>0</v>
      </c>
      <c r="K210">
        <f t="shared" si="60"/>
        <v>0</v>
      </c>
      <c r="L210">
        <f t="shared" si="67"/>
        <v>0</v>
      </c>
      <c r="M210">
        <f t="shared" si="61"/>
        <v>0</v>
      </c>
      <c r="N210" s="40">
        <f t="shared" si="68"/>
        <v>0</v>
      </c>
      <c r="O210" s="40">
        <f t="shared" si="62"/>
        <v>0</v>
      </c>
      <c r="P210" s="40">
        <f t="shared" si="69"/>
        <v>0</v>
      </c>
      <c r="Q210">
        <f t="shared" si="70"/>
        <v>0</v>
      </c>
      <c r="R210" s="40">
        <f t="shared" si="71"/>
        <v>0</v>
      </c>
      <c r="S210" s="40">
        <f t="shared" si="63"/>
        <v>0</v>
      </c>
      <c r="T210" s="40">
        <f t="shared" si="72"/>
        <v>0</v>
      </c>
      <c r="U210">
        <f t="shared" si="73"/>
        <v>0</v>
      </c>
      <c r="V210" s="40">
        <f t="shared" si="74"/>
        <v>0</v>
      </c>
      <c r="W210" s="40">
        <f t="shared" si="64"/>
        <v>0</v>
      </c>
      <c r="X210" s="40">
        <f t="shared" si="75"/>
        <v>0</v>
      </c>
      <c r="Y210">
        <f t="shared" si="76"/>
        <v>0</v>
      </c>
    </row>
    <row r="211" spans="1:25" x14ac:dyDescent="0.25">
      <c r="A211" s="4" t="s">
        <v>1083</v>
      </c>
      <c r="B211" s="7" t="s">
        <v>572</v>
      </c>
      <c r="C211" s="2" t="s">
        <v>1084</v>
      </c>
      <c r="D211">
        <f>VLOOKUP(B211,'Model allocations'!$A$1:$L$319,3,FALSE)</f>
        <v>27104.25616216048</v>
      </c>
      <c r="E211" s="42">
        <f>VLOOKUP(B211,'Initial adjusted formula count'!$A$1:$P$319,12,FALSE)</f>
        <v>0.13725490196078399</v>
      </c>
      <c r="F211">
        <f>VLOOKUP(B211,'Model allocations'!$A$1:$L$319,8,FALSE)</f>
        <v>23038.617737836408</v>
      </c>
      <c r="G211" s="41">
        <f t="shared" si="65"/>
        <v>0.85</v>
      </c>
      <c r="H211">
        <f t="shared" si="66"/>
        <v>23038.617737836408</v>
      </c>
      <c r="I211">
        <f t="shared" si="58"/>
        <v>0</v>
      </c>
      <c r="J211">
        <f t="shared" si="59"/>
        <v>23038.617737836408</v>
      </c>
      <c r="K211">
        <f t="shared" si="60"/>
        <v>23028.995354338891</v>
      </c>
      <c r="L211">
        <f t="shared" si="67"/>
        <v>23028.995354338891</v>
      </c>
      <c r="M211">
        <f t="shared" si="61"/>
        <v>23038.617737836408</v>
      </c>
      <c r="N211" s="40">
        <f t="shared" si="68"/>
        <v>0</v>
      </c>
      <c r="O211" s="40">
        <f t="shared" si="62"/>
        <v>0</v>
      </c>
      <c r="P211" s="40">
        <f t="shared" si="69"/>
        <v>23038.617737836408</v>
      </c>
      <c r="Q211">
        <f t="shared" si="70"/>
        <v>0</v>
      </c>
      <c r="R211" s="40">
        <f t="shared" si="71"/>
        <v>0</v>
      </c>
      <c r="S211" s="40">
        <f t="shared" si="63"/>
        <v>0</v>
      </c>
      <c r="T211" s="40">
        <f t="shared" si="72"/>
        <v>23038.617737836408</v>
      </c>
      <c r="U211">
        <f t="shared" si="73"/>
        <v>0</v>
      </c>
      <c r="V211" s="40">
        <f t="shared" si="74"/>
        <v>0</v>
      </c>
      <c r="W211" s="40">
        <f t="shared" si="64"/>
        <v>0</v>
      </c>
      <c r="X211" s="40">
        <f t="shared" si="75"/>
        <v>23038.617737836408</v>
      </c>
      <c r="Y211">
        <f t="shared" si="76"/>
        <v>0</v>
      </c>
    </row>
    <row r="212" spans="1:25" x14ac:dyDescent="0.25">
      <c r="A212" s="4" t="s">
        <v>1085</v>
      </c>
      <c r="B212" s="7" t="s">
        <v>574</v>
      </c>
      <c r="C212" s="2" t="s">
        <v>1086</v>
      </c>
      <c r="D212">
        <f>VLOOKUP(B212,'Model allocations'!$A$1:$L$319,3,FALSE)</f>
        <v>304471.14422160276</v>
      </c>
      <c r="E212" s="42">
        <f>VLOOKUP(B212,'Initial adjusted formula count'!$A$1:$P$319,12,FALSE)</f>
        <v>0.233305853256389</v>
      </c>
      <c r="F212">
        <f>VLOOKUP(B212,'Model allocations'!$A$1:$L$319,8,FALSE)</f>
        <v>274024.02979944251</v>
      </c>
      <c r="G212" s="41">
        <f t="shared" si="65"/>
        <v>0.9</v>
      </c>
      <c r="H212">
        <f t="shared" si="66"/>
        <v>274024.02979944251</v>
      </c>
      <c r="I212">
        <f t="shared" si="58"/>
        <v>0</v>
      </c>
      <c r="J212">
        <f t="shared" si="59"/>
        <v>274024.02979944251</v>
      </c>
      <c r="K212">
        <f t="shared" si="60"/>
        <v>273909.5800380779</v>
      </c>
      <c r="L212">
        <f t="shared" si="67"/>
        <v>273909.5800380779</v>
      </c>
      <c r="M212">
        <f t="shared" si="61"/>
        <v>274024.02979944251</v>
      </c>
      <c r="N212" s="40">
        <f t="shared" si="68"/>
        <v>0</v>
      </c>
      <c r="O212" s="40">
        <f t="shared" si="62"/>
        <v>0</v>
      </c>
      <c r="P212" s="40">
        <f t="shared" si="69"/>
        <v>274024.02979944251</v>
      </c>
      <c r="Q212">
        <f t="shared" si="70"/>
        <v>0</v>
      </c>
      <c r="R212" s="40">
        <f t="shared" si="71"/>
        <v>0</v>
      </c>
      <c r="S212" s="40">
        <f t="shared" si="63"/>
        <v>0</v>
      </c>
      <c r="T212" s="40">
        <f t="shared" si="72"/>
        <v>274024.02979944251</v>
      </c>
      <c r="U212">
        <f t="shared" si="73"/>
        <v>0</v>
      </c>
      <c r="V212" s="40">
        <f t="shared" si="74"/>
        <v>0</v>
      </c>
      <c r="W212" s="40">
        <f t="shared" si="64"/>
        <v>0</v>
      </c>
      <c r="X212" s="40">
        <f t="shared" si="75"/>
        <v>274024.02979944251</v>
      </c>
      <c r="Y212">
        <f t="shared" si="76"/>
        <v>0</v>
      </c>
    </row>
    <row r="213" spans="1:25" x14ac:dyDescent="0.25">
      <c r="A213" s="4" t="s">
        <v>1087</v>
      </c>
      <c r="B213" s="7" t="s">
        <v>464</v>
      </c>
      <c r="C213" s="2" t="s">
        <v>1088</v>
      </c>
      <c r="D213">
        <f>VLOOKUP(B213,'Model allocations'!$A$1:$L$319,3,FALSE)</f>
        <v>31621.632189187236</v>
      </c>
      <c r="E213" s="42">
        <f>VLOOKUP(B213,'Initial adjusted formula count'!$A$1:$P$319,12,FALSE)</f>
        <v>0.232954545454545</v>
      </c>
      <c r="F213">
        <f>VLOOKUP(B213,'Model allocations'!$A$1:$L$319,8,FALSE)</f>
        <v>33126.796440942926</v>
      </c>
      <c r="G213" s="41">
        <f t="shared" si="65"/>
        <v>0.9</v>
      </c>
      <c r="H213">
        <f t="shared" si="66"/>
        <v>28459.468970268514</v>
      </c>
      <c r="I213">
        <f t="shared" si="58"/>
        <v>0</v>
      </c>
      <c r="J213">
        <f t="shared" si="59"/>
        <v>33126.796440942926</v>
      </c>
      <c r="K213">
        <f t="shared" si="60"/>
        <v>33112.960596144148</v>
      </c>
      <c r="L213">
        <f t="shared" si="67"/>
        <v>33112.960596144148</v>
      </c>
      <c r="M213">
        <f t="shared" si="61"/>
        <v>0</v>
      </c>
      <c r="N213" s="40">
        <f t="shared" si="68"/>
        <v>33112.960596144148</v>
      </c>
      <c r="O213" s="40">
        <f t="shared" si="62"/>
        <v>33110.076865452655</v>
      </c>
      <c r="P213" s="40">
        <f t="shared" si="69"/>
        <v>33110.076865452655</v>
      </c>
      <c r="Q213">
        <f t="shared" si="70"/>
        <v>0</v>
      </c>
      <c r="R213" s="40">
        <f t="shared" si="71"/>
        <v>33110.076865452655</v>
      </c>
      <c r="S213" s="40">
        <f t="shared" si="63"/>
        <v>33110.076865452647</v>
      </c>
      <c r="T213" s="40">
        <f t="shared" si="72"/>
        <v>33110.076865452647</v>
      </c>
      <c r="U213">
        <f t="shared" si="73"/>
        <v>0</v>
      </c>
      <c r="V213" s="40">
        <f t="shared" si="74"/>
        <v>33110.076865452647</v>
      </c>
      <c r="W213" s="40">
        <f t="shared" si="64"/>
        <v>33110.076865452647</v>
      </c>
      <c r="X213" s="40">
        <f t="shared" si="75"/>
        <v>33110.076865452647</v>
      </c>
      <c r="Y213">
        <f t="shared" si="76"/>
        <v>0</v>
      </c>
    </row>
    <row r="214" spans="1:25" x14ac:dyDescent="0.25">
      <c r="A214" s="4" t="s">
        <v>1089</v>
      </c>
      <c r="B214" s="7" t="s">
        <v>576</v>
      </c>
      <c r="C214" s="2" t="s">
        <v>1090</v>
      </c>
      <c r="D214">
        <f>VLOOKUP(B214,'Model allocations'!$A$1:$L$319,3,FALSE)</f>
        <v>525972.40305048588</v>
      </c>
      <c r="E214" s="42">
        <f>VLOOKUP(B214,'Initial adjusted formula count'!$A$1:$P$319,12,FALSE)</f>
        <v>0.138557993730408</v>
      </c>
      <c r="F214">
        <f>VLOOKUP(B214,'Model allocations'!$A$1:$L$319,8,FALSE)</f>
        <v>447076.54259291297</v>
      </c>
      <c r="G214" s="41">
        <f t="shared" si="65"/>
        <v>0.85</v>
      </c>
      <c r="H214">
        <f t="shared" si="66"/>
        <v>447076.54259291297</v>
      </c>
      <c r="I214">
        <f t="shared" si="58"/>
        <v>0</v>
      </c>
      <c r="J214">
        <f t="shared" si="59"/>
        <v>447076.54259291297</v>
      </c>
      <c r="K214">
        <f t="shared" si="60"/>
        <v>446889.81516010751</v>
      </c>
      <c r="L214">
        <f t="shared" si="67"/>
        <v>446889.81516010751</v>
      </c>
      <c r="M214">
        <f t="shared" si="61"/>
        <v>447076.54259291297</v>
      </c>
      <c r="N214" s="40">
        <f t="shared" si="68"/>
        <v>0</v>
      </c>
      <c r="O214" s="40">
        <f t="shared" si="62"/>
        <v>0</v>
      </c>
      <c r="P214" s="40">
        <f t="shared" si="69"/>
        <v>447076.54259291297</v>
      </c>
      <c r="Q214">
        <f t="shared" si="70"/>
        <v>0</v>
      </c>
      <c r="R214" s="40">
        <f t="shared" si="71"/>
        <v>0</v>
      </c>
      <c r="S214" s="40">
        <f t="shared" si="63"/>
        <v>0</v>
      </c>
      <c r="T214" s="40">
        <f t="shared" si="72"/>
        <v>447076.54259291297</v>
      </c>
      <c r="U214">
        <f t="shared" si="73"/>
        <v>0</v>
      </c>
      <c r="V214" s="40">
        <f t="shared" si="74"/>
        <v>0</v>
      </c>
      <c r="W214" s="40">
        <f t="shared" si="64"/>
        <v>0</v>
      </c>
      <c r="X214" s="40">
        <f t="shared" si="75"/>
        <v>447076.54259291297</v>
      </c>
      <c r="Y214">
        <f t="shared" si="76"/>
        <v>0</v>
      </c>
    </row>
    <row r="215" spans="1:25" x14ac:dyDescent="0.25">
      <c r="A215" s="4" t="s">
        <v>1091</v>
      </c>
      <c r="B215" s="7" t="s">
        <v>210</v>
      </c>
      <c r="C215" s="2" t="s">
        <v>1092</v>
      </c>
      <c r="D215">
        <f>VLOOKUP(B215,'Model allocations'!$A$1:$L$319,3,FALSE)</f>
        <v>112934.4006756687</v>
      </c>
      <c r="E215" s="42">
        <f>VLOOKUP(B215,'Initial adjusted formula count'!$A$1:$P$319,12,FALSE)</f>
        <v>0.15421455938697301</v>
      </c>
      <c r="F215">
        <f>VLOOKUP(B215,'Model allocations'!$A$1:$L$319,8,FALSE)</f>
        <v>130083.27382906852</v>
      </c>
      <c r="G215" s="41">
        <f t="shared" si="65"/>
        <v>0.9</v>
      </c>
      <c r="H215">
        <f t="shared" si="66"/>
        <v>101640.96060810183</v>
      </c>
      <c r="I215">
        <f t="shared" si="58"/>
        <v>0</v>
      </c>
      <c r="J215">
        <f t="shared" si="59"/>
        <v>130083.27382906852</v>
      </c>
      <c r="K215">
        <f t="shared" si="60"/>
        <v>130028.94282876114</v>
      </c>
      <c r="L215">
        <f t="shared" si="67"/>
        <v>130028.94282876114</v>
      </c>
      <c r="M215">
        <f t="shared" si="61"/>
        <v>0</v>
      </c>
      <c r="N215" s="40">
        <f t="shared" si="68"/>
        <v>130028.94282876114</v>
      </c>
      <c r="O215" s="40">
        <f t="shared" si="62"/>
        <v>130017.61891067993</v>
      </c>
      <c r="P215" s="40">
        <f t="shared" si="69"/>
        <v>130017.61891067993</v>
      </c>
      <c r="Q215">
        <f t="shared" si="70"/>
        <v>0</v>
      </c>
      <c r="R215" s="40">
        <f t="shared" si="71"/>
        <v>130017.61891067993</v>
      </c>
      <c r="S215" s="40">
        <f t="shared" si="63"/>
        <v>130017.61891067988</v>
      </c>
      <c r="T215" s="40">
        <f t="shared" si="72"/>
        <v>130017.61891067988</v>
      </c>
      <c r="U215">
        <f t="shared" si="73"/>
        <v>0</v>
      </c>
      <c r="V215" s="40">
        <f t="shared" si="74"/>
        <v>130017.61891067988</v>
      </c>
      <c r="W215" s="40">
        <f t="shared" si="64"/>
        <v>130017.61891067988</v>
      </c>
      <c r="X215" s="40">
        <f t="shared" si="75"/>
        <v>130017.61891067988</v>
      </c>
      <c r="Y215">
        <f t="shared" si="76"/>
        <v>0</v>
      </c>
    </row>
    <row r="216" spans="1:25" x14ac:dyDescent="0.25">
      <c r="A216" s="4" t="s">
        <v>18</v>
      </c>
      <c r="B216" s="7" t="s">
        <v>81</v>
      </c>
      <c r="C216" s="2" t="s">
        <v>1093</v>
      </c>
      <c r="D216">
        <f>VLOOKUP(B216,'Model allocations'!$A$1:$L$319,3,FALSE)</f>
        <v>53752.988213166187</v>
      </c>
      <c r="E216" s="42">
        <f>VLOOKUP(B216,'Initial adjusted formula count'!$A$1:$P$319,12,FALSE)</f>
        <v>0.15043806645068</v>
      </c>
      <c r="F216">
        <f>VLOOKUP(B216,'Model allocations'!$A$1:$L$319,8,FALSE)</f>
        <v>45345.023526762285</v>
      </c>
      <c r="G216" s="41">
        <f t="shared" si="65"/>
        <v>0.9</v>
      </c>
      <c r="H216">
        <f t="shared" si="66"/>
        <v>48377.68939184957</v>
      </c>
      <c r="I216">
        <f t="shared" si="58"/>
        <v>48377.68939184957</v>
      </c>
      <c r="J216">
        <f t="shared" si="59"/>
        <v>0</v>
      </c>
      <c r="K216">
        <f t="shared" si="60"/>
        <v>0</v>
      </c>
      <c r="L216">
        <f t="shared" si="67"/>
        <v>48377.68939184957</v>
      </c>
      <c r="M216">
        <f t="shared" si="61"/>
        <v>0</v>
      </c>
      <c r="N216" s="40">
        <f t="shared" si="68"/>
        <v>0</v>
      </c>
      <c r="O216" s="40">
        <f t="shared" si="62"/>
        <v>0</v>
      </c>
      <c r="P216" s="40">
        <f t="shared" si="69"/>
        <v>48377.68939184957</v>
      </c>
      <c r="Q216">
        <f t="shared" si="70"/>
        <v>0</v>
      </c>
      <c r="R216" s="40">
        <f t="shared" si="71"/>
        <v>0</v>
      </c>
      <c r="S216" s="40">
        <f t="shared" si="63"/>
        <v>0</v>
      </c>
      <c r="T216" s="40">
        <f t="shared" si="72"/>
        <v>48377.68939184957</v>
      </c>
      <c r="U216">
        <f t="shared" si="73"/>
        <v>0</v>
      </c>
      <c r="V216" s="40">
        <f t="shared" si="74"/>
        <v>0</v>
      </c>
      <c r="W216" s="40">
        <f t="shared" si="64"/>
        <v>0</v>
      </c>
      <c r="X216" s="40">
        <f t="shared" si="75"/>
        <v>48377.68939184957</v>
      </c>
      <c r="Y216">
        <f t="shared" si="76"/>
        <v>0</v>
      </c>
    </row>
    <row r="217" spans="1:25" x14ac:dyDescent="0.25">
      <c r="A217" s="4" t="s">
        <v>28</v>
      </c>
      <c r="B217" s="7" t="s">
        <v>84</v>
      </c>
      <c r="C217" s="2" t="s">
        <v>1094</v>
      </c>
      <c r="D217">
        <f>VLOOKUP(B217,'Model allocations'!$A$1:$L$319,3,FALSE)</f>
        <v>34721.561390795519</v>
      </c>
      <c r="E217" s="42">
        <f>VLOOKUP(B217,'Initial adjusted formula count'!$A$1:$P$319,12,FALSE)</f>
        <v>0.25066310871685299</v>
      </c>
      <c r="F217">
        <f>VLOOKUP(B217,'Model allocations'!$A$1:$L$319,8,FALSE)</f>
        <v>40571.253930398198</v>
      </c>
      <c r="G217" s="41">
        <f t="shared" si="65"/>
        <v>0.9</v>
      </c>
      <c r="H217">
        <f t="shared" si="66"/>
        <v>31249.405251715969</v>
      </c>
      <c r="I217">
        <f t="shared" si="58"/>
        <v>0</v>
      </c>
      <c r="J217">
        <f t="shared" si="59"/>
        <v>40571.253930398198</v>
      </c>
      <c r="K217">
        <f t="shared" si="60"/>
        <v>40554.308809439295</v>
      </c>
      <c r="L217">
        <f t="shared" si="67"/>
        <v>40554.308809439295</v>
      </c>
      <c r="M217">
        <f t="shared" si="61"/>
        <v>0</v>
      </c>
      <c r="N217" s="40">
        <f t="shared" si="68"/>
        <v>40554.308809439295</v>
      </c>
      <c r="O217" s="40">
        <f t="shared" si="62"/>
        <v>40550.777029046345</v>
      </c>
      <c r="P217" s="40">
        <f t="shared" si="69"/>
        <v>40550.777029046345</v>
      </c>
      <c r="Q217">
        <f t="shared" si="70"/>
        <v>0</v>
      </c>
      <c r="R217" s="40">
        <f t="shared" si="71"/>
        <v>40550.777029046345</v>
      </c>
      <c r="S217" s="40">
        <f t="shared" si="63"/>
        <v>40550.777029046338</v>
      </c>
      <c r="T217" s="40">
        <f t="shared" si="72"/>
        <v>40550.777029046338</v>
      </c>
      <c r="U217">
        <f t="shared" si="73"/>
        <v>0</v>
      </c>
      <c r="V217" s="40">
        <f t="shared" si="74"/>
        <v>40550.777029046338</v>
      </c>
      <c r="W217" s="40">
        <f t="shared" si="64"/>
        <v>40550.777029046338</v>
      </c>
      <c r="X217" s="40">
        <f t="shared" si="75"/>
        <v>40550.777029046338</v>
      </c>
      <c r="Y217">
        <f t="shared" si="76"/>
        <v>0</v>
      </c>
    </row>
    <row r="218" spans="1:25" x14ac:dyDescent="0.25">
      <c r="A218" s="4" t="s">
        <v>1095</v>
      </c>
      <c r="B218" s="7" t="s">
        <v>578</v>
      </c>
      <c r="C218" s="2" t="s">
        <v>1096</v>
      </c>
      <c r="D218">
        <f>VLOOKUP(B218,'Model allocations'!$A$1:$L$319,3,FALSE)</f>
        <v>85830.144513508203</v>
      </c>
      <c r="E218" s="42">
        <f>VLOOKUP(B218,'Initial adjusted formula count'!$A$1:$P$319,12,FALSE)</f>
        <v>0.171606864274571</v>
      </c>
      <c r="F218">
        <f>VLOOKUP(B218,'Model allocations'!$A$1:$L$319,8,FALSE)</f>
        <v>88876.770939115144</v>
      </c>
      <c r="G218" s="41">
        <f t="shared" si="65"/>
        <v>0.9</v>
      </c>
      <c r="H218">
        <f t="shared" si="66"/>
        <v>77247.13006215739</v>
      </c>
      <c r="I218">
        <f t="shared" si="58"/>
        <v>0</v>
      </c>
      <c r="J218">
        <f t="shared" si="59"/>
        <v>88876.770939115144</v>
      </c>
      <c r="K218">
        <f t="shared" si="60"/>
        <v>88839.650379898914</v>
      </c>
      <c r="L218">
        <f t="shared" si="67"/>
        <v>88839.650379898914</v>
      </c>
      <c r="M218">
        <f t="shared" si="61"/>
        <v>0</v>
      </c>
      <c r="N218" s="40">
        <f t="shared" si="68"/>
        <v>88839.650379898914</v>
      </c>
      <c r="O218" s="40">
        <f t="shared" si="62"/>
        <v>88831.913541458329</v>
      </c>
      <c r="P218" s="40">
        <f t="shared" si="69"/>
        <v>88831.913541458329</v>
      </c>
      <c r="Q218">
        <f t="shared" si="70"/>
        <v>0</v>
      </c>
      <c r="R218" s="40">
        <f t="shared" si="71"/>
        <v>88831.913541458329</v>
      </c>
      <c r="S218" s="40">
        <f t="shared" si="63"/>
        <v>88831.9135414583</v>
      </c>
      <c r="T218" s="40">
        <f t="shared" si="72"/>
        <v>88831.9135414583</v>
      </c>
      <c r="U218">
        <f t="shared" si="73"/>
        <v>0</v>
      </c>
      <c r="V218" s="40">
        <f t="shared" si="74"/>
        <v>88831.9135414583</v>
      </c>
      <c r="W218" s="40">
        <f t="shared" si="64"/>
        <v>88831.9135414583</v>
      </c>
      <c r="X218" s="40">
        <f t="shared" si="75"/>
        <v>88831.9135414583</v>
      </c>
      <c r="Y218">
        <f t="shared" si="76"/>
        <v>0</v>
      </c>
    </row>
    <row r="219" spans="1:25" x14ac:dyDescent="0.25">
      <c r="A219" s="4" t="s">
        <v>1097</v>
      </c>
      <c r="B219" s="7" t="s">
        <v>580</v>
      </c>
      <c r="C219" s="2" t="s">
        <v>1098</v>
      </c>
      <c r="D219">
        <f>VLOOKUP(B219,'Model allocations'!$A$1:$L$319,3,FALSE)</f>
        <v>119258.72711350613</v>
      </c>
      <c r="E219" s="42">
        <f>VLOOKUP(B219,'Initial adjusted formula count'!$A$1:$P$319,12,FALSE)</f>
        <v>0.118062563067608</v>
      </c>
      <c r="F219">
        <f>VLOOKUP(B219,'Model allocations'!$A$1:$L$319,8,FALSE)</f>
        <v>101369.9180464802</v>
      </c>
      <c r="G219" s="41">
        <f t="shared" si="65"/>
        <v>0.85</v>
      </c>
      <c r="H219">
        <f t="shared" si="66"/>
        <v>101369.9180464802</v>
      </c>
      <c r="I219">
        <f t="shared" si="58"/>
        <v>0</v>
      </c>
      <c r="J219">
        <f t="shared" si="59"/>
        <v>101369.9180464802</v>
      </c>
      <c r="K219">
        <f t="shared" si="60"/>
        <v>101327.57955909113</v>
      </c>
      <c r="L219">
        <f t="shared" si="67"/>
        <v>101327.57955909113</v>
      </c>
      <c r="M219">
        <f t="shared" si="61"/>
        <v>101369.9180464802</v>
      </c>
      <c r="N219" s="40">
        <f t="shared" si="68"/>
        <v>0</v>
      </c>
      <c r="O219" s="40">
        <f t="shared" si="62"/>
        <v>0</v>
      </c>
      <c r="P219" s="40">
        <f t="shared" si="69"/>
        <v>101369.9180464802</v>
      </c>
      <c r="Q219">
        <f t="shared" si="70"/>
        <v>0</v>
      </c>
      <c r="R219" s="40">
        <f t="shared" si="71"/>
        <v>0</v>
      </c>
      <c r="S219" s="40">
        <f t="shared" si="63"/>
        <v>0</v>
      </c>
      <c r="T219" s="40">
        <f t="shared" si="72"/>
        <v>101369.9180464802</v>
      </c>
      <c r="U219">
        <f t="shared" si="73"/>
        <v>0</v>
      </c>
      <c r="V219" s="40">
        <f t="shared" si="74"/>
        <v>0</v>
      </c>
      <c r="W219" s="40">
        <f t="shared" si="64"/>
        <v>0</v>
      </c>
      <c r="X219" s="40">
        <f t="shared" si="75"/>
        <v>101369.9180464802</v>
      </c>
      <c r="Y219">
        <f t="shared" si="76"/>
        <v>0</v>
      </c>
    </row>
    <row r="220" spans="1:25" x14ac:dyDescent="0.25">
      <c r="A220" s="4" t="s">
        <v>1099</v>
      </c>
      <c r="B220" s="7" t="s">
        <v>582</v>
      </c>
      <c r="C220" s="2" t="s">
        <v>1100</v>
      </c>
      <c r="D220">
        <f>VLOOKUP(B220,'Model allocations'!$A$1:$L$319,3,FALSE)</f>
        <v>1876518.0016269111</v>
      </c>
      <c r="E220" s="42">
        <f>VLOOKUP(B220,'Initial adjusted formula count'!$A$1:$P$319,12,FALSE)</f>
        <v>0.135076166395935</v>
      </c>
      <c r="F220">
        <f>VLOOKUP(B220,'Model allocations'!$A$1:$L$319,8,FALSE)</f>
        <v>1955310.3944721795</v>
      </c>
      <c r="G220" s="41">
        <f t="shared" si="65"/>
        <v>0.85</v>
      </c>
      <c r="H220">
        <f t="shared" si="66"/>
        <v>1595040.3013828744</v>
      </c>
      <c r="I220">
        <f t="shared" si="58"/>
        <v>0</v>
      </c>
      <c r="J220">
        <f t="shared" si="59"/>
        <v>1955310.3944721795</v>
      </c>
      <c r="K220">
        <f t="shared" si="60"/>
        <v>1954493.7332173078</v>
      </c>
      <c r="L220">
        <f t="shared" si="67"/>
        <v>1954493.7332173078</v>
      </c>
      <c r="M220">
        <f t="shared" si="61"/>
        <v>0</v>
      </c>
      <c r="N220" s="40">
        <f t="shared" si="68"/>
        <v>1954493.7332173078</v>
      </c>
      <c r="O220" s="40">
        <f t="shared" si="62"/>
        <v>1954323.5209057736</v>
      </c>
      <c r="P220" s="40">
        <f t="shared" si="69"/>
        <v>1954323.5209057736</v>
      </c>
      <c r="Q220">
        <f t="shared" si="70"/>
        <v>0</v>
      </c>
      <c r="R220" s="40">
        <f t="shared" si="71"/>
        <v>1954323.5209057736</v>
      </c>
      <c r="S220" s="40">
        <f t="shared" si="63"/>
        <v>1954323.5209057729</v>
      </c>
      <c r="T220" s="40">
        <f t="shared" si="72"/>
        <v>1954323.5209057729</v>
      </c>
      <c r="U220">
        <f t="shared" si="73"/>
        <v>0</v>
      </c>
      <c r="V220" s="40">
        <f t="shared" si="74"/>
        <v>1954323.5209057729</v>
      </c>
      <c r="W220" s="40">
        <f t="shared" si="64"/>
        <v>1954323.5209057729</v>
      </c>
      <c r="X220" s="40">
        <f t="shared" si="75"/>
        <v>1954323.5209057729</v>
      </c>
      <c r="Y220">
        <f t="shared" si="76"/>
        <v>0</v>
      </c>
    </row>
    <row r="221" spans="1:25" x14ac:dyDescent="0.25">
      <c r="A221" s="4" t="s">
        <v>1101</v>
      </c>
      <c r="B221" s="7" t="s">
        <v>583</v>
      </c>
      <c r="C221" s="2" t="s">
        <v>1102</v>
      </c>
      <c r="D221">
        <f>VLOOKUP(B221,'Model allocations'!$A$1:$L$319,3,FALSE)</f>
        <v>82216.243691886819</v>
      </c>
      <c r="E221" s="42">
        <f>VLOOKUP(B221,'Initial adjusted formula count'!$A$1:$P$319,12,FALSE)</f>
        <v>0.244956772334294</v>
      </c>
      <c r="F221">
        <f>VLOOKUP(B221,'Model allocations'!$A$1:$L$319,8,FALSE)</f>
        <v>73994.619322698141</v>
      </c>
      <c r="G221" s="41">
        <f t="shared" si="65"/>
        <v>0.9</v>
      </c>
      <c r="H221">
        <f t="shared" si="66"/>
        <v>73994.619322698141</v>
      </c>
      <c r="I221">
        <f t="shared" si="58"/>
        <v>0</v>
      </c>
      <c r="J221">
        <f t="shared" si="59"/>
        <v>73994.619322698141</v>
      </c>
      <c r="K221">
        <f t="shared" si="60"/>
        <v>73963.714490994345</v>
      </c>
      <c r="L221">
        <f t="shared" si="67"/>
        <v>73963.714490994345</v>
      </c>
      <c r="M221">
        <f t="shared" si="61"/>
        <v>73994.619322698141</v>
      </c>
      <c r="N221" s="40">
        <f t="shared" si="68"/>
        <v>0</v>
      </c>
      <c r="O221" s="40">
        <f t="shared" si="62"/>
        <v>0</v>
      </c>
      <c r="P221" s="40">
        <f t="shared" si="69"/>
        <v>73994.619322698141</v>
      </c>
      <c r="Q221">
        <f t="shared" si="70"/>
        <v>0</v>
      </c>
      <c r="R221" s="40">
        <f t="shared" si="71"/>
        <v>0</v>
      </c>
      <c r="S221" s="40">
        <f t="shared" si="63"/>
        <v>0</v>
      </c>
      <c r="T221" s="40">
        <f t="shared" si="72"/>
        <v>73994.619322698141</v>
      </c>
      <c r="U221">
        <f t="shared" si="73"/>
        <v>0</v>
      </c>
      <c r="V221" s="40">
        <f t="shared" si="74"/>
        <v>0</v>
      </c>
      <c r="W221" s="40">
        <f t="shared" si="64"/>
        <v>0</v>
      </c>
      <c r="X221" s="40">
        <f t="shared" si="75"/>
        <v>73994.619322698141</v>
      </c>
      <c r="Y221">
        <f t="shared" si="76"/>
        <v>0</v>
      </c>
    </row>
    <row r="222" spans="1:25" x14ac:dyDescent="0.25">
      <c r="A222" s="4" t="s">
        <v>1103</v>
      </c>
      <c r="B222" s="7" t="s">
        <v>212</v>
      </c>
      <c r="C222" s="2" t="s">
        <v>1104</v>
      </c>
      <c r="D222">
        <f>VLOOKUP(B222,'Model allocations'!$A$1:$L$319,3,FALSE)</f>
        <v>1192204.1135811005</v>
      </c>
      <c r="E222" s="42">
        <f>VLOOKUP(B222,'Initial adjusted formula count'!$A$1:$P$319,12,FALSE)</f>
        <v>9.7674118935635601E-2</v>
      </c>
      <c r="F222">
        <f>VLOOKUP(B222,'Model allocations'!$A$1:$L$319,8,FALSE)</f>
        <v>1224883.4976699874</v>
      </c>
      <c r="G222" s="41">
        <f t="shared" si="65"/>
        <v>0.85</v>
      </c>
      <c r="H222">
        <f t="shared" si="66"/>
        <v>1013373.4965439354</v>
      </c>
      <c r="I222">
        <f t="shared" si="58"/>
        <v>0</v>
      </c>
      <c r="J222">
        <f t="shared" si="59"/>
        <v>1224883.4976699874</v>
      </c>
      <c r="K222">
        <f t="shared" si="60"/>
        <v>1224371.9088720619</v>
      </c>
      <c r="L222">
        <f t="shared" si="67"/>
        <v>1224371.9088720619</v>
      </c>
      <c r="M222">
        <f t="shared" si="61"/>
        <v>0</v>
      </c>
      <c r="N222" s="40">
        <f t="shared" si="68"/>
        <v>1224371.9088720619</v>
      </c>
      <c r="O222" s="40">
        <f t="shared" si="62"/>
        <v>1224265.2811713717</v>
      </c>
      <c r="P222" s="40">
        <f t="shared" si="69"/>
        <v>1224265.2811713717</v>
      </c>
      <c r="Q222">
        <f t="shared" si="70"/>
        <v>0</v>
      </c>
      <c r="R222" s="40">
        <f t="shared" si="71"/>
        <v>1224265.2811713717</v>
      </c>
      <c r="S222" s="40">
        <f t="shared" si="63"/>
        <v>1224265.2811713712</v>
      </c>
      <c r="T222" s="40">
        <f t="shared" si="72"/>
        <v>1224265.2811713712</v>
      </c>
      <c r="U222">
        <f t="shared" si="73"/>
        <v>0</v>
      </c>
      <c r="V222" s="40">
        <f t="shared" si="74"/>
        <v>1224265.2811713712</v>
      </c>
      <c r="W222" s="40">
        <f t="shared" si="64"/>
        <v>1224265.2811713712</v>
      </c>
      <c r="X222" s="40">
        <f t="shared" si="75"/>
        <v>1224265.2811713712</v>
      </c>
      <c r="Y222">
        <f t="shared" si="76"/>
        <v>0</v>
      </c>
    </row>
    <row r="223" spans="1:25" x14ac:dyDescent="0.25">
      <c r="A223" s="4" t="s">
        <v>1105</v>
      </c>
      <c r="B223" s="7" t="s">
        <v>214</v>
      </c>
      <c r="C223" s="2" t="s">
        <v>1106</v>
      </c>
      <c r="D223">
        <f>VLOOKUP(B223,'Model allocations'!$A$1:$L$319,3,FALSE)</f>
        <v>146362.98327566657</v>
      </c>
      <c r="E223" s="42">
        <f>VLOOKUP(B223,'Initial adjusted formula count'!$A$1:$P$319,12,FALSE)</f>
        <v>6.2707051585423598E-2</v>
      </c>
      <c r="F223">
        <f>VLOOKUP(B223,'Model allocations'!$A$1:$L$319,8,FALSE)</f>
        <v>214112.22089877742</v>
      </c>
      <c r="G223" s="41">
        <f t="shared" si="65"/>
        <v>0.85</v>
      </c>
      <c r="H223">
        <f t="shared" si="66"/>
        <v>124408.53578431658</v>
      </c>
      <c r="I223">
        <f t="shared" si="58"/>
        <v>0</v>
      </c>
      <c r="J223">
        <f t="shared" si="59"/>
        <v>214112.22089877742</v>
      </c>
      <c r="K223">
        <f t="shared" si="60"/>
        <v>214022.79409702925</v>
      </c>
      <c r="L223">
        <f t="shared" si="67"/>
        <v>214022.79409702925</v>
      </c>
      <c r="M223">
        <f t="shared" si="61"/>
        <v>0</v>
      </c>
      <c r="N223" s="40">
        <f t="shared" si="68"/>
        <v>214022.79409702925</v>
      </c>
      <c r="O223" s="40">
        <f t="shared" si="62"/>
        <v>214004.15534987694</v>
      </c>
      <c r="P223" s="40">
        <f t="shared" si="69"/>
        <v>214004.15534987694</v>
      </c>
      <c r="Q223">
        <f t="shared" si="70"/>
        <v>0</v>
      </c>
      <c r="R223" s="40">
        <f t="shared" si="71"/>
        <v>214004.15534987694</v>
      </c>
      <c r="S223" s="40">
        <f t="shared" si="63"/>
        <v>214004.15534987688</v>
      </c>
      <c r="T223" s="40">
        <f t="shared" si="72"/>
        <v>214004.15534987688</v>
      </c>
      <c r="U223">
        <f t="shared" si="73"/>
        <v>0</v>
      </c>
      <c r="V223" s="40">
        <f t="shared" si="74"/>
        <v>214004.15534987688</v>
      </c>
      <c r="W223" s="40">
        <f t="shared" si="64"/>
        <v>214004.15534987688</v>
      </c>
      <c r="X223" s="40">
        <f t="shared" si="75"/>
        <v>214004.15534987688</v>
      </c>
      <c r="Y223">
        <f t="shared" si="76"/>
        <v>0</v>
      </c>
    </row>
    <row r="224" spans="1:25" x14ac:dyDescent="0.25">
      <c r="A224" s="4" t="s">
        <v>1107</v>
      </c>
      <c r="B224" s="7" t="s">
        <v>216</v>
      </c>
      <c r="C224" s="2" t="s">
        <v>1108</v>
      </c>
      <c r="D224">
        <f>VLOOKUP(B224,'Model allocations'!$A$1:$L$319,3,FALSE)</f>
        <v>42463.334654051418</v>
      </c>
      <c r="E224" s="42">
        <f>VLOOKUP(B224,'Initial adjusted formula count'!$A$1:$P$319,12,FALSE)</f>
        <v>0.13411764705882401</v>
      </c>
      <c r="F224">
        <f>VLOOKUP(B224,'Model allocations'!$A$1:$L$319,8,FALSE)</f>
        <v>46054.32675935969</v>
      </c>
      <c r="G224" s="41">
        <f t="shared" si="65"/>
        <v>0.85</v>
      </c>
      <c r="H224">
        <f t="shared" si="66"/>
        <v>36093.834455943703</v>
      </c>
      <c r="I224">
        <f t="shared" si="58"/>
        <v>0</v>
      </c>
      <c r="J224">
        <f t="shared" si="59"/>
        <v>46054.32675935969</v>
      </c>
      <c r="K224">
        <f t="shared" si="60"/>
        <v>46035.0915604931</v>
      </c>
      <c r="L224">
        <f t="shared" si="67"/>
        <v>46035.0915604931</v>
      </c>
      <c r="M224">
        <f t="shared" si="61"/>
        <v>0</v>
      </c>
      <c r="N224" s="40">
        <f t="shared" si="68"/>
        <v>46035.0915604931</v>
      </c>
      <c r="O224" s="40">
        <f t="shared" si="62"/>
        <v>46031.08247148298</v>
      </c>
      <c r="P224" s="40">
        <f t="shared" si="69"/>
        <v>46031.08247148298</v>
      </c>
      <c r="Q224">
        <f t="shared" si="70"/>
        <v>0</v>
      </c>
      <c r="R224" s="40">
        <f t="shared" si="71"/>
        <v>46031.08247148298</v>
      </c>
      <c r="S224" s="40">
        <f t="shared" si="63"/>
        <v>46031.082471482965</v>
      </c>
      <c r="T224" s="40">
        <f t="shared" si="72"/>
        <v>46031.082471482965</v>
      </c>
      <c r="U224">
        <f t="shared" si="73"/>
        <v>0</v>
      </c>
      <c r="V224" s="40">
        <f t="shared" si="74"/>
        <v>46031.082471482965</v>
      </c>
      <c r="W224" s="40">
        <f t="shared" si="64"/>
        <v>46031.082471482965</v>
      </c>
      <c r="X224" s="40">
        <f t="shared" si="75"/>
        <v>46031.082471482965</v>
      </c>
      <c r="Y224">
        <f t="shared" si="76"/>
        <v>0</v>
      </c>
    </row>
    <row r="225" spans="1:25" x14ac:dyDescent="0.25">
      <c r="A225" s="4" t="s">
        <v>1109</v>
      </c>
      <c r="B225" s="7" t="s">
        <v>310</v>
      </c>
      <c r="C225" s="2" t="s">
        <v>1110</v>
      </c>
      <c r="D225">
        <f>VLOOKUP(B225,'Model allocations'!$A$1:$L$319,3,FALSE)</f>
        <v>262911.28477295663</v>
      </c>
      <c r="E225" s="42">
        <f>VLOOKUP(B225,'Initial adjusted formula count'!$A$1:$P$319,12,FALSE)</f>
        <v>0.13123486682808699</v>
      </c>
      <c r="F225">
        <f>VLOOKUP(B225,'Model allocations'!$A$1:$L$319,8,FALSE)</f>
        <v>223474.59205701313</v>
      </c>
      <c r="G225" s="41">
        <f t="shared" si="65"/>
        <v>0.85</v>
      </c>
      <c r="H225">
        <f t="shared" si="66"/>
        <v>223474.59205701313</v>
      </c>
      <c r="I225">
        <f t="shared" si="58"/>
        <v>0</v>
      </c>
      <c r="J225">
        <f t="shared" si="59"/>
        <v>223474.59205701313</v>
      </c>
      <c r="K225">
        <f t="shared" si="60"/>
        <v>223381.25493708721</v>
      </c>
      <c r="L225">
        <f t="shared" si="67"/>
        <v>223381.25493708721</v>
      </c>
      <c r="M225">
        <f t="shared" si="61"/>
        <v>223474.59205701313</v>
      </c>
      <c r="N225" s="40">
        <f t="shared" si="68"/>
        <v>0</v>
      </c>
      <c r="O225" s="40">
        <f t="shared" si="62"/>
        <v>0</v>
      </c>
      <c r="P225" s="40">
        <f t="shared" si="69"/>
        <v>223474.59205701313</v>
      </c>
      <c r="Q225">
        <f t="shared" si="70"/>
        <v>0</v>
      </c>
      <c r="R225" s="40">
        <f t="shared" si="71"/>
        <v>0</v>
      </c>
      <c r="S225" s="40">
        <f t="shared" si="63"/>
        <v>0</v>
      </c>
      <c r="T225" s="40">
        <f t="shared" si="72"/>
        <v>223474.59205701313</v>
      </c>
      <c r="U225">
        <f t="shared" si="73"/>
        <v>0</v>
      </c>
      <c r="V225" s="40">
        <f t="shared" si="74"/>
        <v>0</v>
      </c>
      <c r="W225" s="40">
        <f t="shared" si="64"/>
        <v>0</v>
      </c>
      <c r="X225" s="40">
        <f t="shared" si="75"/>
        <v>223474.59205701313</v>
      </c>
      <c r="Y225">
        <f t="shared" si="76"/>
        <v>0</v>
      </c>
    </row>
    <row r="226" spans="1:25" x14ac:dyDescent="0.25">
      <c r="A226" s="4" t="s">
        <v>1111</v>
      </c>
      <c r="B226" s="7" t="s">
        <v>218</v>
      </c>
      <c r="C226" s="2" t="s">
        <v>1112</v>
      </c>
      <c r="D226">
        <f>VLOOKUP(B226,'Model allocations'!$A$1:$L$319,3,FALSE)</f>
        <v>108234.76849550797</v>
      </c>
      <c r="E226" s="42">
        <f>VLOOKUP(B226,'Initial adjusted formula count'!$A$1:$P$319,12,FALSE)</f>
        <v>5.36447638603696E-2</v>
      </c>
      <c r="F226">
        <f>VLOOKUP(B226,'Model allocations'!$A$1:$L$319,8,FALSE)</f>
        <v>168865.86478431887</v>
      </c>
      <c r="G226" s="41">
        <f t="shared" si="65"/>
        <v>0.85</v>
      </c>
      <c r="H226">
        <f t="shared" si="66"/>
        <v>91999.553221181777</v>
      </c>
      <c r="I226">
        <f t="shared" si="58"/>
        <v>0</v>
      </c>
      <c r="J226">
        <f t="shared" si="59"/>
        <v>168865.86478431887</v>
      </c>
      <c r="K226">
        <f t="shared" si="60"/>
        <v>168795.33572180805</v>
      </c>
      <c r="L226">
        <f t="shared" si="67"/>
        <v>168795.33572180805</v>
      </c>
      <c r="M226">
        <f t="shared" si="61"/>
        <v>0</v>
      </c>
      <c r="N226" s="40">
        <f t="shared" si="68"/>
        <v>168795.33572180805</v>
      </c>
      <c r="O226" s="40">
        <f t="shared" si="62"/>
        <v>168780.63572877093</v>
      </c>
      <c r="P226" s="40">
        <f t="shared" si="69"/>
        <v>168780.63572877093</v>
      </c>
      <c r="Q226">
        <f t="shared" si="70"/>
        <v>0</v>
      </c>
      <c r="R226" s="40">
        <f t="shared" si="71"/>
        <v>168780.63572877093</v>
      </c>
      <c r="S226" s="40">
        <f t="shared" si="63"/>
        <v>168780.63572877087</v>
      </c>
      <c r="T226" s="40">
        <f t="shared" si="72"/>
        <v>168780.63572877087</v>
      </c>
      <c r="U226">
        <f t="shared" si="73"/>
        <v>0</v>
      </c>
      <c r="V226" s="40">
        <f t="shared" si="74"/>
        <v>168780.63572877087</v>
      </c>
      <c r="W226" s="40">
        <f t="shared" si="64"/>
        <v>168780.63572877087</v>
      </c>
      <c r="X226" s="40">
        <f t="shared" si="75"/>
        <v>168780.63572877087</v>
      </c>
      <c r="Y226">
        <f t="shared" si="76"/>
        <v>0</v>
      </c>
    </row>
    <row r="227" spans="1:25" x14ac:dyDescent="0.25">
      <c r="A227" s="4" t="s">
        <v>1113</v>
      </c>
      <c r="B227" s="7" t="s">
        <v>585</v>
      </c>
      <c r="C227" s="2" t="s">
        <v>1114</v>
      </c>
      <c r="D227">
        <f>VLOOKUP(B227,'Model allocations'!$A$1:$L$319,3,FALSE)</f>
        <v>344224.05325943825</v>
      </c>
      <c r="E227" s="42">
        <f>VLOOKUP(B227,'Initial adjusted formula count'!$A$1:$P$319,12,FALSE)</f>
        <v>0.14432989690721601</v>
      </c>
      <c r="F227">
        <f>VLOOKUP(B227,'Model allocations'!$A$1:$L$319,8,FALSE)</f>
        <v>294101.31474398106</v>
      </c>
      <c r="G227" s="41">
        <f t="shared" si="65"/>
        <v>0.85</v>
      </c>
      <c r="H227">
        <f t="shared" si="66"/>
        <v>292590.4452705225</v>
      </c>
      <c r="I227">
        <f t="shared" si="58"/>
        <v>0</v>
      </c>
      <c r="J227">
        <f t="shared" si="59"/>
        <v>294101.31474398106</v>
      </c>
      <c r="K227">
        <f t="shared" si="60"/>
        <v>293978.47943893826</v>
      </c>
      <c r="L227">
        <f t="shared" si="67"/>
        <v>293978.47943893826</v>
      </c>
      <c r="M227">
        <f t="shared" si="61"/>
        <v>0</v>
      </c>
      <c r="N227" s="40">
        <f t="shared" si="68"/>
        <v>293978.47943893826</v>
      </c>
      <c r="O227" s="40">
        <f t="shared" si="62"/>
        <v>293952.8775371894</v>
      </c>
      <c r="P227" s="40">
        <f t="shared" si="69"/>
        <v>293952.8775371894</v>
      </c>
      <c r="Q227">
        <f t="shared" si="70"/>
        <v>0</v>
      </c>
      <c r="R227" s="40">
        <f t="shared" si="71"/>
        <v>293952.8775371894</v>
      </c>
      <c r="S227" s="40">
        <f t="shared" si="63"/>
        <v>293952.87753718928</v>
      </c>
      <c r="T227" s="40">
        <f t="shared" si="72"/>
        <v>293952.87753718928</v>
      </c>
      <c r="U227">
        <f t="shared" si="73"/>
        <v>0</v>
      </c>
      <c r="V227" s="40">
        <f t="shared" si="74"/>
        <v>293952.87753718928</v>
      </c>
      <c r="W227" s="40">
        <f t="shared" si="64"/>
        <v>293952.87753718928</v>
      </c>
      <c r="X227" s="40">
        <f t="shared" si="75"/>
        <v>293952.87753718928</v>
      </c>
      <c r="Y227">
        <f t="shared" si="76"/>
        <v>0</v>
      </c>
    </row>
    <row r="228" spans="1:25" x14ac:dyDescent="0.25">
      <c r="A228" s="4" t="s">
        <v>1115</v>
      </c>
      <c r="B228" s="7" t="s">
        <v>312</v>
      </c>
      <c r="C228" s="2" t="s">
        <v>1116</v>
      </c>
      <c r="D228">
        <f>VLOOKUP(B228,'Model allocations'!$A$1:$L$319,3,FALSE)</f>
        <v>0</v>
      </c>
      <c r="E228" s="42">
        <f>VLOOKUP(B228,'Initial adjusted formula count'!$A$1:$P$319,12,FALSE)</f>
        <v>0.232558139534884</v>
      </c>
      <c r="F228">
        <f>VLOOKUP(B228,'Model allocations'!$A$1:$L$319,8,FALSE)</f>
        <v>8079.7064490104676</v>
      </c>
      <c r="G228" s="41">
        <f t="shared" si="65"/>
        <v>0.9</v>
      </c>
      <c r="H228">
        <f t="shared" si="66"/>
        <v>0</v>
      </c>
      <c r="I228">
        <f t="shared" si="58"/>
        <v>0</v>
      </c>
      <c r="J228">
        <f t="shared" si="59"/>
        <v>8079.7064490104676</v>
      </c>
      <c r="K228">
        <f t="shared" si="60"/>
        <v>8076.3318527180845</v>
      </c>
      <c r="L228">
        <f t="shared" si="67"/>
        <v>8076.3318527180845</v>
      </c>
      <c r="M228">
        <f t="shared" si="61"/>
        <v>0</v>
      </c>
      <c r="N228" s="40">
        <f t="shared" si="68"/>
        <v>8076.3318527180845</v>
      </c>
      <c r="O228" s="40">
        <f t="shared" si="62"/>
        <v>8075.6285037689395</v>
      </c>
      <c r="P228" s="40">
        <f t="shared" si="69"/>
        <v>8075.6285037689395</v>
      </c>
      <c r="Q228">
        <f t="shared" si="70"/>
        <v>0</v>
      </c>
      <c r="R228" s="40">
        <f t="shared" si="71"/>
        <v>8075.6285037689395</v>
      </c>
      <c r="S228" s="40">
        <f t="shared" si="63"/>
        <v>8075.6285037689368</v>
      </c>
      <c r="T228" s="40">
        <f t="shared" si="72"/>
        <v>8075.6285037689368</v>
      </c>
      <c r="U228">
        <f t="shared" si="73"/>
        <v>0</v>
      </c>
      <c r="V228" s="40">
        <f t="shared" si="74"/>
        <v>8075.6285037689368</v>
      </c>
      <c r="W228" s="40">
        <f t="shared" si="64"/>
        <v>8075.6285037689368</v>
      </c>
      <c r="X228" s="40">
        <f t="shared" si="75"/>
        <v>8075.6285037689368</v>
      </c>
      <c r="Y228">
        <f t="shared" si="76"/>
        <v>0</v>
      </c>
    </row>
    <row r="229" spans="1:25" x14ac:dyDescent="0.25">
      <c r="A229" s="4" t="s">
        <v>1117</v>
      </c>
      <c r="B229" s="7" t="s">
        <v>587</v>
      </c>
      <c r="C229" s="2" t="s">
        <v>1118</v>
      </c>
      <c r="D229">
        <f>VLOOKUP(B229,'Model allocations'!$A$1:$L$319,3,FALSE)</f>
        <v>31621.632189187236</v>
      </c>
      <c r="E229" s="42">
        <f>VLOOKUP(B229,'Initial adjusted formula count'!$A$1:$P$319,12,FALSE)</f>
        <v>0.15833333333333299</v>
      </c>
      <c r="F229">
        <f>VLOOKUP(B229,'Model allocations'!$A$1:$L$319,8,FALSE)</f>
        <v>30702.884506239778</v>
      </c>
      <c r="G229" s="41">
        <f t="shared" si="65"/>
        <v>0.9</v>
      </c>
      <c r="H229">
        <f t="shared" si="66"/>
        <v>28459.468970268514</v>
      </c>
      <c r="I229">
        <f t="shared" si="58"/>
        <v>0</v>
      </c>
      <c r="J229">
        <f t="shared" si="59"/>
        <v>30702.884506239778</v>
      </c>
      <c r="K229">
        <f t="shared" si="60"/>
        <v>30690.061040328721</v>
      </c>
      <c r="L229">
        <f t="shared" si="67"/>
        <v>30690.061040328721</v>
      </c>
      <c r="M229">
        <f t="shared" si="61"/>
        <v>0</v>
      </c>
      <c r="N229" s="40">
        <f t="shared" si="68"/>
        <v>30690.061040328721</v>
      </c>
      <c r="O229" s="40">
        <f t="shared" si="62"/>
        <v>30687.388314321975</v>
      </c>
      <c r="P229" s="40">
        <f t="shared" si="69"/>
        <v>30687.388314321975</v>
      </c>
      <c r="Q229">
        <f t="shared" si="70"/>
        <v>0</v>
      </c>
      <c r="R229" s="40">
        <f t="shared" si="71"/>
        <v>30687.388314321975</v>
      </c>
      <c r="S229" s="40">
        <f t="shared" si="63"/>
        <v>30687.388314321965</v>
      </c>
      <c r="T229" s="40">
        <f t="shared" si="72"/>
        <v>30687.388314321965</v>
      </c>
      <c r="U229">
        <f t="shared" si="73"/>
        <v>0</v>
      </c>
      <c r="V229" s="40">
        <f t="shared" si="74"/>
        <v>30687.388314321965</v>
      </c>
      <c r="W229" s="40">
        <f t="shared" si="64"/>
        <v>30687.388314321965</v>
      </c>
      <c r="X229" s="40">
        <f t="shared" si="75"/>
        <v>30687.388314321965</v>
      </c>
      <c r="Y229">
        <f t="shared" si="76"/>
        <v>0</v>
      </c>
    </row>
    <row r="230" spans="1:25" x14ac:dyDescent="0.25">
      <c r="A230" s="4" t="s">
        <v>1119</v>
      </c>
      <c r="B230" s="7" t="s">
        <v>589</v>
      </c>
      <c r="C230" s="2" t="s">
        <v>1120</v>
      </c>
      <c r="D230">
        <f>VLOOKUP(B230,'Model allocations'!$A$1:$L$319,3,FALSE)</f>
        <v>317107.99952029274</v>
      </c>
      <c r="E230" s="42">
        <f>VLOOKUP(B230,'Initial adjusted formula count'!$A$1:$P$319,12,FALSE)</f>
        <v>0.126718469814704</v>
      </c>
      <c r="F230">
        <f>VLOOKUP(B230,'Model allocations'!$A$1:$L$319,8,FALSE)</f>
        <v>269541.7995922488</v>
      </c>
      <c r="G230" s="41">
        <f t="shared" si="65"/>
        <v>0.85</v>
      </c>
      <c r="H230">
        <f t="shared" si="66"/>
        <v>269541.7995922488</v>
      </c>
      <c r="I230">
        <f t="shared" si="58"/>
        <v>0</v>
      </c>
      <c r="J230">
        <f t="shared" si="59"/>
        <v>269541.7995922488</v>
      </c>
      <c r="K230">
        <f t="shared" si="60"/>
        <v>269429.22189362987</v>
      </c>
      <c r="L230">
        <f t="shared" si="67"/>
        <v>269429.22189362987</v>
      </c>
      <c r="M230">
        <f t="shared" si="61"/>
        <v>269541.7995922488</v>
      </c>
      <c r="N230" s="40">
        <f t="shared" si="68"/>
        <v>0</v>
      </c>
      <c r="O230" s="40">
        <f t="shared" si="62"/>
        <v>0</v>
      </c>
      <c r="P230" s="40">
        <f t="shared" si="69"/>
        <v>269541.7995922488</v>
      </c>
      <c r="Q230">
        <f t="shared" si="70"/>
        <v>0</v>
      </c>
      <c r="R230" s="40">
        <f t="shared" si="71"/>
        <v>0</v>
      </c>
      <c r="S230" s="40">
        <f t="shared" si="63"/>
        <v>0</v>
      </c>
      <c r="T230" s="40">
        <f t="shared" si="72"/>
        <v>269541.7995922488</v>
      </c>
      <c r="U230">
        <f t="shared" si="73"/>
        <v>0</v>
      </c>
      <c r="V230" s="40">
        <f t="shared" si="74"/>
        <v>0</v>
      </c>
      <c r="W230" s="40">
        <f t="shared" si="64"/>
        <v>0</v>
      </c>
      <c r="X230" s="40">
        <f t="shared" si="75"/>
        <v>269541.7995922488</v>
      </c>
      <c r="Y230">
        <f t="shared" si="76"/>
        <v>0</v>
      </c>
    </row>
    <row r="231" spans="1:25" x14ac:dyDescent="0.25">
      <c r="A231" s="4" t="s">
        <v>1121</v>
      </c>
      <c r="B231" s="7" t="s">
        <v>220</v>
      </c>
      <c r="C231" s="2" t="s">
        <v>1122</v>
      </c>
      <c r="D231">
        <f>VLOOKUP(B231,'Model allocations'!$A$1:$L$319,3,FALSE)</f>
        <v>76795.392459454713</v>
      </c>
      <c r="E231" s="42">
        <f>VLOOKUP(B231,'Initial adjusted formula count'!$A$1:$P$319,12,FALSE)</f>
        <v>0.13348164627363701</v>
      </c>
      <c r="F231">
        <f>VLOOKUP(B231,'Model allocations'!$A$1:$L$319,8,FALSE)</f>
        <v>96956.477388125655</v>
      </c>
      <c r="G231" s="41">
        <f t="shared" si="65"/>
        <v>0.85</v>
      </c>
      <c r="H231">
        <f t="shared" si="66"/>
        <v>65276.083590536502</v>
      </c>
      <c r="I231">
        <f t="shared" si="58"/>
        <v>0</v>
      </c>
      <c r="J231">
        <f t="shared" si="59"/>
        <v>96956.477388125655</v>
      </c>
      <c r="K231">
        <f t="shared" si="60"/>
        <v>96915.982232617054</v>
      </c>
      <c r="L231">
        <f t="shared" si="67"/>
        <v>96915.982232617054</v>
      </c>
      <c r="M231">
        <f t="shared" si="61"/>
        <v>0</v>
      </c>
      <c r="N231" s="40">
        <f t="shared" si="68"/>
        <v>96915.982232617054</v>
      </c>
      <c r="O231" s="40">
        <f t="shared" si="62"/>
        <v>96907.542045227325</v>
      </c>
      <c r="P231" s="40">
        <f t="shared" si="69"/>
        <v>96907.542045227325</v>
      </c>
      <c r="Q231">
        <f t="shared" si="70"/>
        <v>0</v>
      </c>
      <c r="R231" s="40">
        <f t="shared" si="71"/>
        <v>96907.542045227325</v>
      </c>
      <c r="S231" s="40">
        <f t="shared" si="63"/>
        <v>96907.542045227296</v>
      </c>
      <c r="T231" s="40">
        <f t="shared" si="72"/>
        <v>96907.542045227296</v>
      </c>
      <c r="U231">
        <f t="shared" si="73"/>
        <v>0</v>
      </c>
      <c r="V231" s="40">
        <f t="shared" si="74"/>
        <v>96907.542045227296</v>
      </c>
      <c r="W231" s="40">
        <f t="shared" si="64"/>
        <v>96907.542045227296</v>
      </c>
      <c r="X231" s="40">
        <f t="shared" si="75"/>
        <v>96907.542045227296</v>
      </c>
      <c r="Y231">
        <f t="shared" si="76"/>
        <v>0</v>
      </c>
    </row>
    <row r="232" spans="1:25" x14ac:dyDescent="0.25">
      <c r="A232" s="4" t="s">
        <v>1123</v>
      </c>
      <c r="B232" s="7" t="s">
        <v>591</v>
      </c>
      <c r="C232" s="2" t="s">
        <v>1124</v>
      </c>
      <c r="D232">
        <f>VLOOKUP(B232,'Model allocations'!$A$1:$L$319,3,FALSE)</f>
        <v>11745.177670269542</v>
      </c>
      <c r="E232" s="42">
        <f>VLOOKUP(B232,'Initial adjusted formula count'!$A$1:$P$319,12,FALSE)</f>
        <v>0.19642857142857101</v>
      </c>
      <c r="F232">
        <f>VLOOKUP(B232,'Model allocations'!$A$1:$L$319,8,FALSE)</f>
        <v>17775.354187823032</v>
      </c>
      <c r="G232" s="41">
        <f t="shared" si="65"/>
        <v>0.9</v>
      </c>
      <c r="H232">
        <f t="shared" si="66"/>
        <v>10570.659903242589</v>
      </c>
      <c r="I232">
        <f t="shared" si="58"/>
        <v>0</v>
      </c>
      <c r="J232">
        <f t="shared" si="59"/>
        <v>17775.354187823032</v>
      </c>
      <c r="K232">
        <f t="shared" si="60"/>
        <v>17767.930075979788</v>
      </c>
      <c r="L232">
        <f t="shared" si="67"/>
        <v>17767.930075979788</v>
      </c>
      <c r="M232">
        <f t="shared" si="61"/>
        <v>0</v>
      </c>
      <c r="N232" s="40">
        <f t="shared" si="68"/>
        <v>17767.930075979788</v>
      </c>
      <c r="O232" s="40">
        <f t="shared" si="62"/>
        <v>17766.382708291672</v>
      </c>
      <c r="P232" s="40">
        <f t="shared" si="69"/>
        <v>17766.382708291672</v>
      </c>
      <c r="Q232">
        <f t="shared" si="70"/>
        <v>0</v>
      </c>
      <c r="R232" s="40">
        <f t="shared" si="71"/>
        <v>17766.382708291672</v>
      </c>
      <c r="S232" s="40">
        <f t="shared" si="63"/>
        <v>17766.382708291665</v>
      </c>
      <c r="T232" s="40">
        <f t="shared" si="72"/>
        <v>17766.382708291665</v>
      </c>
      <c r="U232">
        <f t="shared" si="73"/>
        <v>0</v>
      </c>
      <c r="V232" s="40">
        <f t="shared" si="74"/>
        <v>17766.382708291665</v>
      </c>
      <c r="W232" s="40">
        <f t="shared" si="64"/>
        <v>17766.382708291665</v>
      </c>
      <c r="X232" s="40">
        <f t="shared" si="75"/>
        <v>17766.382708291665</v>
      </c>
      <c r="Y232">
        <f t="shared" si="76"/>
        <v>0</v>
      </c>
    </row>
    <row r="233" spans="1:25" x14ac:dyDescent="0.25">
      <c r="A233" s="8" t="s">
        <v>60</v>
      </c>
      <c r="B233" s="7" t="s">
        <v>95</v>
      </c>
      <c r="C233" s="2" t="s">
        <v>1125</v>
      </c>
      <c r="D233">
        <f>VLOOKUP(B233,'Model allocations'!$A$1:$L$319,3,FALSE)</f>
        <v>16730.57737332422</v>
      </c>
      <c r="E233" s="42">
        <f>VLOOKUP(B233,'Initial adjusted formula count'!$A$1:$P$319,12,FALSE)</f>
        <v>0.15441229586000399</v>
      </c>
      <c r="F233">
        <f>VLOOKUP(B233,'Model allocations'!$A$1:$L$319,8,FALSE)</f>
        <v>15791.376930255446</v>
      </c>
      <c r="G233" s="41">
        <f t="shared" si="65"/>
        <v>0.9</v>
      </c>
      <c r="H233">
        <f t="shared" si="66"/>
        <v>15057.519635991799</v>
      </c>
      <c r="I233">
        <f t="shared" si="58"/>
        <v>0</v>
      </c>
      <c r="J233">
        <f t="shared" si="59"/>
        <v>15791.376930255446</v>
      </c>
      <c r="K233">
        <f t="shared" si="60"/>
        <v>15784.781452761707</v>
      </c>
      <c r="L233">
        <f t="shared" si="67"/>
        <v>15784.781452761707</v>
      </c>
      <c r="M233">
        <f t="shared" si="61"/>
        <v>0</v>
      </c>
      <c r="N233" s="40">
        <f t="shared" si="68"/>
        <v>15784.781452761707</v>
      </c>
      <c r="O233" s="40">
        <f t="shared" si="62"/>
        <v>15783.40679287282</v>
      </c>
      <c r="P233" s="40">
        <f t="shared" si="69"/>
        <v>15783.40679287282</v>
      </c>
      <c r="Q233">
        <f t="shared" si="70"/>
        <v>0</v>
      </c>
      <c r="R233" s="40">
        <f t="shared" si="71"/>
        <v>15783.40679287282</v>
      </c>
      <c r="S233" s="40">
        <f t="shared" si="63"/>
        <v>15783.406792872815</v>
      </c>
      <c r="T233" s="40">
        <f t="shared" si="72"/>
        <v>15783.406792872815</v>
      </c>
      <c r="U233">
        <f t="shared" si="73"/>
        <v>0</v>
      </c>
      <c r="V233" s="40">
        <f t="shared" si="74"/>
        <v>15783.406792872815</v>
      </c>
      <c r="W233" s="40">
        <f t="shared" si="64"/>
        <v>15783.406792872815</v>
      </c>
      <c r="X233" s="40">
        <f t="shared" si="75"/>
        <v>15783.406792872815</v>
      </c>
      <c r="Y233">
        <f t="shared" si="76"/>
        <v>0</v>
      </c>
    </row>
    <row r="234" spans="1:25" x14ac:dyDescent="0.25">
      <c r="A234" s="4" t="s">
        <v>56</v>
      </c>
      <c r="B234" s="7" t="s">
        <v>94</v>
      </c>
      <c r="C234" s="2" t="s">
        <v>1126</v>
      </c>
      <c r="D234">
        <f>VLOOKUP(B234,'Model allocations'!$A$1:$L$319,3,FALSE)</f>
        <v>0</v>
      </c>
      <c r="E234" s="42">
        <f>VLOOKUP(B234,'Initial adjusted formula count'!$A$1:$P$319,12,FALSE)</f>
        <v>6.6937349929460099E-2</v>
      </c>
      <c r="F234">
        <f>VLOOKUP(B234,'Model allocations'!$A$1:$L$319,8,FALSE)</f>
        <v>0</v>
      </c>
      <c r="G234" s="41">
        <f t="shared" si="65"/>
        <v>0.85</v>
      </c>
      <c r="H234">
        <f t="shared" si="66"/>
        <v>0</v>
      </c>
      <c r="I234">
        <f t="shared" si="58"/>
        <v>0</v>
      </c>
      <c r="J234">
        <f t="shared" si="59"/>
        <v>0</v>
      </c>
      <c r="K234">
        <f t="shared" si="60"/>
        <v>0</v>
      </c>
      <c r="L234">
        <f t="shared" si="67"/>
        <v>0</v>
      </c>
      <c r="M234">
        <f t="shared" si="61"/>
        <v>0</v>
      </c>
      <c r="N234" s="40">
        <f t="shared" si="68"/>
        <v>0</v>
      </c>
      <c r="O234" s="40">
        <f t="shared" si="62"/>
        <v>0</v>
      </c>
      <c r="P234" s="40">
        <f t="shared" si="69"/>
        <v>0</v>
      </c>
      <c r="Q234">
        <f t="shared" si="70"/>
        <v>0</v>
      </c>
      <c r="R234" s="40">
        <f t="shared" si="71"/>
        <v>0</v>
      </c>
      <c r="S234" s="40">
        <f t="shared" si="63"/>
        <v>0</v>
      </c>
      <c r="T234" s="40">
        <f t="shared" si="72"/>
        <v>0</v>
      </c>
      <c r="U234">
        <f t="shared" si="73"/>
        <v>0</v>
      </c>
      <c r="V234" s="40">
        <f t="shared" si="74"/>
        <v>0</v>
      </c>
      <c r="W234" s="40">
        <f t="shared" si="64"/>
        <v>0</v>
      </c>
      <c r="X234" s="40">
        <f t="shared" si="75"/>
        <v>0</v>
      </c>
      <c r="Y234">
        <f t="shared" si="76"/>
        <v>0</v>
      </c>
    </row>
    <row r="235" spans="1:25" x14ac:dyDescent="0.25">
      <c r="A235" s="4" t="s">
        <v>31</v>
      </c>
      <c r="B235" s="7" t="s">
        <v>71</v>
      </c>
      <c r="C235" s="2" t="s">
        <v>1127</v>
      </c>
      <c r="D235">
        <f>VLOOKUP(B235,'Model allocations'!$A$1:$L$319,3,FALSE)</f>
        <v>4410106.9127224339</v>
      </c>
      <c r="E235" s="42">
        <f>VLOOKUP(B235,'Initial adjusted formula count'!$A$1:$P$319,12,FALSE)</f>
        <v>9.9166843927609799E-2</v>
      </c>
      <c r="F235">
        <f>VLOOKUP(B235,'Model allocations'!$A$1:$L$319,8,FALSE)</f>
        <v>5592466.3886021944</v>
      </c>
      <c r="G235" s="41">
        <f t="shared" si="65"/>
        <v>0.85</v>
      </c>
      <c r="H235">
        <f t="shared" si="66"/>
        <v>3748590.8758140686</v>
      </c>
      <c r="I235">
        <f t="shared" si="58"/>
        <v>0</v>
      </c>
      <c r="J235">
        <f t="shared" si="59"/>
        <v>5592466.3886021944</v>
      </c>
      <c r="K235">
        <f t="shared" si="60"/>
        <v>5590130.6210270533</v>
      </c>
      <c r="L235">
        <f t="shared" si="67"/>
        <v>5590130.6210270533</v>
      </c>
      <c r="M235">
        <f t="shared" si="61"/>
        <v>0</v>
      </c>
      <c r="N235" s="40">
        <f t="shared" si="68"/>
        <v>5590130.6210270533</v>
      </c>
      <c r="O235" s="40">
        <f t="shared" si="62"/>
        <v>5589643.7895583147</v>
      </c>
      <c r="P235" s="40">
        <f t="shared" si="69"/>
        <v>5589643.7895583147</v>
      </c>
      <c r="Q235">
        <f t="shared" si="70"/>
        <v>0</v>
      </c>
      <c r="R235" s="40">
        <f t="shared" si="71"/>
        <v>5589643.7895583147</v>
      </c>
      <c r="S235" s="40">
        <f t="shared" si="63"/>
        <v>5589643.7895583129</v>
      </c>
      <c r="T235" s="40">
        <f t="shared" si="72"/>
        <v>5589643.7895583129</v>
      </c>
      <c r="U235">
        <f t="shared" si="73"/>
        <v>0</v>
      </c>
      <c r="V235" s="40">
        <f t="shared" si="74"/>
        <v>5589643.7895583129</v>
      </c>
      <c r="W235" s="40">
        <f t="shared" si="64"/>
        <v>5589643.7895583129</v>
      </c>
      <c r="X235" s="40">
        <f t="shared" si="75"/>
        <v>5589643.7895583129</v>
      </c>
      <c r="Y235">
        <f t="shared" si="76"/>
        <v>0</v>
      </c>
    </row>
    <row r="236" spans="1:25" x14ac:dyDescent="0.25">
      <c r="A236" s="4" t="s">
        <v>1128</v>
      </c>
      <c r="B236" s="7" t="s">
        <v>314</v>
      </c>
      <c r="C236" s="2" t="s">
        <v>1129</v>
      </c>
      <c r="D236">
        <f>VLOOKUP(B236,'Model allocations'!$A$1:$L$319,3,FALSE)</f>
        <v>462195.0730187599</v>
      </c>
      <c r="E236" s="42">
        <f>VLOOKUP(B236,'Initial adjusted formula count'!$A$1:$P$319,12,FALSE)</f>
        <v>0.124808282208589</v>
      </c>
      <c r="F236">
        <f>VLOOKUP(B236,'Model allocations'!$A$1:$L$319,8,FALSE)</f>
        <v>525988.88983058173</v>
      </c>
      <c r="G236" s="41">
        <f t="shared" si="65"/>
        <v>0.85</v>
      </c>
      <c r="H236">
        <f t="shared" si="66"/>
        <v>392865.81206594588</v>
      </c>
      <c r="I236">
        <f t="shared" si="58"/>
        <v>0</v>
      </c>
      <c r="J236">
        <f t="shared" si="59"/>
        <v>525988.88983058173</v>
      </c>
      <c r="K236">
        <f t="shared" si="60"/>
        <v>525769.20361194748</v>
      </c>
      <c r="L236">
        <f t="shared" si="67"/>
        <v>525769.20361194748</v>
      </c>
      <c r="M236">
        <f t="shared" si="61"/>
        <v>0</v>
      </c>
      <c r="N236" s="40">
        <f t="shared" si="68"/>
        <v>525769.20361194748</v>
      </c>
      <c r="O236" s="40">
        <f t="shared" si="62"/>
        <v>525723.41559535812</v>
      </c>
      <c r="P236" s="40">
        <f t="shared" si="69"/>
        <v>525723.41559535812</v>
      </c>
      <c r="Q236">
        <f t="shared" si="70"/>
        <v>0</v>
      </c>
      <c r="R236" s="40">
        <f t="shared" si="71"/>
        <v>525723.41559535812</v>
      </c>
      <c r="S236" s="40">
        <f t="shared" si="63"/>
        <v>525723.415595358</v>
      </c>
      <c r="T236" s="40">
        <f t="shared" si="72"/>
        <v>525723.415595358</v>
      </c>
      <c r="U236">
        <f t="shared" si="73"/>
        <v>0</v>
      </c>
      <c r="V236" s="40">
        <f t="shared" si="74"/>
        <v>525723.415595358</v>
      </c>
      <c r="W236" s="40">
        <f t="shared" si="64"/>
        <v>525723.415595358</v>
      </c>
      <c r="X236" s="40">
        <f t="shared" si="75"/>
        <v>525723.415595358</v>
      </c>
      <c r="Y236">
        <f t="shared" si="76"/>
        <v>0</v>
      </c>
    </row>
    <row r="237" spans="1:25" x14ac:dyDescent="0.25">
      <c r="A237" s="4" t="s">
        <v>1130</v>
      </c>
      <c r="B237" s="7" t="s">
        <v>593</v>
      </c>
      <c r="C237" s="2" t="s">
        <v>1131</v>
      </c>
      <c r="D237">
        <f>VLOOKUP(B237,'Model allocations'!$A$1:$L$319,3,FALSE)</f>
        <v>367714.40859997715</v>
      </c>
      <c r="E237" s="42">
        <f>VLOOKUP(B237,'Initial adjusted formula count'!$A$1:$P$319,12,FALSE)</f>
        <v>0.109463276836158</v>
      </c>
      <c r="F237">
        <f>VLOOKUP(B237,'Model allocations'!$A$1:$L$319,8,FALSE)</f>
        <v>375706.34987898683</v>
      </c>
      <c r="G237" s="41">
        <f t="shared" si="65"/>
        <v>0.85</v>
      </c>
      <c r="H237">
        <f t="shared" si="66"/>
        <v>312557.24730998056</v>
      </c>
      <c r="I237">
        <f t="shared" si="58"/>
        <v>0</v>
      </c>
      <c r="J237">
        <f t="shared" si="59"/>
        <v>375706.34987898683</v>
      </c>
      <c r="K237">
        <f t="shared" si="60"/>
        <v>375549.43115139101</v>
      </c>
      <c r="L237">
        <f t="shared" si="67"/>
        <v>375549.43115139101</v>
      </c>
      <c r="M237">
        <f t="shared" si="61"/>
        <v>0</v>
      </c>
      <c r="N237" s="40">
        <f t="shared" si="68"/>
        <v>375549.43115139101</v>
      </c>
      <c r="O237" s="40">
        <f t="shared" si="62"/>
        <v>375516.72542525583</v>
      </c>
      <c r="P237" s="40">
        <f t="shared" si="69"/>
        <v>375516.72542525583</v>
      </c>
      <c r="Q237">
        <f t="shared" si="70"/>
        <v>0</v>
      </c>
      <c r="R237" s="40">
        <f t="shared" si="71"/>
        <v>375516.72542525583</v>
      </c>
      <c r="S237" s="40">
        <f t="shared" si="63"/>
        <v>375516.72542525572</v>
      </c>
      <c r="T237" s="40">
        <f t="shared" si="72"/>
        <v>375516.72542525572</v>
      </c>
      <c r="U237">
        <f t="shared" si="73"/>
        <v>0</v>
      </c>
      <c r="V237" s="40">
        <f t="shared" si="74"/>
        <v>375516.72542525572</v>
      </c>
      <c r="W237" s="40">
        <f t="shared" si="64"/>
        <v>375516.72542525572</v>
      </c>
      <c r="X237" s="40">
        <f t="shared" si="75"/>
        <v>375516.72542525572</v>
      </c>
      <c r="Y237">
        <f t="shared" si="76"/>
        <v>0</v>
      </c>
    </row>
    <row r="238" spans="1:25" x14ac:dyDescent="0.25">
      <c r="A238" s="4" t="s">
        <v>1132</v>
      </c>
      <c r="B238" s="7" t="s">
        <v>595</v>
      </c>
      <c r="C238" s="2" t="s">
        <v>1133</v>
      </c>
      <c r="D238">
        <f>VLOOKUP(B238,'Model allocations'!$A$1:$L$319,3,FALSE)</f>
        <v>55111.987529726306</v>
      </c>
      <c r="E238" s="42">
        <f>VLOOKUP(B238,'Initial adjusted formula count'!$A$1:$P$319,12,FALSE)</f>
        <v>0.26086956521739102</v>
      </c>
      <c r="F238">
        <f>VLOOKUP(B238,'Model allocations'!$A$1:$L$319,8,FALSE)</f>
        <v>63021.710302281666</v>
      </c>
      <c r="G238" s="41">
        <f t="shared" si="65"/>
        <v>0.9</v>
      </c>
      <c r="H238">
        <f t="shared" si="66"/>
        <v>49600.788776753674</v>
      </c>
      <c r="I238">
        <f t="shared" si="58"/>
        <v>0</v>
      </c>
      <c r="J238">
        <f t="shared" si="59"/>
        <v>63021.710302281666</v>
      </c>
      <c r="K238">
        <f t="shared" si="60"/>
        <v>62995.388451201077</v>
      </c>
      <c r="L238">
        <f t="shared" si="67"/>
        <v>62995.388451201077</v>
      </c>
      <c r="M238">
        <f t="shared" si="61"/>
        <v>0</v>
      </c>
      <c r="N238" s="40">
        <f t="shared" si="68"/>
        <v>62995.388451201077</v>
      </c>
      <c r="O238" s="40">
        <f t="shared" si="62"/>
        <v>62989.902329397752</v>
      </c>
      <c r="P238" s="40">
        <f t="shared" si="69"/>
        <v>62989.902329397752</v>
      </c>
      <c r="Q238">
        <f t="shared" si="70"/>
        <v>0</v>
      </c>
      <c r="R238" s="40">
        <f t="shared" si="71"/>
        <v>62989.902329397752</v>
      </c>
      <c r="S238" s="40">
        <f t="shared" si="63"/>
        <v>62989.90232939773</v>
      </c>
      <c r="T238" s="40">
        <f t="shared" si="72"/>
        <v>62989.90232939773</v>
      </c>
      <c r="U238">
        <f t="shared" si="73"/>
        <v>0</v>
      </c>
      <c r="V238" s="40">
        <f t="shared" si="74"/>
        <v>62989.90232939773</v>
      </c>
      <c r="W238" s="40">
        <f t="shared" si="64"/>
        <v>62989.90232939773</v>
      </c>
      <c r="X238" s="40">
        <f t="shared" si="75"/>
        <v>62989.90232939773</v>
      </c>
      <c r="Y238">
        <f t="shared" si="76"/>
        <v>0</v>
      </c>
    </row>
    <row r="239" spans="1:25" x14ac:dyDescent="0.25">
      <c r="A239" s="4" t="s">
        <v>1134</v>
      </c>
      <c r="B239" s="7" t="s">
        <v>597</v>
      </c>
      <c r="C239" s="2" t="s">
        <v>1135</v>
      </c>
      <c r="D239">
        <f>VLOOKUP(B239,'Model allocations'!$A$1:$L$319,3,FALSE)</f>
        <v>441799.37544321577</v>
      </c>
      <c r="E239" s="42">
        <f>VLOOKUP(B239,'Initial adjusted formula count'!$A$1:$P$319,12,FALSE)</f>
        <v>0.15292675452037999</v>
      </c>
      <c r="F239">
        <f>VLOOKUP(B239,'Model allocations'!$A$1:$L$319,8,FALSE)</f>
        <v>403177.35180562222</v>
      </c>
      <c r="G239" s="41">
        <f t="shared" si="65"/>
        <v>0.9</v>
      </c>
      <c r="H239">
        <f t="shared" si="66"/>
        <v>397619.43789889419</v>
      </c>
      <c r="I239">
        <f t="shared" si="58"/>
        <v>0</v>
      </c>
      <c r="J239">
        <f t="shared" si="59"/>
        <v>403177.35180562222</v>
      </c>
      <c r="K239">
        <f t="shared" si="60"/>
        <v>403008.95945063233</v>
      </c>
      <c r="L239">
        <f t="shared" si="67"/>
        <v>403008.95945063233</v>
      </c>
      <c r="M239">
        <f t="shared" si="61"/>
        <v>0</v>
      </c>
      <c r="N239" s="40">
        <f t="shared" si="68"/>
        <v>403008.95945063233</v>
      </c>
      <c r="O239" s="40">
        <f t="shared" si="62"/>
        <v>402973.86233807006</v>
      </c>
      <c r="P239" s="40">
        <f t="shared" si="69"/>
        <v>402973.86233807006</v>
      </c>
      <c r="Q239">
        <f t="shared" si="70"/>
        <v>0</v>
      </c>
      <c r="R239" s="40">
        <f t="shared" si="71"/>
        <v>402973.86233807006</v>
      </c>
      <c r="S239" s="40">
        <f t="shared" si="63"/>
        <v>402973.86233806988</v>
      </c>
      <c r="T239" s="40">
        <f t="shared" si="72"/>
        <v>402973.86233806988</v>
      </c>
      <c r="U239">
        <f t="shared" si="73"/>
        <v>0</v>
      </c>
      <c r="V239" s="40">
        <f t="shared" si="74"/>
        <v>402973.86233806988</v>
      </c>
      <c r="W239" s="40">
        <f t="shared" si="64"/>
        <v>402973.86233806988</v>
      </c>
      <c r="X239" s="40">
        <f t="shared" si="75"/>
        <v>402973.86233806988</v>
      </c>
      <c r="Y239">
        <f t="shared" si="76"/>
        <v>0</v>
      </c>
    </row>
    <row r="240" spans="1:25" x14ac:dyDescent="0.25">
      <c r="A240" s="4" t="s">
        <v>1136</v>
      </c>
      <c r="B240" s="7" t="s">
        <v>222</v>
      </c>
      <c r="C240" s="2" t="s">
        <v>1137</v>
      </c>
      <c r="D240">
        <f>VLOOKUP(B240,'Model allocations'!$A$1:$L$319,3,FALSE)</f>
        <v>0</v>
      </c>
      <c r="E240" s="42">
        <f>VLOOKUP(B240,'Initial adjusted formula count'!$A$1:$P$319,12,FALSE)</f>
        <v>0.13043478260869601</v>
      </c>
      <c r="F240">
        <f>VLOOKUP(B240,'Model allocations'!$A$1:$L$319,8,FALSE)</f>
        <v>0</v>
      </c>
      <c r="G240" s="41">
        <f t="shared" si="65"/>
        <v>0.85</v>
      </c>
      <c r="H240">
        <f t="shared" si="66"/>
        <v>0</v>
      </c>
      <c r="I240">
        <f t="shared" si="58"/>
        <v>0</v>
      </c>
      <c r="J240">
        <f t="shared" si="59"/>
        <v>0</v>
      </c>
      <c r="K240">
        <f t="shared" si="60"/>
        <v>0</v>
      </c>
      <c r="L240">
        <f t="shared" si="67"/>
        <v>0</v>
      </c>
      <c r="M240">
        <f t="shared" si="61"/>
        <v>0</v>
      </c>
      <c r="N240" s="40">
        <f t="shared" si="68"/>
        <v>0</v>
      </c>
      <c r="O240" s="40">
        <f t="shared" si="62"/>
        <v>0</v>
      </c>
      <c r="P240" s="40">
        <f t="shared" si="69"/>
        <v>0</v>
      </c>
      <c r="Q240">
        <f t="shared" si="70"/>
        <v>0</v>
      </c>
      <c r="R240" s="40">
        <f t="shared" si="71"/>
        <v>0</v>
      </c>
      <c r="S240" s="40">
        <f t="shared" si="63"/>
        <v>0</v>
      </c>
      <c r="T240" s="40">
        <f t="shared" si="72"/>
        <v>0</v>
      </c>
      <c r="U240">
        <f t="shared" si="73"/>
        <v>0</v>
      </c>
      <c r="V240" s="40">
        <f t="shared" si="74"/>
        <v>0</v>
      </c>
      <c r="W240" s="40">
        <f t="shared" si="64"/>
        <v>0</v>
      </c>
      <c r="X240" s="40">
        <f t="shared" si="75"/>
        <v>0</v>
      </c>
      <c r="Y240">
        <f t="shared" si="76"/>
        <v>0</v>
      </c>
    </row>
    <row r="241" spans="1:25" x14ac:dyDescent="0.25">
      <c r="A241" s="4" t="s">
        <v>1138</v>
      </c>
      <c r="B241" s="7" t="s">
        <v>599</v>
      </c>
      <c r="C241" s="2" t="s">
        <v>1139</v>
      </c>
      <c r="D241">
        <f>VLOOKUP(B241,'Model allocations'!$A$1:$L$319,3,FALSE)</f>
        <v>782860.37381572276</v>
      </c>
      <c r="E241" s="42">
        <f>VLOOKUP(B241,'Initial adjusted formula count'!$A$1:$P$319,12,FALSE)</f>
        <v>0.20139557266602501</v>
      </c>
      <c r="F241">
        <f>VLOOKUP(B241,'Model allocations'!$A$1:$L$319,8,FALSE)</f>
        <v>704574.33643415046</v>
      </c>
      <c r="G241" s="41">
        <f t="shared" si="65"/>
        <v>0.9</v>
      </c>
      <c r="H241">
        <f t="shared" si="66"/>
        <v>704574.33643415046</v>
      </c>
      <c r="I241">
        <f t="shared" si="58"/>
        <v>0</v>
      </c>
      <c r="J241">
        <f t="shared" si="59"/>
        <v>704574.33643415046</v>
      </c>
      <c r="K241">
        <f t="shared" si="60"/>
        <v>704280.06164106925</v>
      </c>
      <c r="L241">
        <f t="shared" si="67"/>
        <v>704280.06164106925</v>
      </c>
      <c r="M241">
        <f t="shared" si="61"/>
        <v>704574.33643415046</v>
      </c>
      <c r="N241" s="40">
        <f t="shared" si="68"/>
        <v>0</v>
      </c>
      <c r="O241" s="40">
        <f t="shared" si="62"/>
        <v>0</v>
      </c>
      <c r="P241" s="40">
        <f t="shared" si="69"/>
        <v>704574.33643415046</v>
      </c>
      <c r="Q241">
        <f t="shared" si="70"/>
        <v>0</v>
      </c>
      <c r="R241" s="40">
        <f t="shared" si="71"/>
        <v>0</v>
      </c>
      <c r="S241" s="40">
        <f t="shared" si="63"/>
        <v>0</v>
      </c>
      <c r="T241" s="40">
        <f t="shared" si="72"/>
        <v>704574.33643415046</v>
      </c>
      <c r="U241">
        <f t="shared" si="73"/>
        <v>0</v>
      </c>
      <c r="V241" s="40">
        <f t="shared" si="74"/>
        <v>0</v>
      </c>
      <c r="W241" s="40">
        <f t="shared" si="64"/>
        <v>0</v>
      </c>
      <c r="X241" s="40">
        <f t="shared" si="75"/>
        <v>704574.33643415046</v>
      </c>
      <c r="Y241">
        <f t="shared" si="76"/>
        <v>0</v>
      </c>
    </row>
    <row r="242" spans="1:25" x14ac:dyDescent="0.25">
      <c r="A242" s="4" t="s">
        <v>1140</v>
      </c>
      <c r="B242" s="7" t="s">
        <v>224</v>
      </c>
      <c r="C242" s="2" t="s">
        <v>1141</v>
      </c>
      <c r="D242">
        <f>VLOOKUP(B242,'Model allocations'!$A$1:$L$319,3,FALSE)</f>
        <v>519498.24310807593</v>
      </c>
      <c r="E242" s="42">
        <f>VLOOKUP(B242,'Initial adjusted formula count'!$A$1:$P$319,12,FALSE)</f>
        <v>7.6733611216369804E-2</v>
      </c>
      <c r="F242">
        <f>VLOOKUP(B242,'Model allocations'!$A$1:$L$319,8,FALSE)</f>
        <v>654456.22236984805</v>
      </c>
      <c r="G242" s="41">
        <f t="shared" si="65"/>
        <v>0.85</v>
      </c>
      <c r="H242">
        <f t="shared" si="66"/>
        <v>441573.50664186454</v>
      </c>
      <c r="I242">
        <f t="shared" si="58"/>
        <v>0</v>
      </c>
      <c r="J242">
        <f t="shared" si="59"/>
        <v>654456.22236984805</v>
      </c>
      <c r="K242">
        <f t="shared" si="60"/>
        <v>654182.88007016503</v>
      </c>
      <c r="L242">
        <f t="shared" si="67"/>
        <v>654182.88007016503</v>
      </c>
      <c r="M242">
        <f t="shared" si="61"/>
        <v>0</v>
      </c>
      <c r="N242" s="40">
        <f t="shared" si="68"/>
        <v>654182.88007016503</v>
      </c>
      <c r="O242" s="40">
        <f t="shared" si="62"/>
        <v>654125.9088052843</v>
      </c>
      <c r="P242" s="40">
        <f t="shared" si="69"/>
        <v>654125.9088052843</v>
      </c>
      <c r="Q242">
        <f t="shared" si="70"/>
        <v>0</v>
      </c>
      <c r="R242" s="40">
        <f t="shared" si="71"/>
        <v>654125.9088052843</v>
      </c>
      <c r="S242" s="40">
        <f t="shared" si="63"/>
        <v>654125.90880528407</v>
      </c>
      <c r="T242" s="40">
        <f t="shared" si="72"/>
        <v>654125.90880528407</v>
      </c>
      <c r="U242">
        <f t="shared" si="73"/>
        <v>0</v>
      </c>
      <c r="V242" s="40">
        <f t="shared" si="74"/>
        <v>654125.90880528407</v>
      </c>
      <c r="W242" s="40">
        <f t="shared" si="64"/>
        <v>654125.90880528407</v>
      </c>
      <c r="X242" s="40">
        <f t="shared" si="75"/>
        <v>654125.90880528407</v>
      </c>
      <c r="Y242">
        <f t="shared" si="76"/>
        <v>0</v>
      </c>
    </row>
    <row r="243" spans="1:25" x14ac:dyDescent="0.25">
      <c r="A243" s="4" t="s">
        <v>1142</v>
      </c>
      <c r="B243" s="7" t="s">
        <v>316</v>
      </c>
      <c r="C243" s="2" t="s">
        <v>1143</v>
      </c>
      <c r="D243">
        <f>VLOOKUP(B243,'Model allocations'!$A$1:$L$319,3,FALSE)</f>
        <v>9938.227259458843</v>
      </c>
      <c r="E243" s="42">
        <f>VLOOKUP(B243,'Initial adjusted formula count'!$A$1:$P$319,12,FALSE)</f>
        <v>0.110236220472441</v>
      </c>
      <c r="F243">
        <f>VLOOKUP(B243,'Model allocations'!$A$1:$L$319,8,FALSE)</f>
        <v>11311.589028614659</v>
      </c>
      <c r="G243" s="41">
        <f t="shared" si="65"/>
        <v>0.85</v>
      </c>
      <c r="H243">
        <f t="shared" si="66"/>
        <v>8447.4931705400159</v>
      </c>
      <c r="I243">
        <f t="shared" si="58"/>
        <v>0</v>
      </c>
      <c r="J243">
        <f t="shared" si="59"/>
        <v>11311.589028614659</v>
      </c>
      <c r="K243">
        <f t="shared" si="60"/>
        <v>11306.864593805321</v>
      </c>
      <c r="L243">
        <f t="shared" si="67"/>
        <v>11306.864593805321</v>
      </c>
      <c r="M243">
        <f t="shared" si="61"/>
        <v>0</v>
      </c>
      <c r="N243" s="40">
        <f t="shared" si="68"/>
        <v>11306.864593805321</v>
      </c>
      <c r="O243" s="40">
        <f t="shared" si="62"/>
        <v>11305.879905276519</v>
      </c>
      <c r="P243" s="40">
        <f t="shared" si="69"/>
        <v>11305.879905276519</v>
      </c>
      <c r="Q243">
        <f t="shared" si="70"/>
        <v>0</v>
      </c>
      <c r="R243" s="40">
        <f t="shared" si="71"/>
        <v>11305.879905276519</v>
      </c>
      <c r="S243" s="40">
        <f t="shared" si="63"/>
        <v>11305.879905276515</v>
      </c>
      <c r="T243" s="40">
        <f t="shared" si="72"/>
        <v>11305.879905276515</v>
      </c>
      <c r="U243">
        <f t="shared" si="73"/>
        <v>0</v>
      </c>
      <c r="V243" s="40">
        <f t="shared" si="74"/>
        <v>11305.879905276515</v>
      </c>
      <c r="W243" s="40">
        <f t="shared" si="64"/>
        <v>11305.879905276515</v>
      </c>
      <c r="X243" s="40">
        <f t="shared" si="75"/>
        <v>11305.879905276515</v>
      </c>
      <c r="Y243">
        <f t="shared" si="76"/>
        <v>0</v>
      </c>
    </row>
    <row r="244" spans="1:25" x14ac:dyDescent="0.25">
      <c r="A244" s="4" t="s">
        <v>1144</v>
      </c>
      <c r="B244" s="7" t="s">
        <v>226</v>
      </c>
      <c r="C244" s="2" t="s">
        <v>1145</v>
      </c>
      <c r="D244">
        <f>VLOOKUP(B244,'Model allocations'!$A$1:$L$319,3,FALSE)</f>
        <v>0</v>
      </c>
      <c r="E244" s="42">
        <f>VLOOKUP(B244,'Initial adjusted formula count'!$A$1:$P$319,12,FALSE)</f>
        <v>0.14285714285714299</v>
      </c>
      <c r="F244">
        <f>VLOOKUP(B244,'Model allocations'!$A$1:$L$319,8,FALSE)</f>
        <v>8079.7064490104676</v>
      </c>
      <c r="G244" s="41">
        <f t="shared" si="65"/>
        <v>0.85</v>
      </c>
      <c r="H244">
        <f t="shared" si="66"/>
        <v>0</v>
      </c>
      <c r="I244">
        <f t="shared" si="58"/>
        <v>0</v>
      </c>
      <c r="J244">
        <f t="shared" si="59"/>
        <v>8079.7064490104676</v>
      </c>
      <c r="K244">
        <f t="shared" si="60"/>
        <v>8076.3318527180845</v>
      </c>
      <c r="L244">
        <f t="shared" si="67"/>
        <v>8076.3318527180845</v>
      </c>
      <c r="M244">
        <f t="shared" si="61"/>
        <v>0</v>
      </c>
      <c r="N244" s="40">
        <f t="shared" si="68"/>
        <v>8076.3318527180845</v>
      </c>
      <c r="O244" s="40">
        <f t="shared" si="62"/>
        <v>8075.6285037689395</v>
      </c>
      <c r="P244" s="40">
        <f t="shared" si="69"/>
        <v>8075.6285037689395</v>
      </c>
      <c r="Q244">
        <f t="shared" si="70"/>
        <v>0</v>
      </c>
      <c r="R244" s="40">
        <f t="shared" si="71"/>
        <v>8075.6285037689395</v>
      </c>
      <c r="S244" s="40">
        <f t="shared" si="63"/>
        <v>8075.6285037689368</v>
      </c>
      <c r="T244" s="40">
        <f t="shared" si="72"/>
        <v>8075.6285037689368</v>
      </c>
      <c r="U244">
        <f t="shared" si="73"/>
        <v>0</v>
      </c>
      <c r="V244" s="40">
        <f t="shared" si="74"/>
        <v>8075.6285037689368</v>
      </c>
      <c r="W244" s="40">
        <f t="shared" si="64"/>
        <v>8075.6285037689368</v>
      </c>
      <c r="X244" s="40">
        <f t="shared" si="75"/>
        <v>8075.6285037689368</v>
      </c>
      <c r="Y244">
        <f t="shared" si="76"/>
        <v>0</v>
      </c>
    </row>
    <row r="245" spans="1:25" x14ac:dyDescent="0.25">
      <c r="A245" s="4" t="s">
        <v>1146</v>
      </c>
      <c r="B245" s="7" t="s">
        <v>228</v>
      </c>
      <c r="C245" s="2" t="s">
        <v>1147</v>
      </c>
      <c r="D245">
        <f>VLOOKUP(B245,'Model allocations'!$A$1:$L$319,3,FALSE)</f>
        <v>430957.67297835171</v>
      </c>
      <c r="E245" s="42">
        <f>VLOOKUP(B245,'Initial adjusted formula count'!$A$1:$P$319,12,FALSE)</f>
        <v>4.7952139898757497E-2</v>
      </c>
      <c r="F245">
        <f>VLOOKUP(B245,'Model allocations'!$A$1:$L$319,8,FALSE)</f>
        <v>420952.70599344542</v>
      </c>
      <c r="G245" s="41">
        <f t="shared" si="65"/>
        <v>0.85</v>
      </c>
      <c r="H245">
        <f t="shared" si="66"/>
        <v>366314.02203159896</v>
      </c>
      <c r="I245">
        <f t="shared" si="58"/>
        <v>0</v>
      </c>
      <c r="J245">
        <f t="shared" si="59"/>
        <v>420952.70599344542</v>
      </c>
      <c r="K245">
        <f t="shared" si="60"/>
        <v>420776.88952661224</v>
      </c>
      <c r="L245">
        <f t="shared" si="67"/>
        <v>420776.88952661224</v>
      </c>
      <c r="M245">
        <f t="shared" si="61"/>
        <v>0</v>
      </c>
      <c r="N245" s="40">
        <f t="shared" si="68"/>
        <v>420776.88952661224</v>
      </c>
      <c r="O245" s="40">
        <f t="shared" si="62"/>
        <v>420740.24504636182</v>
      </c>
      <c r="P245" s="40">
        <f t="shared" si="69"/>
        <v>420740.24504636182</v>
      </c>
      <c r="Q245">
        <f t="shared" si="70"/>
        <v>0</v>
      </c>
      <c r="R245" s="40">
        <f t="shared" si="71"/>
        <v>420740.24504636182</v>
      </c>
      <c r="S245" s="40">
        <f t="shared" si="63"/>
        <v>420740.24504636164</v>
      </c>
      <c r="T245" s="40">
        <f t="shared" si="72"/>
        <v>420740.24504636164</v>
      </c>
      <c r="U245">
        <f t="shared" si="73"/>
        <v>0</v>
      </c>
      <c r="V245" s="40">
        <f t="shared" si="74"/>
        <v>420740.24504636164</v>
      </c>
      <c r="W245" s="40">
        <f t="shared" si="64"/>
        <v>420740.24504636164</v>
      </c>
      <c r="X245" s="40">
        <f t="shared" si="75"/>
        <v>420740.24504636164</v>
      </c>
      <c r="Y245">
        <f t="shared" si="76"/>
        <v>0</v>
      </c>
    </row>
    <row r="246" spans="1:25" x14ac:dyDescent="0.25">
      <c r="A246" s="8" t="s">
        <v>1148</v>
      </c>
      <c r="B246" s="7" t="s">
        <v>230</v>
      </c>
      <c r="C246" s="2" t="s">
        <v>1149</v>
      </c>
      <c r="D246">
        <f>VLOOKUP(B246,'Model allocations'!$A$1:$L$319,3,FALSE)</f>
        <v>244841.78066484965</v>
      </c>
      <c r="E246" s="42">
        <f>VLOOKUP(B246,'Initial adjusted formula count'!$A$1:$P$319,12,FALSE)</f>
        <v>5.00189465706707E-2</v>
      </c>
      <c r="F246">
        <f>VLOOKUP(B246,'Model allocations'!$A$1:$L$319,8,FALSE)</f>
        <v>319956.3753808146</v>
      </c>
      <c r="G246" s="41">
        <f t="shared" si="65"/>
        <v>0.85</v>
      </c>
      <c r="H246">
        <f t="shared" si="66"/>
        <v>208115.51356512221</v>
      </c>
      <c r="I246">
        <f t="shared" si="58"/>
        <v>0</v>
      </c>
      <c r="J246">
        <f t="shared" si="59"/>
        <v>319956.3753808146</v>
      </c>
      <c r="K246">
        <f t="shared" si="60"/>
        <v>319822.74136763619</v>
      </c>
      <c r="L246">
        <f t="shared" si="67"/>
        <v>319822.74136763619</v>
      </c>
      <c r="M246">
        <f t="shared" si="61"/>
        <v>0</v>
      </c>
      <c r="N246" s="40">
        <f t="shared" si="68"/>
        <v>319822.74136763619</v>
      </c>
      <c r="O246" s="40">
        <f t="shared" si="62"/>
        <v>319794.88874925009</v>
      </c>
      <c r="P246" s="40">
        <f t="shared" si="69"/>
        <v>319794.88874925009</v>
      </c>
      <c r="Q246">
        <f t="shared" si="70"/>
        <v>0</v>
      </c>
      <c r="R246" s="40">
        <f t="shared" si="71"/>
        <v>319794.88874925009</v>
      </c>
      <c r="S246" s="40">
        <f t="shared" si="63"/>
        <v>319794.88874924998</v>
      </c>
      <c r="T246" s="40">
        <f t="shared" si="72"/>
        <v>319794.88874924998</v>
      </c>
      <c r="U246">
        <f t="shared" si="73"/>
        <v>0</v>
      </c>
      <c r="V246" s="40">
        <f t="shared" si="74"/>
        <v>319794.88874924998</v>
      </c>
      <c r="W246" s="40">
        <f t="shared" si="64"/>
        <v>319794.88874924998</v>
      </c>
      <c r="X246" s="40">
        <f t="shared" si="75"/>
        <v>319794.88874924998</v>
      </c>
      <c r="Y246">
        <f t="shared" si="76"/>
        <v>0</v>
      </c>
    </row>
    <row r="247" spans="1:25" x14ac:dyDescent="0.25">
      <c r="A247" s="4" t="s">
        <v>1150</v>
      </c>
      <c r="B247" s="7" t="s">
        <v>601</v>
      </c>
      <c r="C247" s="2" t="s">
        <v>1151</v>
      </c>
      <c r="D247">
        <f>VLOOKUP(B247,'Model allocations'!$A$1:$L$319,3,FALSE)</f>
        <v>130100.42957837034</v>
      </c>
      <c r="E247" s="42">
        <f>VLOOKUP(B247,'Initial adjusted formula count'!$A$1:$P$319,12,FALSE)</f>
        <v>0.189014539579968</v>
      </c>
      <c r="F247">
        <f>VLOOKUP(B247,'Model allocations'!$A$1:$L$319,8,FALSE)</f>
        <v>117090.3866205333</v>
      </c>
      <c r="G247" s="41">
        <f t="shared" si="65"/>
        <v>0.9</v>
      </c>
      <c r="H247">
        <f t="shared" si="66"/>
        <v>117090.3866205333</v>
      </c>
      <c r="I247">
        <f t="shared" si="58"/>
        <v>0</v>
      </c>
      <c r="J247">
        <f t="shared" si="59"/>
        <v>117090.3866205333</v>
      </c>
      <c r="K247">
        <f t="shared" si="60"/>
        <v>117041.48227146358</v>
      </c>
      <c r="L247">
        <f t="shared" si="67"/>
        <v>117041.48227146358</v>
      </c>
      <c r="M247">
        <f t="shared" si="61"/>
        <v>117090.3866205333</v>
      </c>
      <c r="N247" s="40">
        <f t="shared" si="68"/>
        <v>0</v>
      </c>
      <c r="O247" s="40">
        <f t="shared" si="62"/>
        <v>0</v>
      </c>
      <c r="P247" s="40">
        <f t="shared" si="69"/>
        <v>117090.3866205333</v>
      </c>
      <c r="Q247">
        <f t="shared" si="70"/>
        <v>0</v>
      </c>
      <c r="R247" s="40">
        <f t="shared" si="71"/>
        <v>0</v>
      </c>
      <c r="S247" s="40">
        <f t="shared" si="63"/>
        <v>0</v>
      </c>
      <c r="T247" s="40">
        <f t="shared" si="72"/>
        <v>117090.3866205333</v>
      </c>
      <c r="U247">
        <f t="shared" si="73"/>
        <v>0</v>
      </c>
      <c r="V247" s="40">
        <f t="shared" si="74"/>
        <v>0</v>
      </c>
      <c r="W247" s="40">
        <f t="shared" si="64"/>
        <v>0</v>
      </c>
      <c r="X247" s="40">
        <f t="shared" si="75"/>
        <v>117090.3866205333</v>
      </c>
      <c r="Y247">
        <f t="shared" si="76"/>
        <v>0</v>
      </c>
    </row>
    <row r="248" spans="1:25" x14ac:dyDescent="0.25">
      <c r="A248" s="4" t="s">
        <v>1152</v>
      </c>
      <c r="B248" s="7" t="s">
        <v>603</v>
      </c>
      <c r="C248" s="2" t="s">
        <v>1153</v>
      </c>
      <c r="D248">
        <f>VLOOKUP(B248,'Model allocations'!$A$1:$L$319,3,FALSE)</f>
        <v>63771.008938512401</v>
      </c>
      <c r="E248" s="42">
        <f>VLOOKUP(B248,'Initial adjusted formula count'!$A$1:$P$319,12,FALSE)</f>
        <v>0.20971867007672601</v>
      </c>
      <c r="F248">
        <f>VLOOKUP(B248,'Model allocations'!$A$1:$L$319,8,FALSE)</f>
        <v>66253.592881885852</v>
      </c>
      <c r="G248" s="41">
        <f t="shared" si="65"/>
        <v>0.9</v>
      </c>
      <c r="H248">
        <f t="shared" si="66"/>
        <v>57393.908044661162</v>
      </c>
      <c r="I248">
        <f t="shared" si="58"/>
        <v>0</v>
      </c>
      <c r="J248">
        <f t="shared" si="59"/>
        <v>66253.592881885852</v>
      </c>
      <c r="K248">
        <f t="shared" si="60"/>
        <v>66225.921192288297</v>
      </c>
      <c r="L248">
        <f t="shared" si="67"/>
        <v>66225.921192288297</v>
      </c>
      <c r="M248">
        <f t="shared" si="61"/>
        <v>0</v>
      </c>
      <c r="N248" s="40">
        <f t="shared" si="68"/>
        <v>66225.921192288297</v>
      </c>
      <c r="O248" s="40">
        <f t="shared" si="62"/>
        <v>66220.153730905309</v>
      </c>
      <c r="P248" s="40">
        <f t="shared" si="69"/>
        <v>66220.153730905309</v>
      </c>
      <c r="Q248">
        <f t="shared" si="70"/>
        <v>0</v>
      </c>
      <c r="R248" s="40">
        <f t="shared" si="71"/>
        <v>66220.153730905309</v>
      </c>
      <c r="S248" s="40">
        <f t="shared" si="63"/>
        <v>66220.153730905295</v>
      </c>
      <c r="T248" s="40">
        <f t="shared" si="72"/>
        <v>66220.153730905295</v>
      </c>
      <c r="U248">
        <f t="shared" si="73"/>
        <v>0</v>
      </c>
      <c r="V248" s="40">
        <f t="shared" si="74"/>
        <v>66220.153730905295</v>
      </c>
      <c r="W248" s="40">
        <f t="shared" si="64"/>
        <v>66220.153730905295</v>
      </c>
      <c r="X248" s="40">
        <f t="shared" si="75"/>
        <v>66220.153730905295</v>
      </c>
      <c r="Y248">
        <f t="shared" si="76"/>
        <v>0</v>
      </c>
    </row>
    <row r="249" spans="1:25" x14ac:dyDescent="0.25">
      <c r="A249" s="4" t="s">
        <v>1154</v>
      </c>
      <c r="B249" s="7" t="s">
        <v>232</v>
      </c>
      <c r="C249" s="2" t="s">
        <v>1155</v>
      </c>
      <c r="D249">
        <f>VLOOKUP(B249,'Model allocations'!$A$1:$L$319,3,FALSE)</f>
        <v>1025444.3581350716</v>
      </c>
      <c r="E249" s="42">
        <f>VLOOKUP(B249,'Initial adjusted formula count'!$A$1:$P$319,12,FALSE)</f>
        <v>9.0495066205616898E-2</v>
      </c>
      <c r="F249">
        <f>VLOOKUP(B249,'Model allocations'!$A$1:$L$319,8,FALSE)</f>
        <v>871627.70441481087</v>
      </c>
      <c r="G249" s="41">
        <f t="shared" si="65"/>
        <v>0.85</v>
      </c>
      <c r="H249">
        <f t="shared" si="66"/>
        <v>871627.70441481087</v>
      </c>
      <c r="I249">
        <f t="shared" si="58"/>
        <v>0</v>
      </c>
      <c r="J249">
        <f t="shared" si="59"/>
        <v>871627.70441481087</v>
      </c>
      <c r="K249">
        <f t="shared" si="60"/>
        <v>871263.65757248807</v>
      </c>
      <c r="L249">
        <f t="shared" si="67"/>
        <v>871263.65757248807</v>
      </c>
      <c r="M249">
        <f t="shared" si="61"/>
        <v>871627.70441481087</v>
      </c>
      <c r="N249" s="40">
        <f t="shared" si="68"/>
        <v>0</v>
      </c>
      <c r="O249" s="40">
        <f t="shared" si="62"/>
        <v>0</v>
      </c>
      <c r="P249" s="40">
        <f t="shared" si="69"/>
        <v>871627.70441481087</v>
      </c>
      <c r="Q249">
        <f t="shared" si="70"/>
        <v>0</v>
      </c>
      <c r="R249" s="40">
        <f t="shared" si="71"/>
        <v>0</v>
      </c>
      <c r="S249" s="40">
        <f t="shared" si="63"/>
        <v>0</v>
      </c>
      <c r="T249" s="40">
        <f t="shared" si="72"/>
        <v>871627.70441481087</v>
      </c>
      <c r="U249">
        <f t="shared" si="73"/>
        <v>0</v>
      </c>
      <c r="V249" s="40">
        <f t="shared" si="74"/>
        <v>0</v>
      </c>
      <c r="W249" s="40">
        <f t="shared" si="64"/>
        <v>0</v>
      </c>
      <c r="X249" s="40">
        <f t="shared" si="75"/>
        <v>871627.70441481087</v>
      </c>
      <c r="Y249">
        <f t="shared" si="76"/>
        <v>0</v>
      </c>
    </row>
    <row r="250" spans="1:25" x14ac:dyDescent="0.25">
      <c r="A250" s="4" t="s">
        <v>1156</v>
      </c>
      <c r="B250" s="7" t="s">
        <v>234</v>
      </c>
      <c r="C250" s="2" t="s">
        <v>1157</v>
      </c>
      <c r="D250">
        <f>VLOOKUP(B250,'Model allocations'!$A$1:$L$319,3,FALSE)</f>
        <v>130100.42957837034</v>
      </c>
      <c r="E250" s="42">
        <f>VLOOKUP(B250,'Initial adjusted formula count'!$A$1:$P$319,12,FALSE)</f>
        <v>9.9888392857142905E-2</v>
      </c>
      <c r="F250">
        <f>VLOOKUP(B250,'Model allocations'!$A$1:$L$319,8,FALSE)</f>
        <v>144626.74543728741</v>
      </c>
      <c r="G250" s="41">
        <f t="shared" si="65"/>
        <v>0.85</v>
      </c>
      <c r="H250">
        <f t="shared" si="66"/>
        <v>110585.36514161479</v>
      </c>
      <c r="I250">
        <f t="shared" si="58"/>
        <v>0</v>
      </c>
      <c r="J250">
        <f t="shared" si="59"/>
        <v>144626.74543728741</v>
      </c>
      <c r="K250">
        <f t="shared" si="60"/>
        <v>144566.34016365375</v>
      </c>
      <c r="L250">
        <f t="shared" si="67"/>
        <v>144566.34016365375</v>
      </c>
      <c r="M250">
        <f t="shared" si="61"/>
        <v>0</v>
      </c>
      <c r="N250" s="40">
        <f t="shared" si="68"/>
        <v>144566.34016365375</v>
      </c>
      <c r="O250" s="40">
        <f t="shared" si="62"/>
        <v>144553.75021746405</v>
      </c>
      <c r="P250" s="40">
        <f t="shared" si="69"/>
        <v>144553.75021746405</v>
      </c>
      <c r="Q250">
        <f t="shared" si="70"/>
        <v>0</v>
      </c>
      <c r="R250" s="40">
        <f t="shared" si="71"/>
        <v>144553.75021746405</v>
      </c>
      <c r="S250" s="40">
        <f t="shared" si="63"/>
        <v>144553.75021746402</v>
      </c>
      <c r="T250" s="40">
        <f t="shared" si="72"/>
        <v>144553.75021746402</v>
      </c>
      <c r="U250">
        <f t="shared" si="73"/>
        <v>0</v>
      </c>
      <c r="V250" s="40">
        <f t="shared" si="74"/>
        <v>144553.75021746402</v>
      </c>
      <c r="W250" s="40">
        <f t="shared" si="64"/>
        <v>144553.75021746402</v>
      </c>
      <c r="X250" s="40">
        <f t="shared" si="75"/>
        <v>144553.75021746402</v>
      </c>
      <c r="Y250">
        <f t="shared" si="76"/>
        <v>0</v>
      </c>
    </row>
    <row r="251" spans="1:25" x14ac:dyDescent="0.25">
      <c r="A251" s="4" t="s">
        <v>1158</v>
      </c>
      <c r="B251" s="7" t="s">
        <v>605</v>
      </c>
      <c r="C251" s="2" t="s">
        <v>1159</v>
      </c>
      <c r="D251">
        <f>VLOOKUP(B251,'Model allocations'!$A$1:$L$319,3,FALSE)</f>
        <v>53305.037118915607</v>
      </c>
      <c r="E251" s="42">
        <f>VLOOKUP(B251,'Initial adjusted formula count'!$A$1:$P$319,12,FALSE)</f>
        <v>0.13521126760563401</v>
      </c>
      <c r="F251">
        <f>VLOOKUP(B251,'Model allocations'!$A$1:$L$319,8,FALSE)</f>
        <v>45309.281551078268</v>
      </c>
      <c r="G251" s="41">
        <f t="shared" si="65"/>
        <v>0.85</v>
      </c>
      <c r="H251">
        <f t="shared" si="66"/>
        <v>45309.281551078268</v>
      </c>
      <c r="I251">
        <f t="shared" si="58"/>
        <v>0</v>
      </c>
      <c r="J251">
        <f t="shared" si="59"/>
        <v>45309.281551078268</v>
      </c>
      <c r="K251">
        <f t="shared" si="60"/>
        <v>45290.357530199813</v>
      </c>
      <c r="L251">
        <f t="shared" si="67"/>
        <v>45290.357530199813</v>
      </c>
      <c r="M251">
        <f t="shared" si="61"/>
        <v>45309.281551078268</v>
      </c>
      <c r="N251" s="40">
        <f t="shared" si="68"/>
        <v>0</v>
      </c>
      <c r="O251" s="40">
        <f t="shared" si="62"/>
        <v>0</v>
      </c>
      <c r="P251" s="40">
        <f t="shared" si="69"/>
        <v>45309.281551078268</v>
      </c>
      <c r="Q251">
        <f t="shared" si="70"/>
        <v>0</v>
      </c>
      <c r="R251" s="40">
        <f t="shared" si="71"/>
        <v>0</v>
      </c>
      <c r="S251" s="40">
        <f t="shared" si="63"/>
        <v>0</v>
      </c>
      <c r="T251" s="40">
        <f t="shared" si="72"/>
        <v>45309.281551078268</v>
      </c>
      <c r="U251">
        <f t="shared" si="73"/>
        <v>0</v>
      </c>
      <c r="V251" s="40">
        <f t="shared" si="74"/>
        <v>0</v>
      </c>
      <c r="W251" s="40">
        <f t="shared" si="64"/>
        <v>0</v>
      </c>
      <c r="X251" s="40">
        <f t="shared" si="75"/>
        <v>45309.281551078268</v>
      </c>
      <c r="Y251">
        <f t="shared" si="76"/>
        <v>0</v>
      </c>
    </row>
    <row r="252" spans="1:25" x14ac:dyDescent="0.25">
      <c r="A252" s="4" t="s">
        <v>39</v>
      </c>
      <c r="B252" s="7" t="s">
        <v>73</v>
      </c>
      <c r="C252" s="2" t="s">
        <v>1160</v>
      </c>
      <c r="D252">
        <f>VLOOKUP(B252,'Model allocations'!$A$1:$L$319,3,FALSE)</f>
        <v>5203286.4296194203</v>
      </c>
      <c r="E252" s="42">
        <f>VLOOKUP(B252,'Initial adjusted formula count'!$A$1:$P$319,12,FALSE)</f>
        <v>0.14403081138312199</v>
      </c>
      <c r="F252">
        <f>VLOOKUP(B252,'Model allocations'!$A$1:$L$319,8,FALSE)</f>
        <v>4441836.2173381234</v>
      </c>
      <c r="G252" s="41">
        <f t="shared" si="65"/>
        <v>0.85</v>
      </c>
      <c r="H252">
        <f t="shared" si="66"/>
        <v>4422793.4651765069</v>
      </c>
      <c r="I252">
        <f t="shared" si="58"/>
        <v>0</v>
      </c>
      <c r="J252">
        <f t="shared" si="59"/>
        <v>4441836.2173381234</v>
      </c>
      <c r="K252">
        <f t="shared" si="60"/>
        <v>4439981.0256767683</v>
      </c>
      <c r="L252">
        <f t="shared" si="67"/>
        <v>4439981.0256767683</v>
      </c>
      <c r="M252">
        <f t="shared" si="61"/>
        <v>0</v>
      </c>
      <c r="N252" s="40">
        <f t="shared" si="68"/>
        <v>4439981.0256767683</v>
      </c>
      <c r="O252" s="40">
        <f t="shared" si="62"/>
        <v>4439594.3580601346</v>
      </c>
      <c r="P252" s="40">
        <f t="shared" si="69"/>
        <v>4439594.3580601346</v>
      </c>
      <c r="Q252">
        <f t="shared" si="70"/>
        <v>0</v>
      </c>
      <c r="R252" s="40">
        <f t="shared" si="71"/>
        <v>4439594.3580601346</v>
      </c>
      <c r="S252" s="40">
        <f t="shared" si="63"/>
        <v>4439594.3580601336</v>
      </c>
      <c r="T252" s="40">
        <f t="shared" si="72"/>
        <v>4439594.3580601336</v>
      </c>
      <c r="U252">
        <f t="shared" si="73"/>
        <v>0</v>
      </c>
      <c r="V252" s="40">
        <f t="shared" si="74"/>
        <v>4439594.3580601336</v>
      </c>
      <c r="W252" s="40">
        <f t="shared" si="64"/>
        <v>4439594.3580601336</v>
      </c>
      <c r="X252" s="40">
        <f t="shared" si="75"/>
        <v>4439594.3580601336</v>
      </c>
      <c r="Y252">
        <f t="shared" si="76"/>
        <v>0</v>
      </c>
    </row>
    <row r="253" spans="1:25" x14ac:dyDescent="0.25">
      <c r="A253" s="4" t="s">
        <v>42</v>
      </c>
      <c r="B253" s="7" t="s">
        <v>91</v>
      </c>
      <c r="C253" s="2" t="s">
        <v>1161</v>
      </c>
      <c r="D253">
        <f>VLOOKUP(B253,'Model allocations'!$A$1:$L$319,3,FALSE)</f>
        <v>95872.335724296048</v>
      </c>
      <c r="E253" s="42">
        <f>VLOOKUP(B253,'Initial adjusted formula count'!$A$1:$P$319,12,FALSE)</f>
        <v>0.113406397378848</v>
      </c>
      <c r="F253">
        <f>VLOOKUP(B253,'Model allocations'!$A$1:$L$319,8,FALSE)</f>
        <v>96340.029671287019</v>
      </c>
      <c r="G253" s="41">
        <f t="shared" si="65"/>
        <v>0.85</v>
      </c>
      <c r="H253">
        <f t="shared" si="66"/>
        <v>81491.485365651635</v>
      </c>
      <c r="I253">
        <f t="shared" si="58"/>
        <v>0</v>
      </c>
      <c r="J253">
        <f t="shared" si="59"/>
        <v>96340.029671287019</v>
      </c>
      <c r="K253">
        <f t="shared" si="60"/>
        <v>96299.79198332291</v>
      </c>
      <c r="L253">
        <f t="shared" si="67"/>
        <v>96299.79198332291</v>
      </c>
      <c r="M253">
        <f t="shared" si="61"/>
        <v>0</v>
      </c>
      <c r="N253" s="40">
        <f t="shared" si="68"/>
        <v>96299.79198332291</v>
      </c>
      <c r="O253" s="40">
        <f t="shared" si="62"/>
        <v>96291.405458508249</v>
      </c>
      <c r="P253" s="40">
        <f t="shared" si="69"/>
        <v>96291.405458508249</v>
      </c>
      <c r="Q253">
        <f t="shared" si="70"/>
        <v>0</v>
      </c>
      <c r="R253" s="40">
        <f t="shared" si="71"/>
        <v>96291.405458508249</v>
      </c>
      <c r="S253" s="40">
        <f t="shared" si="63"/>
        <v>96291.405458508205</v>
      </c>
      <c r="T253" s="40">
        <f t="shared" si="72"/>
        <v>96291.405458508205</v>
      </c>
      <c r="U253">
        <f t="shared" si="73"/>
        <v>0</v>
      </c>
      <c r="V253" s="40">
        <f t="shared" si="74"/>
        <v>96291.405458508205</v>
      </c>
      <c r="W253" s="40">
        <f t="shared" si="64"/>
        <v>96291.405458508205</v>
      </c>
      <c r="X253" s="40">
        <f t="shared" si="75"/>
        <v>96291.405458508205</v>
      </c>
      <c r="Y253">
        <f t="shared" si="76"/>
        <v>0</v>
      </c>
    </row>
    <row r="254" spans="1:25" x14ac:dyDescent="0.25">
      <c r="A254" s="4" t="s">
        <v>1162</v>
      </c>
      <c r="B254" s="7" t="s">
        <v>607</v>
      </c>
      <c r="C254" s="2" t="s">
        <v>1163</v>
      </c>
      <c r="D254">
        <f>VLOOKUP(B254,'Model allocations'!$A$1:$L$319,3,FALSE)</f>
        <v>19876.454518917686</v>
      </c>
      <c r="E254" s="42">
        <f>VLOOKUP(B254,'Initial adjusted formula count'!$A$1:$P$319,12,FALSE)</f>
        <v>0.182539682539683</v>
      </c>
      <c r="F254">
        <f>VLOOKUP(B254,'Model allocations'!$A$1:$L$319,8,FALSE)</f>
        <v>18583.324832724076</v>
      </c>
      <c r="G254" s="41">
        <f t="shared" si="65"/>
        <v>0.9</v>
      </c>
      <c r="H254">
        <f t="shared" si="66"/>
        <v>17888.809067025919</v>
      </c>
      <c r="I254">
        <f t="shared" si="58"/>
        <v>0</v>
      </c>
      <c r="J254">
        <f t="shared" si="59"/>
        <v>18583.324832724076</v>
      </c>
      <c r="K254">
        <f t="shared" si="60"/>
        <v>18575.563261251595</v>
      </c>
      <c r="L254">
        <f t="shared" si="67"/>
        <v>18575.563261251595</v>
      </c>
      <c r="M254">
        <f t="shared" si="61"/>
        <v>0</v>
      </c>
      <c r="N254" s="40">
        <f t="shared" si="68"/>
        <v>18575.563261251595</v>
      </c>
      <c r="O254" s="40">
        <f t="shared" si="62"/>
        <v>18573.945558668565</v>
      </c>
      <c r="P254" s="40">
        <f t="shared" si="69"/>
        <v>18573.945558668565</v>
      </c>
      <c r="Q254">
        <f t="shared" si="70"/>
        <v>0</v>
      </c>
      <c r="R254" s="40">
        <f t="shared" si="71"/>
        <v>18573.945558668565</v>
      </c>
      <c r="S254" s="40">
        <f t="shared" si="63"/>
        <v>18573.945558668558</v>
      </c>
      <c r="T254" s="40">
        <f t="shared" si="72"/>
        <v>18573.945558668558</v>
      </c>
      <c r="U254">
        <f t="shared" si="73"/>
        <v>0</v>
      </c>
      <c r="V254" s="40">
        <f t="shared" si="74"/>
        <v>18573.945558668558</v>
      </c>
      <c r="W254" s="40">
        <f t="shared" si="64"/>
        <v>18573.945558668558</v>
      </c>
      <c r="X254" s="40">
        <f t="shared" si="75"/>
        <v>18573.945558668558</v>
      </c>
      <c r="Y254">
        <f t="shared" si="76"/>
        <v>0</v>
      </c>
    </row>
    <row r="255" spans="1:25" x14ac:dyDescent="0.25">
      <c r="A255" s="4" t="s">
        <v>1164</v>
      </c>
      <c r="B255" s="7" t="s">
        <v>609</v>
      </c>
      <c r="C255" s="2" t="s">
        <v>1165</v>
      </c>
      <c r="D255">
        <f>VLOOKUP(B255,'Model allocations'!$A$1:$L$319,3,FALSE)</f>
        <v>20779.929724323039</v>
      </c>
      <c r="E255" s="42">
        <f>VLOOKUP(B255,'Initial adjusted formula count'!$A$1:$P$319,12,FALSE)</f>
        <v>0.139240506329114</v>
      </c>
      <c r="F255">
        <f>VLOOKUP(B255,'Model allocations'!$A$1:$L$319,8,FALSE)</f>
        <v>17775.354187823032</v>
      </c>
      <c r="G255" s="41">
        <f t="shared" si="65"/>
        <v>0.85</v>
      </c>
      <c r="H255">
        <f t="shared" si="66"/>
        <v>17662.940265674584</v>
      </c>
      <c r="I255">
        <f t="shared" si="58"/>
        <v>0</v>
      </c>
      <c r="J255">
        <f t="shared" si="59"/>
        <v>17775.354187823032</v>
      </c>
      <c r="K255">
        <f t="shared" si="60"/>
        <v>17767.930075979788</v>
      </c>
      <c r="L255">
        <f t="shared" si="67"/>
        <v>17767.930075979788</v>
      </c>
      <c r="M255">
        <f t="shared" si="61"/>
        <v>0</v>
      </c>
      <c r="N255" s="40">
        <f t="shared" si="68"/>
        <v>17767.930075979788</v>
      </c>
      <c r="O255" s="40">
        <f t="shared" si="62"/>
        <v>17766.382708291672</v>
      </c>
      <c r="P255" s="40">
        <f t="shared" si="69"/>
        <v>17766.382708291672</v>
      </c>
      <c r="Q255">
        <f t="shared" si="70"/>
        <v>0</v>
      </c>
      <c r="R255" s="40">
        <f t="shared" si="71"/>
        <v>17766.382708291672</v>
      </c>
      <c r="S255" s="40">
        <f t="shared" si="63"/>
        <v>17766.382708291665</v>
      </c>
      <c r="T255" s="40">
        <f t="shared" si="72"/>
        <v>17766.382708291665</v>
      </c>
      <c r="U255">
        <f t="shared" si="73"/>
        <v>0</v>
      </c>
      <c r="V255" s="40">
        <f t="shared" si="74"/>
        <v>17766.382708291665</v>
      </c>
      <c r="W255" s="40">
        <f t="shared" si="64"/>
        <v>17766.382708291665</v>
      </c>
      <c r="X255" s="40">
        <f t="shared" si="75"/>
        <v>17766.382708291665</v>
      </c>
      <c r="Y255">
        <f t="shared" si="76"/>
        <v>0</v>
      </c>
    </row>
    <row r="256" spans="1:25" x14ac:dyDescent="0.25">
      <c r="A256" s="4" t="s">
        <v>1166</v>
      </c>
      <c r="B256" s="7" t="s">
        <v>236</v>
      </c>
      <c r="C256" s="2" t="s">
        <v>1167</v>
      </c>
      <c r="D256">
        <f>VLOOKUP(B256,'Model allocations'!$A$1:$L$319,3,FALSE)</f>
        <v>330671.92517835787</v>
      </c>
      <c r="E256" s="42">
        <f>VLOOKUP(B256,'Initial adjusted formula count'!$A$1:$P$319,12,FALSE)</f>
        <v>7.3427844420210803E-2</v>
      </c>
      <c r="F256">
        <f>VLOOKUP(B256,'Model allocations'!$A$1:$L$319,8,FALSE)</f>
        <v>326420.14054002304</v>
      </c>
      <c r="G256" s="41">
        <f t="shared" si="65"/>
        <v>0.85</v>
      </c>
      <c r="H256">
        <f t="shared" si="66"/>
        <v>281071.13640160416</v>
      </c>
      <c r="I256">
        <f t="shared" si="58"/>
        <v>0</v>
      </c>
      <c r="J256">
        <f t="shared" si="59"/>
        <v>326420.14054002304</v>
      </c>
      <c r="K256">
        <f t="shared" si="60"/>
        <v>326283.80684981076</v>
      </c>
      <c r="L256">
        <f t="shared" si="67"/>
        <v>326283.80684981076</v>
      </c>
      <c r="M256">
        <f t="shared" si="61"/>
        <v>0</v>
      </c>
      <c r="N256" s="40">
        <f t="shared" si="68"/>
        <v>326283.80684981076</v>
      </c>
      <c r="O256" s="40">
        <f t="shared" si="62"/>
        <v>326255.39155226533</v>
      </c>
      <c r="P256" s="40">
        <f t="shared" si="69"/>
        <v>326255.39155226533</v>
      </c>
      <c r="Q256">
        <f t="shared" si="70"/>
        <v>0</v>
      </c>
      <c r="R256" s="40">
        <f t="shared" si="71"/>
        <v>326255.39155226533</v>
      </c>
      <c r="S256" s="40">
        <f t="shared" si="63"/>
        <v>326255.39155226521</v>
      </c>
      <c r="T256" s="40">
        <f t="shared" si="72"/>
        <v>326255.39155226521</v>
      </c>
      <c r="U256">
        <f t="shared" si="73"/>
        <v>0</v>
      </c>
      <c r="V256" s="40">
        <f t="shared" si="74"/>
        <v>326255.39155226521</v>
      </c>
      <c r="W256" s="40">
        <f t="shared" si="64"/>
        <v>326255.39155226521</v>
      </c>
      <c r="X256" s="40">
        <f t="shared" si="75"/>
        <v>326255.39155226521</v>
      </c>
      <c r="Y256">
        <f t="shared" si="76"/>
        <v>0</v>
      </c>
    </row>
    <row r="257" spans="1:25" x14ac:dyDescent="0.25">
      <c r="A257" s="4" t="s">
        <v>1168</v>
      </c>
      <c r="B257" s="7" t="s">
        <v>238</v>
      </c>
      <c r="C257" s="2" t="s">
        <v>1169</v>
      </c>
      <c r="D257">
        <f>VLOOKUP(B257,'Model allocations'!$A$1:$L$319,3,FALSE)</f>
        <v>0</v>
      </c>
      <c r="E257" s="42">
        <f>VLOOKUP(B257,'Initial adjusted formula count'!$A$1:$P$319,12,FALSE)</f>
        <v>0.19230769230769201</v>
      </c>
      <c r="F257">
        <f>VLOOKUP(B257,'Model allocations'!$A$1:$L$319,8,FALSE)</f>
        <v>0</v>
      </c>
      <c r="G257" s="41">
        <f t="shared" si="65"/>
        <v>0.9</v>
      </c>
      <c r="H257">
        <f t="shared" si="66"/>
        <v>0</v>
      </c>
      <c r="I257">
        <f t="shared" si="58"/>
        <v>0</v>
      </c>
      <c r="J257">
        <f t="shared" si="59"/>
        <v>0</v>
      </c>
      <c r="K257">
        <f t="shared" si="60"/>
        <v>0</v>
      </c>
      <c r="L257">
        <f t="shared" si="67"/>
        <v>0</v>
      </c>
      <c r="M257">
        <f t="shared" si="61"/>
        <v>0</v>
      </c>
      <c r="N257" s="40">
        <f t="shared" si="68"/>
        <v>0</v>
      </c>
      <c r="O257" s="40">
        <f t="shared" si="62"/>
        <v>0</v>
      </c>
      <c r="P257" s="40">
        <f t="shared" si="69"/>
        <v>0</v>
      </c>
      <c r="Q257">
        <f t="shared" si="70"/>
        <v>0</v>
      </c>
      <c r="R257" s="40">
        <f t="shared" si="71"/>
        <v>0</v>
      </c>
      <c r="S257" s="40">
        <f t="shared" si="63"/>
        <v>0</v>
      </c>
      <c r="T257" s="40">
        <f t="shared" si="72"/>
        <v>0</v>
      </c>
      <c r="U257">
        <f t="shared" si="73"/>
        <v>0</v>
      </c>
      <c r="V257" s="40">
        <f t="shared" si="74"/>
        <v>0</v>
      </c>
      <c r="W257" s="40">
        <f t="shared" si="64"/>
        <v>0</v>
      </c>
      <c r="X257" s="40">
        <f t="shared" si="75"/>
        <v>0</v>
      </c>
      <c r="Y257">
        <f t="shared" si="76"/>
        <v>0</v>
      </c>
    </row>
    <row r="258" spans="1:25" x14ac:dyDescent="0.25">
      <c r="A258" s="4" t="s">
        <v>1170</v>
      </c>
      <c r="B258" s="7" t="s">
        <v>611</v>
      </c>
      <c r="C258" s="2" t="s">
        <v>1171</v>
      </c>
      <c r="D258">
        <f>VLOOKUP(B258,'Model allocations'!$A$1:$L$319,3,FALSE)</f>
        <v>0</v>
      </c>
      <c r="E258" s="42">
        <f>VLOOKUP(B258,'Initial adjusted formula count'!$A$1:$P$319,12,FALSE)</f>
        <v>0.375</v>
      </c>
      <c r="F258">
        <f>VLOOKUP(B258,'Model allocations'!$A$1:$L$319,8,FALSE)</f>
        <v>0</v>
      </c>
      <c r="G258" s="41">
        <f t="shared" si="65"/>
        <v>0.95</v>
      </c>
      <c r="H258">
        <f t="shared" si="66"/>
        <v>0</v>
      </c>
      <c r="I258">
        <f t="shared" si="58"/>
        <v>0</v>
      </c>
      <c r="J258">
        <f t="shared" si="59"/>
        <v>0</v>
      </c>
      <c r="K258">
        <f t="shared" si="60"/>
        <v>0</v>
      </c>
      <c r="L258">
        <f t="shared" si="67"/>
        <v>0</v>
      </c>
      <c r="M258">
        <f t="shared" si="61"/>
        <v>0</v>
      </c>
      <c r="N258" s="40">
        <f t="shared" si="68"/>
        <v>0</v>
      </c>
      <c r="O258" s="40">
        <f t="shared" si="62"/>
        <v>0</v>
      </c>
      <c r="P258" s="40">
        <f t="shared" si="69"/>
        <v>0</v>
      </c>
      <c r="Q258">
        <f t="shared" si="70"/>
        <v>0</v>
      </c>
      <c r="R258" s="40">
        <f t="shared" si="71"/>
        <v>0</v>
      </c>
      <c r="S258" s="40">
        <f t="shared" si="63"/>
        <v>0</v>
      </c>
      <c r="T258" s="40">
        <f t="shared" si="72"/>
        <v>0</v>
      </c>
      <c r="U258">
        <f t="shared" si="73"/>
        <v>0</v>
      </c>
      <c r="V258" s="40">
        <f t="shared" si="74"/>
        <v>0</v>
      </c>
      <c r="W258" s="40">
        <f t="shared" si="64"/>
        <v>0</v>
      </c>
      <c r="X258" s="40">
        <f t="shared" si="75"/>
        <v>0</v>
      </c>
      <c r="Y258">
        <f t="shared" si="76"/>
        <v>0</v>
      </c>
    </row>
    <row r="259" spans="1:25" x14ac:dyDescent="0.25">
      <c r="A259" s="4" t="s">
        <v>1172</v>
      </c>
      <c r="B259" s="7" t="s">
        <v>240</v>
      </c>
      <c r="C259" s="2" t="s">
        <v>1173</v>
      </c>
      <c r="D259">
        <f>VLOOKUP(B259,'Model allocations'!$A$1:$L$319,3,FALSE)</f>
        <v>0</v>
      </c>
      <c r="E259" s="42">
        <f>VLOOKUP(B259,'Initial adjusted formula count'!$A$1:$P$319,12,FALSE)</f>
        <v>0.133333333333333</v>
      </c>
      <c r="F259">
        <f>VLOOKUP(B259,'Model allocations'!$A$1:$L$319,8,FALSE)</f>
        <v>0</v>
      </c>
      <c r="G259" s="41">
        <f t="shared" si="65"/>
        <v>0.85</v>
      </c>
      <c r="H259">
        <f t="shared" si="66"/>
        <v>0</v>
      </c>
      <c r="I259">
        <f t="shared" si="58"/>
        <v>0</v>
      </c>
      <c r="J259">
        <f t="shared" si="59"/>
        <v>0</v>
      </c>
      <c r="K259">
        <f t="shared" si="60"/>
        <v>0</v>
      </c>
      <c r="L259">
        <f t="shared" si="67"/>
        <v>0</v>
      </c>
      <c r="M259">
        <f t="shared" si="61"/>
        <v>0</v>
      </c>
      <c r="N259" s="40">
        <f t="shared" si="68"/>
        <v>0</v>
      </c>
      <c r="O259" s="40">
        <f t="shared" si="62"/>
        <v>0</v>
      </c>
      <c r="P259" s="40">
        <f t="shared" si="69"/>
        <v>0</v>
      </c>
      <c r="Q259">
        <f t="shared" si="70"/>
        <v>0</v>
      </c>
      <c r="R259" s="40">
        <f t="shared" si="71"/>
        <v>0</v>
      </c>
      <c r="S259" s="40">
        <f t="shared" si="63"/>
        <v>0</v>
      </c>
      <c r="T259" s="40">
        <f t="shared" si="72"/>
        <v>0</v>
      </c>
      <c r="U259">
        <f t="shared" si="73"/>
        <v>0</v>
      </c>
      <c r="V259" s="40">
        <f t="shared" si="74"/>
        <v>0</v>
      </c>
      <c r="W259" s="40">
        <f t="shared" si="64"/>
        <v>0</v>
      </c>
      <c r="X259" s="40">
        <f t="shared" si="75"/>
        <v>0</v>
      </c>
      <c r="Y259">
        <f t="shared" si="76"/>
        <v>0</v>
      </c>
    </row>
    <row r="260" spans="1:25" x14ac:dyDescent="0.25">
      <c r="A260" s="4" t="s">
        <v>1174</v>
      </c>
      <c r="B260" s="7" t="s">
        <v>242</v>
      </c>
      <c r="C260" s="2" t="s">
        <v>1175</v>
      </c>
      <c r="D260">
        <f>VLOOKUP(B260,'Model allocations'!$A$1:$L$319,3,FALSE)</f>
        <v>221090.1477838665</v>
      </c>
      <c r="E260" s="42">
        <f>VLOOKUP(B260,'Initial adjusted formula count'!$A$1:$P$319,12,FALSE)</f>
        <v>6.5439163971137096E-2</v>
      </c>
      <c r="F260">
        <f>VLOOKUP(B260,'Model allocations'!$A$1:$L$319,8,FALSE)</f>
        <v>212496.27960897534</v>
      </c>
      <c r="G260" s="41">
        <f t="shared" si="65"/>
        <v>0.85</v>
      </c>
      <c r="H260">
        <f t="shared" si="66"/>
        <v>187926.62561628653</v>
      </c>
      <c r="I260">
        <f t="shared" ref="I260:I320" si="77">IF(F260&lt;H260,H260,0)</f>
        <v>0</v>
      </c>
      <c r="J260">
        <f t="shared" ref="J260:J320" si="78">IF(I260=0,F260,0)</f>
        <v>212496.27960897534</v>
      </c>
      <c r="K260">
        <f t="shared" ref="K260:K320" si="79">(J260/$J$3)*($F$3-$I$3)</f>
        <v>212407.52772648566</v>
      </c>
      <c r="L260">
        <f t="shared" si="67"/>
        <v>212407.52772648566</v>
      </c>
      <c r="M260">
        <f t="shared" ref="M260:M320" si="80">IF(L260&lt;H260,H260,0)</f>
        <v>0</v>
      </c>
      <c r="N260" s="40">
        <f t="shared" si="68"/>
        <v>212407.52772648566</v>
      </c>
      <c r="O260" s="40">
        <f t="shared" ref="O260:O320" si="81">((N260/$N$3)*($F$3-$I$3-$M$3))</f>
        <v>212389.02964912317</v>
      </c>
      <c r="P260" s="40">
        <f t="shared" si="69"/>
        <v>212389.02964912317</v>
      </c>
      <c r="Q260">
        <f t="shared" si="70"/>
        <v>0</v>
      </c>
      <c r="R260" s="40">
        <f t="shared" si="71"/>
        <v>212389.02964912317</v>
      </c>
      <c r="S260" s="40">
        <f t="shared" ref="S260:S320" si="82">((R260/$R$3)*($F$3-$I$3-$M$3-$Q$3))</f>
        <v>212389.02964912308</v>
      </c>
      <c r="T260" s="40">
        <f t="shared" si="72"/>
        <v>212389.02964912308</v>
      </c>
      <c r="U260">
        <f t="shared" si="73"/>
        <v>0</v>
      </c>
      <c r="V260" s="40">
        <f t="shared" si="74"/>
        <v>212389.02964912308</v>
      </c>
      <c r="W260" s="40">
        <f t="shared" ref="W260:W320" si="83">((V260/$V$3)*($F$3-$I$3-$M$3-$Q$3-$U$3))</f>
        <v>212389.02964912308</v>
      </c>
      <c r="X260" s="40">
        <f t="shared" si="75"/>
        <v>212389.02964912308</v>
      </c>
      <c r="Y260">
        <f t="shared" si="76"/>
        <v>0</v>
      </c>
    </row>
    <row r="261" spans="1:25" x14ac:dyDescent="0.25">
      <c r="A261" s="4" t="s">
        <v>1176</v>
      </c>
      <c r="B261" s="7" t="s">
        <v>613</v>
      </c>
      <c r="C261" s="2" t="s">
        <v>1177</v>
      </c>
      <c r="D261">
        <f>VLOOKUP(B261,'Model allocations'!$A$1:$L$319,3,FALSE)</f>
        <v>9034.7520540534933</v>
      </c>
      <c r="E261" s="42">
        <f>VLOOKUP(B261,'Initial adjusted formula count'!$A$1:$P$319,12,FALSE)</f>
        <v>0.17647058823529399</v>
      </c>
      <c r="F261">
        <f>VLOOKUP(B261,'Model allocations'!$A$1:$L$319,8,FALSE)</f>
        <v>0</v>
      </c>
      <c r="G261" s="41">
        <f t="shared" ref="G261:G320" si="84">IF(E261&lt;0.15,0.85,IF(AND(E261&gt;=0.15,E261&lt;0.3),0.9,0.95))</f>
        <v>0.9</v>
      </c>
      <c r="H261">
        <f t="shared" ref="H261:H320" si="85">IF(F261 = 0, 0, D261*G261)</f>
        <v>0</v>
      </c>
      <c r="I261">
        <f t="shared" si="77"/>
        <v>0</v>
      </c>
      <c r="J261">
        <f t="shared" si="78"/>
        <v>0</v>
      </c>
      <c r="K261">
        <f t="shared" si="79"/>
        <v>0</v>
      </c>
      <c r="L261">
        <f t="shared" ref="L261:L320" si="86">I261+K261</f>
        <v>0</v>
      </c>
      <c r="M261">
        <f t="shared" si="80"/>
        <v>0</v>
      </c>
      <c r="N261" s="40">
        <f t="shared" ref="N261:N320" si="87">IF($I261+$M261=0,L261,0)</f>
        <v>0</v>
      </c>
      <c r="O261" s="40">
        <f t="shared" si="81"/>
        <v>0</v>
      </c>
      <c r="P261" s="40">
        <f t="shared" ref="P261:P320" si="88">$I261+$M261+O261</f>
        <v>0</v>
      </c>
      <c r="Q261">
        <f t="shared" ref="Q261:Q320" si="89">IF(P261&lt;H261,H261,0)</f>
        <v>0</v>
      </c>
      <c r="R261" s="40">
        <f t="shared" ref="R261:R320" si="90">IF($I261+$M261+$Q261=0,P261,0)</f>
        <v>0</v>
      </c>
      <c r="S261" s="40">
        <f t="shared" si="82"/>
        <v>0</v>
      </c>
      <c r="T261" s="40">
        <f t="shared" ref="T261:T320" si="91">$I261+$M261+$Q261+S261</f>
        <v>0</v>
      </c>
      <c r="U261">
        <f t="shared" ref="U261:U320" si="92">IF(T261&lt;H261,H261,0)</f>
        <v>0</v>
      </c>
      <c r="V261" s="40">
        <f t="shared" ref="V261:V320" si="93">IF($I261+$M261+$Q261+U261=0,T261,0)</f>
        <v>0</v>
      </c>
      <c r="W261" s="40">
        <f t="shared" si="83"/>
        <v>0</v>
      </c>
      <c r="X261" s="40">
        <f t="shared" ref="X261:X320" si="94">$I261+$M261+$Q261+$U261+W261</f>
        <v>0</v>
      </c>
      <c r="Y261">
        <f t="shared" ref="Y261:Y320" si="95">IF(X261&lt;H261,H261,0)</f>
        <v>0</v>
      </c>
    </row>
    <row r="262" spans="1:25" x14ac:dyDescent="0.25">
      <c r="A262" s="4" t="s">
        <v>1178</v>
      </c>
      <c r="B262" s="7" t="s">
        <v>615</v>
      </c>
      <c r="C262" s="2" t="s">
        <v>1179</v>
      </c>
      <c r="D262">
        <f>VLOOKUP(B262,'Model allocations'!$A$1:$L$319,3,FALSE)</f>
        <v>126486.52875674894</v>
      </c>
      <c r="E262" s="42">
        <f>VLOOKUP(B262,'Initial adjusted formula count'!$A$1:$P$319,12,FALSE)</f>
        <v>0.14115092290988099</v>
      </c>
      <c r="F262">
        <f>VLOOKUP(B262,'Model allocations'!$A$1:$L$319,8,FALSE)</f>
        <v>107513.5494432366</v>
      </c>
      <c r="G262" s="41">
        <f t="shared" si="84"/>
        <v>0.85</v>
      </c>
      <c r="H262">
        <f t="shared" si="85"/>
        <v>107513.5494432366</v>
      </c>
      <c r="I262">
        <f t="shared" si="77"/>
        <v>0</v>
      </c>
      <c r="J262">
        <f t="shared" si="78"/>
        <v>107513.5494432366</v>
      </c>
      <c r="K262">
        <f t="shared" si="79"/>
        <v>107468.64498691485</v>
      </c>
      <c r="L262">
        <f t="shared" si="86"/>
        <v>107468.64498691485</v>
      </c>
      <c r="M262">
        <f t="shared" si="80"/>
        <v>107513.5494432366</v>
      </c>
      <c r="N262" s="40">
        <f t="shared" si="87"/>
        <v>0</v>
      </c>
      <c r="O262" s="40">
        <f t="shared" si="81"/>
        <v>0</v>
      </c>
      <c r="P262" s="40">
        <f t="shared" si="88"/>
        <v>107513.5494432366</v>
      </c>
      <c r="Q262">
        <f t="shared" si="89"/>
        <v>0</v>
      </c>
      <c r="R262" s="40">
        <f t="shared" si="90"/>
        <v>0</v>
      </c>
      <c r="S262" s="40">
        <f t="shared" si="82"/>
        <v>0</v>
      </c>
      <c r="T262" s="40">
        <f t="shared" si="91"/>
        <v>107513.5494432366</v>
      </c>
      <c r="U262">
        <f t="shared" si="92"/>
        <v>0</v>
      </c>
      <c r="V262" s="40">
        <f t="shared" si="93"/>
        <v>0</v>
      </c>
      <c r="W262" s="40">
        <f t="shared" si="83"/>
        <v>0</v>
      </c>
      <c r="X262" s="40">
        <f t="shared" si="94"/>
        <v>107513.5494432366</v>
      </c>
      <c r="Y262">
        <f t="shared" si="95"/>
        <v>0</v>
      </c>
    </row>
    <row r="263" spans="1:25" x14ac:dyDescent="0.25">
      <c r="A263" s="4" t="s">
        <v>1180</v>
      </c>
      <c r="B263" s="7" t="s">
        <v>244</v>
      </c>
      <c r="C263" s="2" t="s">
        <v>1181</v>
      </c>
      <c r="D263">
        <f>VLOOKUP(B263,'Model allocations'!$A$1:$L$319,3,FALSE)</f>
        <v>157204.68574053081</v>
      </c>
      <c r="E263" s="42">
        <f>VLOOKUP(B263,'Initial adjusted formula count'!$A$1:$P$319,12,FALSE)</f>
        <v>9.9921011058451803E-2</v>
      </c>
      <c r="F263">
        <f>VLOOKUP(B263,'Model allocations'!$A$1:$L$319,8,FALSE)</f>
        <v>204416.57315996484</v>
      </c>
      <c r="G263" s="41">
        <f t="shared" si="84"/>
        <v>0.85</v>
      </c>
      <c r="H263">
        <f t="shared" si="85"/>
        <v>133623.98287945118</v>
      </c>
      <c r="I263">
        <f t="shared" si="77"/>
        <v>0</v>
      </c>
      <c r="J263">
        <f t="shared" si="78"/>
        <v>204416.57315996484</v>
      </c>
      <c r="K263">
        <f t="shared" si="79"/>
        <v>204331.19587376754</v>
      </c>
      <c r="L263">
        <f t="shared" si="86"/>
        <v>204331.19587376754</v>
      </c>
      <c r="M263">
        <f t="shared" si="80"/>
        <v>0</v>
      </c>
      <c r="N263" s="40">
        <f t="shared" si="87"/>
        <v>204331.19587376754</v>
      </c>
      <c r="O263" s="40">
        <f t="shared" si="81"/>
        <v>204313.40114535418</v>
      </c>
      <c r="P263" s="40">
        <f t="shared" si="88"/>
        <v>204313.40114535418</v>
      </c>
      <c r="Q263">
        <f t="shared" si="89"/>
        <v>0</v>
      </c>
      <c r="R263" s="40">
        <f t="shared" si="90"/>
        <v>204313.40114535418</v>
      </c>
      <c r="S263" s="40">
        <f t="shared" si="82"/>
        <v>204313.40114535409</v>
      </c>
      <c r="T263" s="40">
        <f t="shared" si="91"/>
        <v>204313.40114535409</v>
      </c>
      <c r="U263">
        <f t="shared" si="92"/>
        <v>0</v>
      </c>
      <c r="V263" s="40">
        <f t="shared" si="93"/>
        <v>204313.40114535409</v>
      </c>
      <c r="W263" s="40">
        <f t="shared" si="83"/>
        <v>204313.40114535409</v>
      </c>
      <c r="X263" s="40">
        <f t="shared" si="94"/>
        <v>204313.40114535409</v>
      </c>
      <c r="Y263">
        <f t="shared" si="95"/>
        <v>0</v>
      </c>
    </row>
    <row r="264" spans="1:25" x14ac:dyDescent="0.25">
      <c r="A264" s="4" t="s">
        <v>32</v>
      </c>
      <c r="B264" s="7" t="s">
        <v>85</v>
      </c>
      <c r="C264" s="2" t="s">
        <v>1182</v>
      </c>
      <c r="D264">
        <f>VLOOKUP(B264,'Model allocations'!$A$1:$L$319,3,FALSE)</f>
        <v>49682.884591707443</v>
      </c>
      <c r="E264" s="42">
        <f>VLOOKUP(B264,'Initial adjusted formula count'!$A$1:$P$319,12,FALSE)</f>
        <v>0.131454072818464</v>
      </c>
      <c r="F264">
        <f>VLOOKUP(B264,'Model allocations'!$A$1:$L$319,8,FALSE)</f>
        <v>67618.75655066366</v>
      </c>
      <c r="G264" s="41">
        <f t="shared" si="84"/>
        <v>0.85</v>
      </c>
      <c r="H264">
        <f t="shared" si="85"/>
        <v>42230.451902951325</v>
      </c>
      <c r="I264">
        <f t="shared" si="77"/>
        <v>0</v>
      </c>
      <c r="J264">
        <f t="shared" si="78"/>
        <v>67618.75655066366</v>
      </c>
      <c r="K264">
        <f t="shared" si="79"/>
        <v>67590.514682398833</v>
      </c>
      <c r="L264">
        <f t="shared" si="86"/>
        <v>67590.514682398833</v>
      </c>
      <c r="M264">
        <f t="shared" si="80"/>
        <v>0</v>
      </c>
      <c r="N264" s="40">
        <f t="shared" si="87"/>
        <v>67590.514682398833</v>
      </c>
      <c r="O264" s="40">
        <f t="shared" si="81"/>
        <v>67584.628381743925</v>
      </c>
      <c r="P264" s="40">
        <f t="shared" si="88"/>
        <v>67584.628381743925</v>
      </c>
      <c r="Q264">
        <f t="shared" si="89"/>
        <v>0</v>
      </c>
      <c r="R264" s="40">
        <f t="shared" si="90"/>
        <v>67584.628381743925</v>
      </c>
      <c r="S264" s="40">
        <f t="shared" si="82"/>
        <v>67584.628381743911</v>
      </c>
      <c r="T264" s="40">
        <f t="shared" si="91"/>
        <v>67584.628381743911</v>
      </c>
      <c r="U264">
        <f t="shared" si="92"/>
        <v>0</v>
      </c>
      <c r="V264" s="40">
        <f t="shared" si="93"/>
        <v>67584.628381743911</v>
      </c>
      <c r="W264" s="40">
        <f t="shared" si="83"/>
        <v>67584.628381743911</v>
      </c>
      <c r="X264" s="40">
        <f t="shared" si="94"/>
        <v>67584.628381743911</v>
      </c>
      <c r="Y264">
        <f t="shared" si="95"/>
        <v>0</v>
      </c>
    </row>
    <row r="265" spans="1:25" x14ac:dyDescent="0.25">
      <c r="A265" s="4" t="s">
        <v>48</v>
      </c>
      <c r="B265" s="7" t="s">
        <v>93</v>
      </c>
      <c r="C265" s="2" t="s">
        <v>1183</v>
      </c>
      <c r="D265">
        <f>VLOOKUP(B265,'Model allocations'!$A$1:$L$319,3,FALSE)</f>
        <v>25449.627860855508</v>
      </c>
      <c r="E265" s="42">
        <f>VLOOKUP(B265,'Initial adjusted formula count'!$A$1:$P$319,12,FALSE)</f>
        <v>0.11532602376067699</v>
      </c>
      <c r="F265">
        <f>VLOOKUP(B265,'Model allocations'!$A$1:$L$319,8,FALSE)</f>
        <v>17465.034608254067</v>
      </c>
      <c r="G265" s="41">
        <f t="shared" si="84"/>
        <v>0.85</v>
      </c>
      <c r="H265">
        <f t="shared" si="85"/>
        <v>21632.18368172718</v>
      </c>
      <c r="I265">
        <f t="shared" si="77"/>
        <v>21632.18368172718</v>
      </c>
      <c r="J265">
        <f t="shared" si="78"/>
        <v>0</v>
      </c>
      <c r="K265">
        <f t="shared" si="79"/>
        <v>0</v>
      </c>
      <c r="L265">
        <f t="shared" si="86"/>
        <v>21632.18368172718</v>
      </c>
      <c r="M265">
        <f t="shared" si="80"/>
        <v>0</v>
      </c>
      <c r="N265" s="40">
        <f t="shared" si="87"/>
        <v>0</v>
      </c>
      <c r="O265" s="40">
        <f t="shared" si="81"/>
        <v>0</v>
      </c>
      <c r="P265" s="40">
        <f t="shared" si="88"/>
        <v>21632.18368172718</v>
      </c>
      <c r="Q265">
        <f t="shared" si="89"/>
        <v>0</v>
      </c>
      <c r="R265" s="40">
        <f t="shared" si="90"/>
        <v>0</v>
      </c>
      <c r="S265" s="40">
        <f t="shared" si="82"/>
        <v>0</v>
      </c>
      <c r="T265" s="40">
        <f t="shared" si="91"/>
        <v>21632.18368172718</v>
      </c>
      <c r="U265">
        <f t="shared" si="92"/>
        <v>0</v>
      </c>
      <c r="V265" s="40">
        <f t="shared" si="93"/>
        <v>0</v>
      </c>
      <c r="W265" s="40">
        <f t="shared" si="83"/>
        <v>0</v>
      </c>
      <c r="X265" s="40">
        <f t="shared" si="94"/>
        <v>21632.18368172718</v>
      </c>
      <c r="Y265">
        <f t="shared" si="95"/>
        <v>0</v>
      </c>
    </row>
    <row r="266" spans="1:25" x14ac:dyDescent="0.25">
      <c r="A266" s="4" t="s">
        <v>34</v>
      </c>
      <c r="B266" s="7" t="s">
        <v>86</v>
      </c>
      <c r="C266" s="2" t="s">
        <v>1184</v>
      </c>
      <c r="D266">
        <f>VLOOKUP(B266,'Model allocations'!$A$1:$L$319,3,FALSE)</f>
        <v>27382.044348838739</v>
      </c>
      <c r="E266" s="42">
        <f>VLOOKUP(B266,'Initial adjusted formula count'!$A$1:$P$319,12,FALSE)</f>
        <v>0.101657816312946</v>
      </c>
      <c r="F266">
        <f>VLOOKUP(B266,'Model allocations'!$A$1:$L$319,8,FALSE)</f>
        <v>27047.502620265466</v>
      </c>
      <c r="G266" s="41">
        <f t="shared" si="84"/>
        <v>0.85</v>
      </c>
      <c r="H266">
        <f t="shared" si="85"/>
        <v>23274.737696512926</v>
      </c>
      <c r="I266">
        <f t="shared" si="77"/>
        <v>0</v>
      </c>
      <c r="J266">
        <f t="shared" si="78"/>
        <v>27047.502620265466</v>
      </c>
      <c r="K266">
        <f t="shared" si="79"/>
        <v>27036.205872959534</v>
      </c>
      <c r="L266">
        <f t="shared" si="86"/>
        <v>27036.205872959534</v>
      </c>
      <c r="M266">
        <f t="shared" si="80"/>
        <v>0</v>
      </c>
      <c r="N266" s="40">
        <f t="shared" si="87"/>
        <v>27036.205872959534</v>
      </c>
      <c r="O266" s="40">
        <f t="shared" si="81"/>
        <v>27033.851352697569</v>
      </c>
      <c r="P266" s="40">
        <f t="shared" si="88"/>
        <v>27033.851352697569</v>
      </c>
      <c r="Q266">
        <f t="shared" si="89"/>
        <v>0</v>
      </c>
      <c r="R266" s="40">
        <f t="shared" si="90"/>
        <v>27033.851352697569</v>
      </c>
      <c r="S266" s="40">
        <f t="shared" si="82"/>
        <v>27033.851352697558</v>
      </c>
      <c r="T266" s="40">
        <f t="shared" si="91"/>
        <v>27033.851352697558</v>
      </c>
      <c r="U266">
        <f t="shared" si="92"/>
        <v>0</v>
      </c>
      <c r="V266" s="40">
        <f t="shared" si="93"/>
        <v>27033.851352697558</v>
      </c>
      <c r="W266" s="40">
        <f t="shared" si="83"/>
        <v>27033.851352697558</v>
      </c>
      <c r="X266" s="40">
        <f t="shared" si="94"/>
        <v>27033.851352697558</v>
      </c>
      <c r="Y266">
        <f t="shared" si="95"/>
        <v>0</v>
      </c>
    </row>
    <row r="267" spans="1:25" x14ac:dyDescent="0.25">
      <c r="A267" s="4" t="s">
        <v>1185</v>
      </c>
      <c r="B267" s="7" t="s">
        <v>617</v>
      </c>
      <c r="C267" s="2" t="s">
        <v>1186</v>
      </c>
      <c r="D267">
        <f>VLOOKUP(B267,'Model allocations'!$A$1:$L$319,3,FALSE)</f>
        <v>21683.404929728385</v>
      </c>
      <c r="E267" s="42">
        <f>VLOOKUP(B267,'Initial adjusted formula count'!$A$1:$P$319,12,FALSE)</f>
        <v>0.23478260869565201</v>
      </c>
      <c r="F267">
        <f>VLOOKUP(B267,'Model allocations'!$A$1:$L$319,8,FALSE)</f>
        <v>21815.207412328269</v>
      </c>
      <c r="G267" s="41">
        <f t="shared" si="84"/>
        <v>0.9</v>
      </c>
      <c r="H267">
        <f t="shared" si="85"/>
        <v>19515.064436755547</v>
      </c>
      <c r="I267">
        <f t="shared" si="77"/>
        <v>0</v>
      </c>
      <c r="J267">
        <f t="shared" si="78"/>
        <v>21815.207412328269</v>
      </c>
      <c r="K267">
        <f t="shared" si="79"/>
        <v>21806.096002338832</v>
      </c>
      <c r="L267">
        <f t="shared" si="86"/>
        <v>21806.096002338832</v>
      </c>
      <c r="M267">
        <f t="shared" si="80"/>
        <v>0</v>
      </c>
      <c r="N267" s="40">
        <f t="shared" si="87"/>
        <v>21806.096002338832</v>
      </c>
      <c r="O267" s="40">
        <f t="shared" si="81"/>
        <v>21804.196960176145</v>
      </c>
      <c r="P267" s="40">
        <f t="shared" si="88"/>
        <v>21804.196960176145</v>
      </c>
      <c r="Q267">
        <f t="shared" si="89"/>
        <v>0</v>
      </c>
      <c r="R267" s="40">
        <f t="shared" si="90"/>
        <v>21804.196960176145</v>
      </c>
      <c r="S267" s="40">
        <f t="shared" si="82"/>
        <v>21804.196960176138</v>
      </c>
      <c r="T267" s="40">
        <f t="shared" si="91"/>
        <v>21804.196960176138</v>
      </c>
      <c r="U267">
        <f t="shared" si="92"/>
        <v>0</v>
      </c>
      <c r="V267" s="40">
        <f t="shared" si="93"/>
        <v>21804.196960176138</v>
      </c>
      <c r="W267" s="40">
        <f t="shared" si="83"/>
        <v>21804.196960176138</v>
      </c>
      <c r="X267" s="40">
        <f t="shared" si="94"/>
        <v>21804.196960176138</v>
      </c>
      <c r="Y267">
        <f t="shared" si="95"/>
        <v>0</v>
      </c>
    </row>
    <row r="268" spans="1:25" x14ac:dyDescent="0.25">
      <c r="A268" s="4" t="s">
        <v>1187</v>
      </c>
      <c r="B268" s="7" t="s">
        <v>246</v>
      </c>
      <c r="C268" s="2" t="s">
        <v>1188</v>
      </c>
      <c r="D268">
        <f>VLOOKUP(B268,'Model allocations'!$A$1:$L$319,3,FALSE)</f>
        <v>436378.52421078371</v>
      </c>
      <c r="E268" s="42">
        <f>VLOOKUP(B268,'Initial adjusted formula count'!$A$1:$P$319,12,FALSE)</f>
        <v>6.0415122312824303E-2</v>
      </c>
      <c r="F268">
        <f>VLOOKUP(B268,'Model allocations'!$A$1:$L$319,8,FALSE)</f>
        <v>526796.86047548265</v>
      </c>
      <c r="G268" s="41">
        <f t="shared" si="84"/>
        <v>0.85</v>
      </c>
      <c r="H268">
        <f t="shared" si="85"/>
        <v>370921.74557916616</v>
      </c>
      <c r="I268">
        <f t="shared" si="77"/>
        <v>0</v>
      </c>
      <c r="J268">
        <f t="shared" si="78"/>
        <v>526796.86047548265</v>
      </c>
      <c r="K268">
        <f t="shared" si="79"/>
        <v>526576.83679721924</v>
      </c>
      <c r="L268">
        <f t="shared" si="86"/>
        <v>526576.83679721924</v>
      </c>
      <c r="M268">
        <f t="shared" si="80"/>
        <v>0</v>
      </c>
      <c r="N268" s="40">
        <f t="shared" si="87"/>
        <v>526576.83679721924</v>
      </c>
      <c r="O268" s="40">
        <f t="shared" si="81"/>
        <v>526530.97844573506</v>
      </c>
      <c r="P268" s="40">
        <f t="shared" si="88"/>
        <v>526530.97844573506</v>
      </c>
      <c r="Q268">
        <f t="shared" si="89"/>
        <v>0</v>
      </c>
      <c r="R268" s="40">
        <f t="shared" si="90"/>
        <v>526530.97844573506</v>
      </c>
      <c r="S268" s="40">
        <f t="shared" si="82"/>
        <v>526530.97844573483</v>
      </c>
      <c r="T268" s="40">
        <f t="shared" si="91"/>
        <v>526530.97844573483</v>
      </c>
      <c r="U268">
        <f t="shared" si="92"/>
        <v>0</v>
      </c>
      <c r="V268" s="40">
        <f t="shared" si="93"/>
        <v>526530.97844573483</v>
      </c>
      <c r="W268" s="40">
        <f t="shared" si="83"/>
        <v>526530.97844573483</v>
      </c>
      <c r="X268" s="40">
        <f t="shared" si="94"/>
        <v>526530.97844573483</v>
      </c>
      <c r="Y268">
        <f t="shared" si="95"/>
        <v>0</v>
      </c>
    </row>
    <row r="269" spans="1:25" x14ac:dyDescent="0.25">
      <c r="A269" s="4" t="s">
        <v>1189</v>
      </c>
      <c r="B269" s="7" t="s">
        <v>619</v>
      </c>
      <c r="C269" s="2" t="s">
        <v>1190</v>
      </c>
      <c r="D269">
        <f>VLOOKUP(B269,'Model allocations'!$A$1:$L$319,3,FALSE)</f>
        <v>1113984.928264796</v>
      </c>
      <c r="E269" s="42">
        <f>VLOOKUP(B269,'Initial adjusted formula count'!$A$1:$P$319,12,FALSE)</f>
        <v>0.20618556701030899</v>
      </c>
      <c r="F269">
        <f>VLOOKUP(B269,'Model allocations'!$A$1:$L$319,8,FALSE)</f>
        <v>1050361.8383713609</v>
      </c>
      <c r="G269" s="41">
        <f t="shared" si="84"/>
        <v>0.9</v>
      </c>
      <c r="H269">
        <f t="shared" si="85"/>
        <v>1002586.4354383164</v>
      </c>
      <c r="I269">
        <f t="shared" si="77"/>
        <v>0</v>
      </c>
      <c r="J269">
        <f t="shared" si="78"/>
        <v>1050361.8383713609</v>
      </c>
      <c r="K269">
        <f t="shared" si="79"/>
        <v>1049923.140853351</v>
      </c>
      <c r="L269">
        <f t="shared" si="86"/>
        <v>1049923.140853351</v>
      </c>
      <c r="M269">
        <f t="shared" si="80"/>
        <v>0</v>
      </c>
      <c r="N269" s="40">
        <f t="shared" si="87"/>
        <v>1049923.140853351</v>
      </c>
      <c r="O269" s="40">
        <f t="shared" si="81"/>
        <v>1049831.7054899621</v>
      </c>
      <c r="P269" s="40">
        <f t="shared" si="88"/>
        <v>1049831.7054899621</v>
      </c>
      <c r="Q269">
        <f t="shared" si="89"/>
        <v>0</v>
      </c>
      <c r="R269" s="40">
        <f t="shared" si="90"/>
        <v>1049831.7054899621</v>
      </c>
      <c r="S269" s="40">
        <f t="shared" si="82"/>
        <v>1049831.7054899619</v>
      </c>
      <c r="T269" s="40">
        <f t="shared" si="91"/>
        <v>1049831.7054899619</v>
      </c>
      <c r="U269">
        <f t="shared" si="92"/>
        <v>0</v>
      </c>
      <c r="V269" s="40">
        <f t="shared" si="93"/>
        <v>1049831.7054899619</v>
      </c>
      <c r="W269" s="40">
        <f t="shared" si="83"/>
        <v>1049831.7054899619</v>
      </c>
      <c r="X269" s="40">
        <f t="shared" si="94"/>
        <v>1049831.7054899619</v>
      </c>
      <c r="Y269">
        <f t="shared" si="95"/>
        <v>0</v>
      </c>
    </row>
    <row r="270" spans="1:25" x14ac:dyDescent="0.25">
      <c r="A270" s="4" t="s">
        <v>12</v>
      </c>
      <c r="B270" s="7" t="s">
        <v>79</v>
      </c>
      <c r="C270" s="2" t="s">
        <v>1191</v>
      </c>
      <c r="D270">
        <f>VLOOKUP(B270,'Model allocations'!$A$1:$L$319,3,FALSE)</f>
        <v>13709.990974818398</v>
      </c>
      <c r="E270" s="42">
        <f>VLOOKUP(B270,'Initial adjusted formula count'!$A$1:$P$319,12,FALSE)</f>
        <v>0.18184769729585201</v>
      </c>
      <c r="F270">
        <f>VLOOKUP(B270,'Model allocations'!$A$1:$L$319,8,FALSE)</f>
        <v>14185.241529471319</v>
      </c>
      <c r="G270" s="41">
        <f t="shared" si="84"/>
        <v>0.9</v>
      </c>
      <c r="H270">
        <f t="shared" si="85"/>
        <v>12338.991877336559</v>
      </c>
      <c r="I270">
        <f t="shared" si="77"/>
        <v>0</v>
      </c>
      <c r="J270">
        <f t="shared" si="78"/>
        <v>14185.241529471319</v>
      </c>
      <c r="K270">
        <f t="shared" si="79"/>
        <v>14179.316875676777</v>
      </c>
      <c r="L270">
        <f t="shared" si="86"/>
        <v>14179.316875676777</v>
      </c>
      <c r="M270">
        <f t="shared" si="80"/>
        <v>0</v>
      </c>
      <c r="N270" s="40">
        <f t="shared" si="87"/>
        <v>14179.316875676777</v>
      </c>
      <c r="O270" s="40">
        <f t="shared" si="81"/>
        <v>14178.082031962334</v>
      </c>
      <c r="P270" s="40">
        <f t="shared" si="88"/>
        <v>14178.082031962334</v>
      </c>
      <c r="Q270">
        <f t="shared" si="89"/>
        <v>0</v>
      </c>
      <c r="R270" s="40">
        <f t="shared" si="90"/>
        <v>14178.082031962334</v>
      </c>
      <c r="S270" s="40">
        <f t="shared" si="82"/>
        <v>14178.082031962331</v>
      </c>
      <c r="T270" s="40">
        <f t="shared" si="91"/>
        <v>14178.082031962331</v>
      </c>
      <c r="U270">
        <f t="shared" si="92"/>
        <v>0</v>
      </c>
      <c r="V270" s="40">
        <f t="shared" si="93"/>
        <v>14178.082031962331</v>
      </c>
      <c r="W270" s="40">
        <f t="shared" si="83"/>
        <v>14178.082031962331</v>
      </c>
      <c r="X270" s="40">
        <f t="shared" si="94"/>
        <v>14178.082031962331</v>
      </c>
      <c r="Y270">
        <f t="shared" si="95"/>
        <v>0</v>
      </c>
    </row>
    <row r="271" spans="1:25" x14ac:dyDescent="0.25">
      <c r="A271" s="4" t="s">
        <v>47</v>
      </c>
      <c r="B271" s="7" t="s">
        <v>74</v>
      </c>
      <c r="C271" s="2" t="s">
        <v>1192</v>
      </c>
      <c r="D271">
        <f>VLOOKUP(B271,'Model allocations'!$A$1:$L$319,3,FALSE)</f>
        <v>3749694.3790070107</v>
      </c>
      <c r="E271" s="42">
        <f>VLOOKUP(B271,'Initial adjusted formula count'!$A$1:$P$319,12,FALSE)</f>
        <v>0.12680823873816499</v>
      </c>
      <c r="F271">
        <f>VLOOKUP(B271,'Model allocations'!$A$1:$L$319,8,FALSE)</f>
        <v>3386370.5456310879</v>
      </c>
      <c r="G271" s="41">
        <f t="shared" si="84"/>
        <v>0.85</v>
      </c>
      <c r="H271">
        <f t="shared" si="85"/>
        <v>3187240.2221559589</v>
      </c>
      <c r="I271">
        <f t="shared" si="77"/>
        <v>0</v>
      </c>
      <c r="J271">
        <f t="shared" si="78"/>
        <v>3386370.5456310879</v>
      </c>
      <c r="K271">
        <f t="shared" si="79"/>
        <v>3384956.1831712578</v>
      </c>
      <c r="L271">
        <f t="shared" si="86"/>
        <v>3384956.1831712578</v>
      </c>
      <c r="M271">
        <f t="shared" si="80"/>
        <v>0</v>
      </c>
      <c r="N271" s="40">
        <f t="shared" si="87"/>
        <v>3384956.1831712578</v>
      </c>
      <c r="O271" s="40">
        <f t="shared" si="81"/>
        <v>3384661.3952133395</v>
      </c>
      <c r="P271" s="40">
        <f t="shared" si="88"/>
        <v>3384661.3952133395</v>
      </c>
      <c r="Q271">
        <f t="shared" si="89"/>
        <v>0</v>
      </c>
      <c r="R271" s="40">
        <f t="shared" si="90"/>
        <v>3384661.3952133395</v>
      </c>
      <c r="S271" s="40">
        <f t="shared" si="82"/>
        <v>3384661.3952133381</v>
      </c>
      <c r="T271" s="40">
        <f t="shared" si="91"/>
        <v>3384661.3952133381</v>
      </c>
      <c r="U271">
        <f t="shared" si="92"/>
        <v>0</v>
      </c>
      <c r="V271" s="40">
        <f t="shared" si="93"/>
        <v>3384661.3952133381</v>
      </c>
      <c r="W271" s="40">
        <f t="shared" si="83"/>
        <v>3384661.3952133381</v>
      </c>
      <c r="X271" s="40">
        <f t="shared" si="94"/>
        <v>3384661.3952133381</v>
      </c>
      <c r="Y271">
        <f t="shared" si="95"/>
        <v>0</v>
      </c>
    </row>
    <row r="272" spans="1:25" x14ac:dyDescent="0.25">
      <c r="A272" s="4" t="s">
        <v>1193</v>
      </c>
      <c r="B272" s="7" t="s">
        <v>621</v>
      </c>
      <c r="C272" s="2" t="s">
        <v>1194</v>
      </c>
      <c r="D272">
        <f>VLOOKUP(B272,'Model allocations'!$A$1:$L$319,3,FALSE)</f>
        <v>30908.069783786053</v>
      </c>
      <c r="E272" s="42">
        <f>VLOOKUP(B272,'Initial adjusted formula count'!$A$1:$P$319,12,FALSE)</f>
        <v>0.210826210826211</v>
      </c>
      <c r="F272">
        <f>VLOOKUP(B272,'Model allocations'!$A$1:$L$319,8,FALSE)</f>
        <v>59789.827722677459</v>
      </c>
      <c r="G272" s="41">
        <f t="shared" si="84"/>
        <v>0.9</v>
      </c>
      <c r="H272">
        <f t="shared" si="85"/>
        <v>27817.262805407448</v>
      </c>
      <c r="I272">
        <f t="shared" si="77"/>
        <v>0</v>
      </c>
      <c r="J272">
        <f t="shared" si="78"/>
        <v>59789.827722677459</v>
      </c>
      <c r="K272">
        <f t="shared" si="79"/>
        <v>59764.855710113814</v>
      </c>
      <c r="L272">
        <f t="shared" si="86"/>
        <v>59764.855710113814</v>
      </c>
      <c r="M272">
        <f t="shared" si="80"/>
        <v>0</v>
      </c>
      <c r="N272" s="40">
        <f t="shared" si="87"/>
        <v>59764.855710113814</v>
      </c>
      <c r="O272" s="40">
        <f t="shared" si="81"/>
        <v>59759.650927890143</v>
      </c>
      <c r="P272" s="40">
        <f t="shared" si="88"/>
        <v>59759.650927890143</v>
      </c>
      <c r="Q272">
        <f t="shared" si="89"/>
        <v>0</v>
      </c>
      <c r="R272" s="40">
        <f t="shared" si="90"/>
        <v>59759.650927890143</v>
      </c>
      <c r="S272" s="40">
        <f t="shared" si="82"/>
        <v>59759.650927890121</v>
      </c>
      <c r="T272" s="40">
        <f t="shared" si="91"/>
        <v>59759.650927890121</v>
      </c>
      <c r="U272">
        <f t="shared" si="92"/>
        <v>0</v>
      </c>
      <c r="V272" s="40">
        <f t="shared" si="93"/>
        <v>59759.650927890121</v>
      </c>
      <c r="W272" s="40">
        <f t="shared" si="83"/>
        <v>59759.650927890121</v>
      </c>
      <c r="X272" s="40">
        <f t="shared" si="94"/>
        <v>59759.650927890121</v>
      </c>
      <c r="Y272">
        <f t="shared" si="95"/>
        <v>0</v>
      </c>
    </row>
    <row r="273" spans="1:25" x14ac:dyDescent="0.25">
      <c r="A273" s="4" t="s">
        <v>1195</v>
      </c>
      <c r="B273" s="7" t="s">
        <v>248</v>
      </c>
      <c r="C273" s="2" t="s">
        <v>1196</v>
      </c>
      <c r="D273">
        <f>VLOOKUP(B273,'Model allocations'!$A$1:$L$319,3,FALSE)</f>
        <v>268332.13600538881</v>
      </c>
      <c r="E273" s="42">
        <f>VLOOKUP(B273,'Initial adjusted formula count'!$A$1:$P$319,12,FALSE)</f>
        <v>4.8575129533678797E-2</v>
      </c>
      <c r="F273">
        <f>VLOOKUP(B273,'Model allocations'!$A$1:$L$319,8,FALSE)</f>
        <v>363586.79020547116</v>
      </c>
      <c r="G273" s="41">
        <f t="shared" si="84"/>
        <v>0.85</v>
      </c>
      <c r="H273">
        <f t="shared" si="85"/>
        <v>228082.31560458048</v>
      </c>
      <c r="I273">
        <f t="shared" si="77"/>
        <v>0</v>
      </c>
      <c r="J273">
        <f t="shared" si="78"/>
        <v>363586.79020547116</v>
      </c>
      <c r="K273">
        <f t="shared" si="79"/>
        <v>363434.93337231391</v>
      </c>
      <c r="L273">
        <f t="shared" si="86"/>
        <v>363434.93337231391</v>
      </c>
      <c r="M273">
        <f t="shared" si="80"/>
        <v>0</v>
      </c>
      <c r="N273" s="40">
        <f t="shared" si="87"/>
        <v>363434.93337231391</v>
      </c>
      <c r="O273" s="40">
        <f t="shared" si="81"/>
        <v>363403.28266960243</v>
      </c>
      <c r="P273" s="40">
        <f t="shared" si="88"/>
        <v>363403.28266960243</v>
      </c>
      <c r="Q273">
        <f t="shared" si="89"/>
        <v>0</v>
      </c>
      <c r="R273" s="40">
        <f t="shared" si="90"/>
        <v>363403.28266960243</v>
      </c>
      <c r="S273" s="40">
        <f t="shared" si="82"/>
        <v>363403.28266960231</v>
      </c>
      <c r="T273" s="40">
        <f t="shared" si="91"/>
        <v>363403.28266960231</v>
      </c>
      <c r="U273">
        <f t="shared" si="92"/>
        <v>0</v>
      </c>
      <c r="V273" s="40">
        <f t="shared" si="93"/>
        <v>363403.28266960231</v>
      </c>
      <c r="W273" s="40">
        <f t="shared" si="83"/>
        <v>363403.28266960231</v>
      </c>
      <c r="X273" s="40">
        <f t="shared" si="94"/>
        <v>363403.28266960231</v>
      </c>
      <c r="Y273">
        <f t="shared" si="95"/>
        <v>0</v>
      </c>
    </row>
    <row r="274" spans="1:25" x14ac:dyDescent="0.25">
      <c r="A274" s="4" t="s">
        <v>1197</v>
      </c>
      <c r="B274" s="7" t="s">
        <v>250</v>
      </c>
      <c r="C274" s="2" t="s">
        <v>1198</v>
      </c>
      <c r="D274">
        <f>VLOOKUP(B274,'Model allocations'!$A$1:$L$319,3,FALSE)</f>
        <v>17166.028902701641</v>
      </c>
      <c r="E274" s="42">
        <f>VLOOKUP(B274,'Initial adjusted formula count'!$A$1:$P$319,12,FALSE)</f>
        <v>0.16463414634146301</v>
      </c>
      <c r="F274">
        <f>VLOOKUP(B274,'Model allocations'!$A$1:$L$319,8,FALSE)</f>
        <v>21815.207412328269</v>
      </c>
      <c r="G274" s="41">
        <f t="shared" si="84"/>
        <v>0.9</v>
      </c>
      <c r="H274">
        <f t="shared" si="85"/>
        <v>15449.426012431477</v>
      </c>
      <c r="I274">
        <f t="shared" si="77"/>
        <v>0</v>
      </c>
      <c r="J274">
        <f t="shared" si="78"/>
        <v>21815.207412328269</v>
      </c>
      <c r="K274">
        <f t="shared" si="79"/>
        <v>21806.096002338832</v>
      </c>
      <c r="L274">
        <f t="shared" si="86"/>
        <v>21806.096002338832</v>
      </c>
      <c r="M274">
        <f t="shared" si="80"/>
        <v>0</v>
      </c>
      <c r="N274" s="40">
        <f t="shared" si="87"/>
        <v>21806.096002338832</v>
      </c>
      <c r="O274" s="40">
        <f t="shared" si="81"/>
        <v>21804.196960176145</v>
      </c>
      <c r="P274" s="40">
        <f t="shared" si="88"/>
        <v>21804.196960176145</v>
      </c>
      <c r="Q274">
        <f t="shared" si="89"/>
        <v>0</v>
      </c>
      <c r="R274" s="40">
        <f t="shared" si="90"/>
        <v>21804.196960176145</v>
      </c>
      <c r="S274" s="40">
        <f t="shared" si="82"/>
        <v>21804.196960176138</v>
      </c>
      <c r="T274" s="40">
        <f t="shared" si="91"/>
        <v>21804.196960176138</v>
      </c>
      <c r="U274">
        <f t="shared" si="92"/>
        <v>0</v>
      </c>
      <c r="V274" s="40">
        <f t="shared" si="93"/>
        <v>21804.196960176138</v>
      </c>
      <c r="W274" s="40">
        <f t="shared" si="83"/>
        <v>21804.196960176138</v>
      </c>
      <c r="X274" s="40">
        <f t="shared" si="94"/>
        <v>21804.196960176138</v>
      </c>
      <c r="Y274">
        <f t="shared" si="95"/>
        <v>0</v>
      </c>
    </row>
    <row r="275" spans="1:25" x14ac:dyDescent="0.25">
      <c r="A275" s="4" t="s">
        <v>1199</v>
      </c>
      <c r="B275" s="7" t="s">
        <v>318</v>
      </c>
      <c r="C275" s="2" t="s">
        <v>1200</v>
      </c>
      <c r="D275">
        <f>VLOOKUP(B275,'Model allocations'!$A$1:$L$319,3,FALSE)</f>
        <v>144556.03286485589</v>
      </c>
      <c r="E275" s="42">
        <f>VLOOKUP(B275,'Initial adjusted formula count'!$A$1:$P$319,12,FALSE)</f>
        <v>0.13979193758127401</v>
      </c>
      <c r="F275">
        <f>VLOOKUP(B275,'Model allocations'!$A$1:$L$319,8,FALSE)</f>
        <v>173713.68865372514</v>
      </c>
      <c r="G275" s="41">
        <f t="shared" si="84"/>
        <v>0.85</v>
      </c>
      <c r="H275">
        <f t="shared" si="85"/>
        <v>122872.6279351275</v>
      </c>
      <c r="I275">
        <f t="shared" si="77"/>
        <v>0</v>
      </c>
      <c r="J275">
        <f t="shared" si="78"/>
        <v>173713.68865372514</v>
      </c>
      <c r="K275">
        <f t="shared" si="79"/>
        <v>173641.13483343887</v>
      </c>
      <c r="L275">
        <f t="shared" si="86"/>
        <v>173641.13483343887</v>
      </c>
      <c r="M275">
        <f t="shared" si="80"/>
        <v>0</v>
      </c>
      <c r="N275" s="40">
        <f t="shared" si="87"/>
        <v>173641.13483343887</v>
      </c>
      <c r="O275" s="40">
        <f t="shared" si="81"/>
        <v>173626.01283103228</v>
      </c>
      <c r="P275" s="40">
        <f t="shared" si="88"/>
        <v>173626.01283103228</v>
      </c>
      <c r="Q275">
        <f t="shared" si="89"/>
        <v>0</v>
      </c>
      <c r="R275" s="40">
        <f t="shared" si="90"/>
        <v>173626.01283103228</v>
      </c>
      <c r="S275" s="40">
        <f t="shared" si="82"/>
        <v>173626.01283103222</v>
      </c>
      <c r="T275" s="40">
        <f t="shared" si="91"/>
        <v>173626.01283103222</v>
      </c>
      <c r="U275">
        <f t="shared" si="92"/>
        <v>0</v>
      </c>
      <c r="V275" s="40">
        <f t="shared" si="93"/>
        <v>173626.01283103222</v>
      </c>
      <c r="W275" s="40">
        <f t="shared" si="83"/>
        <v>173626.01283103222</v>
      </c>
      <c r="X275" s="40">
        <f t="shared" si="94"/>
        <v>173626.01283103222</v>
      </c>
      <c r="Y275">
        <f t="shared" si="95"/>
        <v>0</v>
      </c>
    </row>
    <row r="276" spans="1:25" x14ac:dyDescent="0.25">
      <c r="A276" s="4" t="s">
        <v>1201</v>
      </c>
      <c r="B276" s="7" t="s">
        <v>252</v>
      </c>
      <c r="C276" s="2" t="s">
        <v>1202</v>
      </c>
      <c r="D276">
        <f>VLOOKUP(B276,'Model allocations'!$A$1:$L$319,3,FALSE)</f>
        <v>19876.454518917686</v>
      </c>
      <c r="E276" s="42">
        <f>VLOOKUP(B276,'Initial adjusted formula count'!$A$1:$P$319,12,FALSE)</f>
        <v>0.154228855721393</v>
      </c>
      <c r="F276">
        <f>VLOOKUP(B276,'Model allocations'!$A$1:$L$319,8,FALSE)</f>
        <v>25047.089991932451</v>
      </c>
      <c r="G276" s="41">
        <f t="shared" si="84"/>
        <v>0.9</v>
      </c>
      <c r="H276">
        <f t="shared" si="85"/>
        <v>17888.809067025919</v>
      </c>
      <c r="I276">
        <f t="shared" si="77"/>
        <v>0</v>
      </c>
      <c r="J276">
        <f t="shared" si="78"/>
        <v>25047.089991932451</v>
      </c>
      <c r="K276">
        <f t="shared" si="79"/>
        <v>25036.628743426063</v>
      </c>
      <c r="L276">
        <f t="shared" si="86"/>
        <v>25036.628743426063</v>
      </c>
      <c r="M276">
        <f t="shared" si="80"/>
        <v>0</v>
      </c>
      <c r="N276" s="40">
        <f t="shared" si="87"/>
        <v>25036.628743426063</v>
      </c>
      <c r="O276" s="40">
        <f t="shared" si="81"/>
        <v>25034.448361683717</v>
      </c>
      <c r="P276" s="40">
        <f t="shared" si="88"/>
        <v>25034.448361683717</v>
      </c>
      <c r="Q276">
        <f t="shared" si="89"/>
        <v>0</v>
      </c>
      <c r="R276" s="40">
        <f t="shared" si="90"/>
        <v>25034.448361683717</v>
      </c>
      <c r="S276" s="40">
        <f t="shared" si="82"/>
        <v>25034.448361683706</v>
      </c>
      <c r="T276" s="40">
        <f t="shared" si="91"/>
        <v>25034.448361683706</v>
      </c>
      <c r="U276">
        <f t="shared" si="92"/>
        <v>0</v>
      </c>
      <c r="V276" s="40">
        <f t="shared" si="93"/>
        <v>25034.448361683706</v>
      </c>
      <c r="W276" s="40">
        <f t="shared" si="83"/>
        <v>25034.448361683706</v>
      </c>
      <c r="X276" s="40">
        <f t="shared" si="94"/>
        <v>25034.448361683706</v>
      </c>
      <c r="Y276">
        <f t="shared" si="95"/>
        <v>0</v>
      </c>
    </row>
    <row r="277" spans="1:25" x14ac:dyDescent="0.25">
      <c r="A277" s="4" t="s">
        <v>1203</v>
      </c>
      <c r="B277" s="7" t="s">
        <v>254</v>
      </c>
      <c r="C277" s="2" t="s">
        <v>1204</v>
      </c>
      <c r="D277">
        <f>VLOOKUP(B277,'Model allocations'!$A$1:$L$319,3,FALSE)</f>
        <v>96671.84697837237</v>
      </c>
      <c r="E277" s="42">
        <f>VLOOKUP(B277,'Initial adjusted formula count'!$A$1:$P$319,12,FALSE)</f>
        <v>0.116333725029377</v>
      </c>
      <c r="F277">
        <f>VLOOKUP(B277,'Model allocations'!$A$1:$L$319,8,FALSE)</f>
        <v>82171.069931616512</v>
      </c>
      <c r="G277" s="41">
        <f t="shared" si="84"/>
        <v>0.85</v>
      </c>
      <c r="H277">
        <f t="shared" si="85"/>
        <v>82171.069931616512</v>
      </c>
      <c r="I277">
        <f t="shared" si="77"/>
        <v>0</v>
      </c>
      <c r="J277">
        <f t="shared" si="78"/>
        <v>82171.069931616512</v>
      </c>
      <c r="K277">
        <f t="shared" si="79"/>
        <v>82136.750097142038</v>
      </c>
      <c r="L277">
        <f t="shared" si="86"/>
        <v>82136.750097142038</v>
      </c>
      <c r="M277">
        <f t="shared" si="80"/>
        <v>82171.069931616512</v>
      </c>
      <c r="N277" s="40">
        <f t="shared" si="87"/>
        <v>0</v>
      </c>
      <c r="O277" s="40">
        <f t="shared" si="81"/>
        <v>0</v>
      </c>
      <c r="P277" s="40">
        <f t="shared" si="88"/>
        <v>82171.069931616512</v>
      </c>
      <c r="Q277">
        <f t="shared" si="89"/>
        <v>0</v>
      </c>
      <c r="R277" s="40">
        <f t="shared" si="90"/>
        <v>0</v>
      </c>
      <c r="S277" s="40">
        <f t="shared" si="82"/>
        <v>0</v>
      </c>
      <c r="T277" s="40">
        <f t="shared" si="91"/>
        <v>82171.069931616512</v>
      </c>
      <c r="U277">
        <f t="shared" si="92"/>
        <v>0</v>
      </c>
      <c r="V277" s="40">
        <f t="shared" si="93"/>
        <v>0</v>
      </c>
      <c r="W277" s="40">
        <f t="shared" si="83"/>
        <v>0</v>
      </c>
      <c r="X277" s="40">
        <f t="shared" si="94"/>
        <v>82171.069931616512</v>
      </c>
      <c r="Y277">
        <f t="shared" si="95"/>
        <v>0</v>
      </c>
    </row>
    <row r="278" spans="1:25" x14ac:dyDescent="0.25">
      <c r="A278" s="8" t="s">
        <v>1205</v>
      </c>
      <c r="B278" s="7" t="s">
        <v>623</v>
      </c>
      <c r="C278" s="2" t="s">
        <v>1206</v>
      </c>
      <c r="D278">
        <f>VLOOKUP(B278,'Model allocations'!$A$1:$L$319,3,FALSE)</f>
        <v>311698.94586484542</v>
      </c>
      <c r="E278" s="42">
        <f>VLOOKUP(B278,'Initial adjusted formula count'!$A$1:$P$319,12,FALSE)</f>
        <v>0.248233215547703</v>
      </c>
      <c r="F278">
        <f>VLOOKUP(B278,'Model allocations'!$A$1:$L$319,8,FALSE)</f>
        <v>280529.05127836089</v>
      </c>
      <c r="G278" s="41">
        <f t="shared" si="84"/>
        <v>0.9</v>
      </c>
      <c r="H278">
        <f t="shared" si="85"/>
        <v>280529.05127836089</v>
      </c>
      <c r="I278">
        <f t="shared" si="77"/>
        <v>0</v>
      </c>
      <c r="J278">
        <f t="shared" si="78"/>
        <v>280529.05127836089</v>
      </c>
      <c r="K278">
        <f t="shared" si="79"/>
        <v>280411.88460871461</v>
      </c>
      <c r="L278">
        <f t="shared" si="86"/>
        <v>280411.88460871461</v>
      </c>
      <c r="M278">
        <f t="shared" si="80"/>
        <v>280529.05127836089</v>
      </c>
      <c r="N278" s="40">
        <f t="shared" si="87"/>
        <v>0</v>
      </c>
      <c r="O278" s="40">
        <f t="shared" si="81"/>
        <v>0</v>
      </c>
      <c r="P278" s="40">
        <f t="shared" si="88"/>
        <v>280529.05127836089</v>
      </c>
      <c r="Q278">
        <f t="shared" si="89"/>
        <v>0</v>
      </c>
      <c r="R278" s="40">
        <f t="shared" si="90"/>
        <v>0</v>
      </c>
      <c r="S278" s="40">
        <f t="shared" si="82"/>
        <v>0</v>
      </c>
      <c r="T278" s="40">
        <f t="shared" si="91"/>
        <v>280529.05127836089</v>
      </c>
      <c r="U278">
        <f t="shared" si="92"/>
        <v>0</v>
      </c>
      <c r="V278" s="40">
        <f t="shared" si="93"/>
        <v>0</v>
      </c>
      <c r="W278" s="40">
        <f t="shared" si="83"/>
        <v>0</v>
      </c>
      <c r="X278" s="40">
        <f t="shared" si="94"/>
        <v>280529.05127836089</v>
      </c>
      <c r="Y278">
        <f t="shared" si="95"/>
        <v>0</v>
      </c>
    </row>
    <row r="279" spans="1:25" x14ac:dyDescent="0.25">
      <c r="A279" s="4" t="s">
        <v>1207</v>
      </c>
      <c r="B279" s="7" t="s">
        <v>625</v>
      </c>
      <c r="C279" s="2" t="s">
        <v>1208</v>
      </c>
      <c r="D279">
        <f>VLOOKUP(B279,'Model allocations'!$A$1:$L$319,3,FALSE)</f>
        <v>690624.63357063767</v>
      </c>
      <c r="E279" s="42">
        <f>VLOOKUP(B279,'Initial adjusted formula count'!$A$1:$P$319,12,FALSE)</f>
        <v>0.22244261830546899</v>
      </c>
      <c r="F279">
        <f>VLOOKUP(B279,'Model allocations'!$A$1:$L$319,8,FALSE)</f>
        <v>634256.95624732191</v>
      </c>
      <c r="G279" s="41">
        <f t="shared" si="84"/>
        <v>0.9</v>
      </c>
      <c r="H279">
        <f t="shared" si="85"/>
        <v>621562.17021357396</v>
      </c>
      <c r="I279">
        <f t="shared" si="77"/>
        <v>0</v>
      </c>
      <c r="J279">
        <f t="shared" si="78"/>
        <v>634256.95624732191</v>
      </c>
      <c r="K279">
        <f t="shared" si="79"/>
        <v>633992.05043836974</v>
      </c>
      <c r="L279">
        <f t="shared" si="86"/>
        <v>633992.05043836974</v>
      </c>
      <c r="M279">
        <f t="shared" si="80"/>
        <v>0</v>
      </c>
      <c r="N279" s="40">
        <f t="shared" si="87"/>
        <v>633992.05043836974</v>
      </c>
      <c r="O279" s="40">
        <f t="shared" si="81"/>
        <v>633936.83754586196</v>
      </c>
      <c r="P279" s="40">
        <f t="shared" si="88"/>
        <v>633936.83754586196</v>
      </c>
      <c r="Q279">
        <f t="shared" si="89"/>
        <v>0</v>
      </c>
      <c r="R279" s="40">
        <f t="shared" si="90"/>
        <v>633936.83754586196</v>
      </c>
      <c r="S279" s="40">
        <f t="shared" si="82"/>
        <v>633936.83754586172</v>
      </c>
      <c r="T279" s="40">
        <f t="shared" si="91"/>
        <v>633936.83754586172</v>
      </c>
      <c r="U279">
        <f t="shared" si="92"/>
        <v>0</v>
      </c>
      <c r="V279" s="40">
        <f t="shared" si="93"/>
        <v>633936.83754586172</v>
      </c>
      <c r="W279" s="40">
        <f t="shared" si="83"/>
        <v>633936.83754586172</v>
      </c>
      <c r="X279" s="40">
        <f t="shared" si="94"/>
        <v>633936.83754586172</v>
      </c>
      <c r="Y279">
        <f t="shared" si="95"/>
        <v>0</v>
      </c>
    </row>
    <row r="280" spans="1:25" x14ac:dyDescent="0.25">
      <c r="A280" s="4" t="s">
        <v>1209</v>
      </c>
      <c r="B280" s="7" t="s">
        <v>256</v>
      </c>
      <c r="C280" s="2" t="s">
        <v>1210</v>
      </c>
      <c r="D280">
        <f>VLOOKUP(B280,'Model allocations'!$A$1:$L$319,3,FALSE)</f>
        <v>13552.12808108024</v>
      </c>
      <c r="E280" s="42">
        <f>VLOOKUP(B280,'Initial adjusted formula count'!$A$1:$P$319,12,FALSE)</f>
        <v>8.8495575221238895E-2</v>
      </c>
      <c r="F280">
        <f>VLOOKUP(B280,'Model allocations'!$A$1:$L$319,8,FALSE)</f>
        <v>16159.412898020935</v>
      </c>
      <c r="G280" s="41">
        <f t="shared" si="84"/>
        <v>0.85</v>
      </c>
      <c r="H280">
        <f t="shared" si="85"/>
        <v>11519.308868918204</v>
      </c>
      <c r="I280">
        <f t="shared" si="77"/>
        <v>0</v>
      </c>
      <c r="J280">
        <f t="shared" si="78"/>
        <v>16159.412898020935</v>
      </c>
      <c r="K280">
        <f t="shared" si="79"/>
        <v>16152.663705436169</v>
      </c>
      <c r="L280">
        <f t="shared" si="86"/>
        <v>16152.663705436169</v>
      </c>
      <c r="M280">
        <f t="shared" si="80"/>
        <v>0</v>
      </c>
      <c r="N280" s="40">
        <f t="shared" si="87"/>
        <v>16152.663705436169</v>
      </c>
      <c r="O280" s="40">
        <f t="shared" si="81"/>
        <v>16151.257007537879</v>
      </c>
      <c r="P280" s="40">
        <f t="shared" si="88"/>
        <v>16151.257007537879</v>
      </c>
      <c r="Q280">
        <f t="shared" si="89"/>
        <v>0</v>
      </c>
      <c r="R280" s="40">
        <f t="shared" si="90"/>
        <v>16151.257007537879</v>
      </c>
      <c r="S280" s="40">
        <f t="shared" si="82"/>
        <v>16151.257007537874</v>
      </c>
      <c r="T280" s="40">
        <f t="shared" si="91"/>
        <v>16151.257007537874</v>
      </c>
      <c r="U280">
        <f t="shared" si="92"/>
        <v>0</v>
      </c>
      <c r="V280" s="40">
        <f t="shared" si="93"/>
        <v>16151.257007537874</v>
      </c>
      <c r="W280" s="40">
        <f t="shared" si="83"/>
        <v>16151.257007537874</v>
      </c>
      <c r="X280" s="40">
        <f t="shared" si="94"/>
        <v>16151.257007537874</v>
      </c>
      <c r="Y280">
        <f t="shared" si="95"/>
        <v>0</v>
      </c>
    </row>
    <row r="281" spans="1:25" x14ac:dyDescent="0.25">
      <c r="A281" s="4" t="s">
        <v>1211</v>
      </c>
      <c r="B281" s="7" t="s">
        <v>258</v>
      </c>
      <c r="C281" s="2" t="s">
        <v>1212</v>
      </c>
      <c r="D281">
        <f>VLOOKUP(B281,'Model allocations'!$A$1:$L$319,3,FALSE)</f>
        <v>56918.937940537027</v>
      </c>
      <c r="E281" s="42">
        <f>VLOOKUP(B281,'Initial adjusted formula count'!$A$1:$P$319,12,FALSE)</f>
        <v>0.112694300518135</v>
      </c>
      <c r="F281">
        <f>VLOOKUP(B281,'Model allocations'!$A$1:$L$319,8,FALSE)</f>
        <v>70293.446106391086</v>
      </c>
      <c r="G281" s="41">
        <f t="shared" si="84"/>
        <v>0.85</v>
      </c>
      <c r="H281">
        <f t="shared" si="85"/>
        <v>48381.09724945647</v>
      </c>
      <c r="I281">
        <f t="shared" si="77"/>
        <v>0</v>
      </c>
      <c r="J281">
        <f t="shared" si="78"/>
        <v>70293.446106391086</v>
      </c>
      <c r="K281">
        <f t="shared" si="79"/>
        <v>70264.087118647338</v>
      </c>
      <c r="L281">
        <f t="shared" si="86"/>
        <v>70264.087118647338</v>
      </c>
      <c r="M281">
        <f t="shared" si="80"/>
        <v>0</v>
      </c>
      <c r="N281" s="40">
        <f t="shared" si="87"/>
        <v>70264.087118647338</v>
      </c>
      <c r="O281" s="40">
        <f t="shared" si="81"/>
        <v>70257.967982789778</v>
      </c>
      <c r="P281" s="40">
        <f t="shared" si="88"/>
        <v>70257.967982789778</v>
      </c>
      <c r="Q281">
        <f t="shared" si="89"/>
        <v>0</v>
      </c>
      <c r="R281" s="40">
        <f t="shared" si="90"/>
        <v>70257.967982789778</v>
      </c>
      <c r="S281" s="40">
        <f t="shared" si="82"/>
        <v>70257.967982789763</v>
      </c>
      <c r="T281" s="40">
        <f t="shared" si="91"/>
        <v>70257.967982789763</v>
      </c>
      <c r="U281">
        <f t="shared" si="92"/>
        <v>0</v>
      </c>
      <c r="V281" s="40">
        <f t="shared" si="93"/>
        <v>70257.967982789763</v>
      </c>
      <c r="W281" s="40">
        <f t="shared" si="83"/>
        <v>70257.967982789763</v>
      </c>
      <c r="X281" s="40">
        <f t="shared" si="94"/>
        <v>70257.967982789763</v>
      </c>
      <c r="Y281">
        <f t="shared" si="95"/>
        <v>0</v>
      </c>
    </row>
    <row r="282" spans="1:25" x14ac:dyDescent="0.25">
      <c r="A282" s="4" t="s">
        <v>1213</v>
      </c>
      <c r="B282" s="7" t="s">
        <v>627</v>
      </c>
      <c r="C282" s="2" t="s">
        <v>1214</v>
      </c>
      <c r="D282">
        <f>VLOOKUP(B282,'Model allocations'!$A$1:$L$319,3,FALSE)</f>
        <v>31253.432645028843</v>
      </c>
      <c r="E282" s="42">
        <f>VLOOKUP(B282,'Initial adjusted formula count'!$A$1:$P$319,12,FALSE)</f>
        <v>0.237623762376238</v>
      </c>
      <c r="F282">
        <f>VLOOKUP(B282,'Model allocations'!$A$1:$L$319,8,FALSE)</f>
        <v>38782.590955250242</v>
      </c>
      <c r="G282" s="41">
        <f t="shared" si="84"/>
        <v>0.9</v>
      </c>
      <c r="H282">
        <f t="shared" si="85"/>
        <v>28128.089380525958</v>
      </c>
      <c r="I282">
        <f t="shared" si="77"/>
        <v>0</v>
      </c>
      <c r="J282">
        <f t="shared" si="78"/>
        <v>38782.590955250242</v>
      </c>
      <c r="K282">
        <f t="shared" si="79"/>
        <v>38766.392893046803</v>
      </c>
      <c r="L282">
        <f t="shared" si="86"/>
        <v>38766.392893046803</v>
      </c>
      <c r="M282">
        <f t="shared" si="80"/>
        <v>0</v>
      </c>
      <c r="N282" s="40">
        <f t="shared" si="87"/>
        <v>38766.392893046803</v>
      </c>
      <c r="O282" s="40">
        <f t="shared" si="81"/>
        <v>38763.01681809091</v>
      </c>
      <c r="P282" s="40">
        <f t="shared" si="88"/>
        <v>38763.01681809091</v>
      </c>
      <c r="Q282">
        <f t="shared" si="89"/>
        <v>0</v>
      </c>
      <c r="R282" s="40">
        <f t="shared" si="90"/>
        <v>38763.01681809091</v>
      </c>
      <c r="S282" s="40">
        <f t="shared" si="82"/>
        <v>38763.016818090895</v>
      </c>
      <c r="T282" s="40">
        <f t="shared" si="91"/>
        <v>38763.016818090895</v>
      </c>
      <c r="U282">
        <f t="shared" si="92"/>
        <v>0</v>
      </c>
      <c r="V282" s="40">
        <f t="shared" si="93"/>
        <v>38763.016818090895</v>
      </c>
      <c r="W282" s="40">
        <f t="shared" si="83"/>
        <v>38763.016818090895</v>
      </c>
      <c r="X282" s="40">
        <f t="shared" si="94"/>
        <v>38763.016818090895</v>
      </c>
      <c r="Y282">
        <f t="shared" si="95"/>
        <v>0</v>
      </c>
    </row>
    <row r="283" spans="1:25" x14ac:dyDescent="0.25">
      <c r="A283" s="4" t="s">
        <v>53</v>
      </c>
      <c r="B283" s="7" t="s">
        <v>72</v>
      </c>
      <c r="C283" s="2" t="s">
        <v>1215</v>
      </c>
      <c r="D283">
        <f>VLOOKUP(B283,'Model allocations'!$A$1:$L$319,3,FALSE)</f>
        <v>489685.02920168173</v>
      </c>
      <c r="E283" s="42">
        <f>VLOOKUP(B283,'Initial adjusted formula count'!$A$1:$P$319,12,FALSE)</f>
        <v>0.242533795343369</v>
      </c>
      <c r="F283">
        <f>VLOOKUP(B283,'Model allocations'!$A$1:$L$319,8,FALSE)</f>
        <v>431641.70713242702</v>
      </c>
      <c r="G283" s="41">
        <f t="shared" si="84"/>
        <v>0.9</v>
      </c>
      <c r="H283">
        <f t="shared" si="85"/>
        <v>440716.52628151356</v>
      </c>
      <c r="I283">
        <f t="shared" si="77"/>
        <v>440716.52628151356</v>
      </c>
      <c r="J283">
        <f t="shared" si="78"/>
        <v>0</v>
      </c>
      <c r="K283">
        <f t="shared" si="79"/>
        <v>0</v>
      </c>
      <c r="L283">
        <f t="shared" si="86"/>
        <v>440716.52628151356</v>
      </c>
      <c r="M283">
        <f t="shared" si="80"/>
        <v>0</v>
      </c>
      <c r="N283" s="40">
        <f t="shared" si="87"/>
        <v>0</v>
      </c>
      <c r="O283" s="40">
        <f t="shared" si="81"/>
        <v>0</v>
      </c>
      <c r="P283" s="40">
        <f t="shared" si="88"/>
        <v>440716.52628151356</v>
      </c>
      <c r="Q283">
        <f t="shared" si="89"/>
        <v>0</v>
      </c>
      <c r="R283" s="40">
        <f t="shared" si="90"/>
        <v>0</v>
      </c>
      <c r="S283" s="40">
        <f t="shared" si="82"/>
        <v>0</v>
      </c>
      <c r="T283" s="40">
        <f t="shared" si="91"/>
        <v>440716.52628151356</v>
      </c>
      <c r="U283">
        <f t="shared" si="92"/>
        <v>0</v>
      </c>
      <c r="V283" s="40">
        <f t="shared" si="93"/>
        <v>0</v>
      </c>
      <c r="W283" s="40">
        <f t="shared" si="83"/>
        <v>0</v>
      </c>
      <c r="X283" s="40">
        <f t="shared" si="94"/>
        <v>440716.52628151356</v>
      </c>
      <c r="Y283">
        <f t="shared" si="95"/>
        <v>0</v>
      </c>
    </row>
    <row r="284" spans="1:25" x14ac:dyDescent="0.25">
      <c r="A284" s="4" t="s">
        <v>1216</v>
      </c>
      <c r="B284" s="7" t="s">
        <v>260</v>
      </c>
      <c r="C284" s="2" t="s">
        <v>1217</v>
      </c>
      <c r="D284">
        <f>VLOOKUP(B284,'Model allocations'!$A$1:$L$319,3,FALSE)</f>
        <v>540278.17283239891</v>
      </c>
      <c r="E284" s="42">
        <f>VLOOKUP(B284,'Initial adjusted formula count'!$A$1:$P$319,12,FALSE)</f>
        <v>0.105473774474775</v>
      </c>
      <c r="F284">
        <f>VLOOKUP(B284,'Model allocations'!$A$1:$L$319,8,FALSE)</f>
        <v>596282.33593697264</v>
      </c>
      <c r="G284" s="41">
        <f t="shared" si="84"/>
        <v>0.85</v>
      </c>
      <c r="H284">
        <f t="shared" si="85"/>
        <v>459236.44690753904</v>
      </c>
      <c r="I284">
        <f t="shared" si="77"/>
        <v>0</v>
      </c>
      <c r="J284">
        <f t="shared" si="78"/>
        <v>596282.33593697264</v>
      </c>
      <c r="K284">
        <f t="shared" si="79"/>
        <v>596033.29073059477</v>
      </c>
      <c r="L284">
        <f t="shared" si="86"/>
        <v>596033.29073059477</v>
      </c>
      <c r="M284">
        <f t="shared" si="80"/>
        <v>0</v>
      </c>
      <c r="N284" s="40">
        <f t="shared" si="87"/>
        <v>596033.29073059477</v>
      </c>
      <c r="O284" s="40">
        <f t="shared" si="81"/>
        <v>595981.38357814786</v>
      </c>
      <c r="P284" s="40">
        <f t="shared" si="88"/>
        <v>595981.38357814786</v>
      </c>
      <c r="Q284">
        <f t="shared" si="89"/>
        <v>0</v>
      </c>
      <c r="R284" s="40">
        <f t="shared" si="90"/>
        <v>595981.38357814786</v>
      </c>
      <c r="S284" s="40">
        <f t="shared" si="82"/>
        <v>595981.38357814762</v>
      </c>
      <c r="T284" s="40">
        <f t="shared" si="91"/>
        <v>595981.38357814762</v>
      </c>
      <c r="U284">
        <f t="shared" si="92"/>
        <v>0</v>
      </c>
      <c r="V284" s="40">
        <f t="shared" si="93"/>
        <v>595981.38357814762</v>
      </c>
      <c r="W284" s="40">
        <f t="shared" si="83"/>
        <v>595981.38357814762</v>
      </c>
      <c r="X284" s="40">
        <f t="shared" si="94"/>
        <v>595981.38357814762</v>
      </c>
      <c r="Y284">
        <f t="shared" si="95"/>
        <v>0</v>
      </c>
    </row>
    <row r="285" spans="1:25" x14ac:dyDescent="0.25">
      <c r="A285" s="4" t="s">
        <v>1218</v>
      </c>
      <c r="B285" s="7" t="s">
        <v>629</v>
      </c>
      <c r="C285" s="2" t="s">
        <v>1219</v>
      </c>
      <c r="D285">
        <f>VLOOKUP(B285,'Model allocations'!$A$1:$L$319,3,FALSE)</f>
        <v>135685.63441012529</v>
      </c>
      <c r="E285" s="42">
        <f>VLOOKUP(B285,'Initial adjusted formula count'!$A$1:$P$319,12,FALSE)</f>
        <v>0.19198055893074101</v>
      </c>
      <c r="F285">
        <f>VLOOKUP(B285,'Model allocations'!$A$1:$L$319,8,FALSE)</f>
        <v>127659.36189436541</v>
      </c>
      <c r="G285" s="41">
        <f t="shared" si="84"/>
        <v>0.9</v>
      </c>
      <c r="H285">
        <f t="shared" si="85"/>
        <v>122117.07096911277</v>
      </c>
      <c r="I285">
        <f t="shared" si="77"/>
        <v>0</v>
      </c>
      <c r="J285">
        <f t="shared" si="78"/>
        <v>127659.36189436541</v>
      </c>
      <c r="K285">
        <f t="shared" si="79"/>
        <v>127606.04327294574</v>
      </c>
      <c r="L285">
        <f t="shared" si="86"/>
        <v>127606.04327294574</v>
      </c>
      <c r="M285">
        <f t="shared" si="80"/>
        <v>0</v>
      </c>
      <c r="N285" s="40">
        <f t="shared" si="87"/>
        <v>127606.04327294574</v>
      </c>
      <c r="O285" s="40">
        <f t="shared" si="81"/>
        <v>127594.93035954927</v>
      </c>
      <c r="P285" s="40">
        <f t="shared" si="88"/>
        <v>127594.93035954927</v>
      </c>
      <c r="Q285">
        <f t="shared" si="89"/>
        <v>0</v>
      </c>
      <c r="R285" s="40">
        <f t="shared" si="90"/>
        <v>127594.93035954927</v>
      </c>
      <c r="S285" s="40">
        <f t="shared" si="82"/>
        <v>127594.93035954922</v>
      </c>
      <c r="T285" s="40">
        <f t="shared" si="91"/>
        <v>127594.93035954922</v>
      </c>
      <c r="U285">
        <f t="shared" si="92"/>
        <v>0</v>
      </c>
      <c r="V285" s="40">
        <f t="shared" si="93"/>
        <v>127594.93035954922</v>
      </c>
      <c r="W285" s="40">
        <f t="shared" si="83"/>
        <v>127594.93035954922</v>
      </c>
      <c r="X285" s="40">
        <f t="shared" si="94"/>
        <v>127594.93035954922</v>
      </c>
      <c r="Y285">
        <f t="shared" si="95"/>
        <v>0</v>
      </c>
    </row>
    <row r="286" spans="1:25" x14ac:dyDescent="0.25">
      <c r="A286" s="4" t="s">
        <v>1220</v>
      </c>
      <c r="B286" s="7" t="s">
        <v>262</v>
      </c>
      <c r="C286" s="2" t="s">
        <v>1221</v>
      </c>
      <c r="D286">
        <f>VLOOKUP(B286,'Model allocations'!$A$1:$L$319,3,FALSE)</f>
        <v>411799.97159926913</v>
      </c>
      <c r="E286" s="42">
        <f>VLOOKUP(B286,'Initial adjusted formula count'!$A$1:$P$319,12,FALSE)</f>
        <v>8.0954852101712493E-2</v>
      </c>
      <c r="F286">
        <f>VLOOKUP(B286,'Model allocations'!$A$1:$L$319,8,FALSE)</f>
        <v>378130.26181369013</v>
      </c>
      <c r="G286" s="41">
        <f t="shared" si="84"/>
        <v>0.85</v>
      </c>
      <c r="H286">
        <f t="shared" si="85"/>
        <v>350029.97585937876</v>
      </c>
      <c r="I286">
        <f t="shared" si="77"/>
        <v>0</v>
      </c>
      <c r="J286">
        <f t="shared" si="78"/>
        <v>378130.26181369013</v>
      </c>
      <c r="K286">
        <f t="shared" si="79"/>
        <v>377972.33070720662</v>
      </c>
      <c r="L286">
        <f t="shared" si="86"/>
        <v>377972.33070720662</v>
      </c>
      <c r="M286">
        <f t="shared" si="80"/>
        <v>0</v>
      </c>
      <c r="N286" s="40">
        <f t="shared" si="87"/>
        <v>377972.33070720662</v>
      </c>
      <c r="O286" s="40">
        <f t="shared" si="81"/>
        <v>377939.41397638666</v>
      </c>
      <c r="P286" s="40">
        <f t="shared" si="88"/>
        <v>377939.41397638666</v>
      </c>
      <c r="Q286">
        <f t="shared" si="89"/>
        <v>0</v>
      </c>
      <c r="R286" s="40">
        <f t="shared" si="90"/>
        <v>377939.41397638666</v>
      </c>
      <c r="S286" s="40">
        <f t="shared" si="82"/>
        <v>377939.41397638654</v>
      </c>
      <c r="T286" s="40">
        <f t="shared" si="91"/>
        <v>377939.41397638654</v>
      </c>
      <c r="U286">
        <f t="shared" si="92"/>
        <v>0</v>
      </c>
      <c r="V286" s="40">
        <f t="shared" si="93"/>
        <v>377939.41397638654</v>
      </c>
      <c r="W286" s="40">
        <f t="shared" si="83"/>
        <v>377939.41397638654</v>
      </c>
      <c r="X286" s="40">
        <f t="shared" si="94"/>
        <v>377939.41397638654</v>
      </c>
      <c r="Y286">
        <f t="shared" si="95"/>
        <v>0</v>
      </c>
    </row>
    <row r="287" spans="1:25" x14ac:dyDescent="0.25">
      <c r="A287" s="4" t="s">
        <v>1222</v>
      </c>
      <c r="B287" s="7" t="s">
        <v>631</v>
      </c>
      <c r="C287" s="2" t="s">
        <v>1223</v>
      </c>
      <c r="D287">
        <f>VLOOKUP(B287,'Model allocations'!$A$1:$L$319,3,FALSE)</f>
        <v>56918.937940537027</v>
      </c>
      <c r="E287" s="42">
        <f>VLOOKUP(B287,'Initial adjusted formula count'!$A$1:$P$319,12,FALSE)</f>
        <v>0.247422680412371</v>
      </c>
      <c r="F287">
        <f>VLOOKUP(B287,'Model allocations'!$A$1:$L$319,8,FALSE)</f>
        <v>58173.88643287537</v>
      </c>
      <c r="G287" s="41">
        <f t="shared" si="84"/>
        <v>0.9</v>
      </c>
      <c r="H287">
        <f t="shared" si="85"/>
        <v>51227.044146483327</v>
      </c>
      <c r="I287">
        <f t="shared" si="77"/>
        <v>0</v>
      </c>
      <c r="J287">
        <f t="shared" si="78"/>
        <v>58173.88643287537</v>
      </c>
      <c r="K287">
        <f t="shared" si="79"/>
        <v>58149.589339570208</v>
      </c>
      <c r="L287">
        <f t="shared" si="86"/>
        <v>58149.589339570208</v>
      </c>
      <c r="M287">
        <f t="shared" si="80"/>
        <v>0</v>
      </c>
      <c r="N287" s="40">
        <f t="shared" si="87"/>
        <v>58149.589339570208</v>
      </c>
      <c r="O287" s="40">
        <f t="shared" si="81"/>
        <v>58144.525227136372</v>
      </c>
      <c r="P287" s="40">
        <f t="shared" si="88"/>
        <v>58144.525227136372</v>
      </c>
      <c r="Q287">
        <f t="shared" si="89"/>
        <v>0</v>
      </c>
      <c r="R287" s="40">
        <f t="shared" si="90"/>
        <v>58144.525227136372</v>
      </c>
      <c r="S287" s="40">
        <f t="shared" si="82"/>
        <v>58144.525227136357</v>
      </c>
      <c r="T287" s="40">
        <f t="shared" si="91"/>
        <v>58144.525227136357</v>
      </c>
      <c r="U287">
        <f t="shared" si="92"/>
        <v>0</v>
      </c>
      <c r="V287" s="40">
        <f t="shared" si="93"/>
        <v>58144.525227136357</v>
      </c>
      <c r="W287" s="40">
        <f t="shared" si="83"/>
        <v>58144.525227136357</v>
      </c>
      <c r="X287" s="40">
        <f t="shared" si="94"/>
        <v>58144.525227136357</v>
      </c>
      <c r="Y287">
        <f t="shared" si="95"/>
        <v>0</v>
      </c>
    </row>
    <row r="288" spans="1:25" x14ac:dyDescent="0.25">
      <c r="A288" s="4" t="s">
        <v>59</v>
      </c>
      <c r="B288" s="7" t="s">
        <v>75</v>
      </c>
      <c r="C288" s="2" t="s">
        <v>1224</v>
      </c>
      <c r="D288">
        <f>VLOOKUP(B288,'Model allocations'!$A$1:$L$319,3,FALSE)</f>
        <v>2631551.3593734847</v>
      </c>
      <c r="E288" s="42">
        <f>VLOOKUP(B288,'Initial adjusted formula count'!$A$1:$P$319,12,FALSE)</f>
        <v>0.12917696380635299</v>
      </c>
      <c r="F288">
        <f>VLOOKUP(B288,'Model allocations'!$A$1:$L$319,8,FALSE)</f>
        <v>2620386.4767645132</v>
      </c>
      <c r="G288" s="41">
        <f t="shared" si="84"/>
        <v>0.85</v>
      </c>
      <c r="H288">
        <f t="shared" si="85"/>
        <v>2236818.6554674618</v>
      </c>
      <c r="I288">
        <f t="shared" si="77"/>
        <v>0</v>
      </c>
      <c r="J288">
        <f t="shared" si="78"/>
        <v>2620386.4767645132</v>
      </c>
      <c r="K288">
        <f t="shared" si="79"/>
        <v>2619292.0376849617</v>
      </c>
      <c r="L288">
        <f t="shared" si="86"/>
        <v>2619292.0376849617</v>
      </c>
      <c r="M288">
        <f t="shared" si="80"/>
        <v>0</v>
      </c>
      <c r="N288" s="40">
        <f t="shared" si="87"/>
        <v>2619292.0376849617</v>
      </c>
      <c r="O288" s="40">
        <f t="shared" si="81"/>
        <v>2619063.9296359359</v>
      </c>
      <c r="P288" s="40">
        <f t="shared" si="88"/>
        <v>2619063.9296359359</v>
      </c>
      <c r="Q288">
        <f t="shared" si="89"/>
        <v>0</v>
      </c>
      <c r="R288" s="40">
        <f t="shared" si="90"/>
        <v>2619063.9296359359</v>
      </c>
      <c r="S288" s="40">
        <f t="shared" si="82"/>
        <v>2619063.9296359355</v>
      </c>
      <c r="T288" s="40">
        <f t="shared" si="91"/>
        <v>2619063.9296359355</v>
      </c>
      <c r="U288">
        <f t="shared" si="92"/>
        <v>0</v>
      </c>
      <c r="V288" s="40">
        <f t="shared" si="93"/>
        <v>2619063.9296359355</v>
      </c>
      <c r="W288" s="40">
        <f t="shared" si="83"/>
        <v>2619063.9296359355</v>
      </c>
      <c r="X288" s="40">
        <f t="shared" si="94"/>
        <v>2619063.9296359355</v>
      </c>
      <c r="Y288">
        <f t="shared" si="95"/>
        <v>0</v>
      </c>
    </row>
    <row r="289" spans="1:25" x14ac:dyDescent="0.25">
      <c r="A289" s="4" t="s">
        <v>1225</v>
      </c>
      <c r="B289" s="7" t="s">
        <v>264</v>
      </c>
      <c r="C289" s="2" t="s">
        <v>1226</v>
      </c>
      <c r="D289">
        <f>VLOOKUP(B289,'Model allocations'!$A$1:$L$319,3,FALSE)</f>
        <v>90347.520540534941</v>
      </c>
      <c r="E289" s="42">
        <f>VLOOKUP(B289,'Initial adjusted formula count'!$A$1:$P$319,12,FALSE)</f>
        <v>0.104643104643105</v>
      </c>
      <c r="F289">
        <f>VLOOKUP(B289,'Model allocations'!$A$1:$L$319,8,FALSE)</f>
        <v>122003.56738005808</v>
      </c>
      <c r="G289" s="41">
        <f t="shared" si="84"/>
        <v>0.85</v>
      </c>
      <c r="H289">
        <f t="shared" si="85"/>
        <v>76795.392459454699</v>
      </c>
      <c r="I289">
        <f t="shared" si="77"/>
        <v>0</v>
      </c>
      <c r="J289">
        <f t="shared" si="78"/>
        <v>122003.56738005808</v>
      </c>
      <c r="K289">
        <f t="shared" si="79"/>
        <v>121952.6109760431</v>
      </c>
      <c r="L289">
        <f t="shared" si="86"/>
        <v>121952.6109760431</v>
      </c>
      <c r="M289">
        <f t="shared" si="80"/>
        <v>0</v>
      </c>
      <c r="N289" s="40">
        <f t="shared" si="87"/>
        <v>121952.6109760431</v>
      </c>
      <c r="O289" s="40">
        <f t="shared" si="81"/>
        <v>121941.99040691103</v>
      </c>
      <c r="P289" s="40">
        <f t="shared" si="88"/>
        <v>121941.99040691103</v>
      </c>
      <c r="Q289">
        <f t="shared" si="89"/>
        <v>0</v>
      </c>
      <c r="R289" s="40">
        <f t="shared" si="90"/>
        <v>121941.99040691103</v>
      </c>
      <c r="S289" s="40">
        <f t="shared" si="82"/>
        <v>121941.99040691099</v>
      </c>
      <c r="T289" s="40">
        <f t="shared" si="91"/>
        <v>121941.99040691099</v>
      </c>
      <c r="U289">
        <f t="shared" si="92"/>
        <v>0</v>
      </c>
      <c r="V289" s="40">
        <f t="shared" si="93"/>
        <v>121941.99040691099</v>
      </c>
      <c r="W289" s="40">
        <f t="shared" si="83"/>
        <v>121941.99040691099</v>
      </c>
      <c r="X289" s="40">
        <f t="shared" si="94"/>
        <v>121941.99040691099</v>
      </c>
      <c r="Y289">
        <f t="shared" si="95"/>
        <v>0</v>
      </c>
    </row>
    <row r="290" spans="1:25" x14ac:dyDescent="0.25">
      <c r="A290" s="4" t="s">
        <v>1227</v>
      </c>
      <c r="B290" s="7" t="s">
        <v>633</v>
      </c>
      <c r="C290" s="2" t="s">
        <v>1228</v>
      </c>
      <c r="D290">
        <f>VLOOKUP(B290,'Model allocations'!$A$1:$L$319,3,FALSE)</f>
        <v>71374.541227022608</v>
      </c>
      <c r="E290" s="42">
        <f>VLOOKUP(B290,'Initial adjusted formula count'!$A$1:$P$319,12,FALSE)</f>
        <v>0.18737270875763701</v>
      </c>
      <c r="F290">
        <f>VLOOKUP(B290,'Model allocations'!$A$1:$L$319,8,FALSE)</f>
        <v>74333.299330896305</v>
      </c>
      <c r="G290" s="41">
        <f t="shared" si="84"/>
        <v>0.9</v>
      </c>
      <c r="H290">
        <f t="shared" si="85"/>
        <v>64237.087104320352</v>
      </c>
      <c r="I290">
        <f t="shared" si="77"/>
        <v>0</v>
      </c>
      <c r="J290">
        <f t="shared" si="78"/>
        <v>74333.299330896305</v>
      </c>
      <c r="K290">
        <f t="shared" si="79"/>
        <v>74302.253045006379</v>
      </c>
      <c r="L290">
        <f t="shared" si="86"/>
        <v>74302.253045006379</v>
      </c>
      <c r="M290">
        <f t="shared" si="80"/>
        <v>0</v>
      </c>
      <c r="N290" s="40">
        <f t="shared" si="87"/>
        <v>74302.253045006379</v>
      </c>
      <c r="O290" s="40">
        <f t="shared" si="81"/>
        <v>74295.782234674261</v>
      </c>
      <c r="P290" s="40">
        <f t="shared" si="88"/>
        <v>74295.782234674261</v>
      </c>
      <c r="Q290">
        <f t="shared" si="89"/>
        <v>0</v>
      </c>
      <c r="R290" s="40">
        <f t="shared" si="90"/>
        <v>74295.782234674261</v>
      </c>
      <c r="S290" s="40">
        <f t="shared" si="82"/>
        <v>74295.782234674232</v>
      </c>
      <c r="T290" s="40">
        <f t="shared" si="91"/>
        <v>74295.782234674232</v>
      </c>
      <c r="U290">
        <f t="shared" si="92"/>
        <v>0</v>
      </c>
      <c r="V290" s="40">
        <f t="shared" si="93"/>
        <v>74295.782234674232</v>
      </c>
      <c r="W290" s="40">
        <f t="shared" si="83"/>
        <v>74295.782234674232</v>
      </c>
      <c r="X290" s="40">
        <f t="shared" si="94"/>
        <v>74295.782234674232</v>
      </c>
      <c r="Y290">
        <f t="shared" si="95"/>
        <v>0</v>
      </c>
    </row>
    <row r="291" spans="1:25" x14ac:dyDescent="0.25">
      <c r="A291" s="4" t="s">
        <v>1229</v>
      </c>
      <c r="B291" s="7" t="s">
        <v>635</v>
      </c>
      <c r="C291" s="2" t="s">
        <v>1230</v>
      </c>
      <c r="D291">
        <f>VLOOKUP(B291,'Model allocations'!$A$1:$L$319,3,FALSE)</f>
        <v>319830.22271349368</v>
      </c>
      <c r="E291" s="42">
        <f>VLOOKUP(B291,'Initial adjusted formula count'!$A$1:$P$319,12,FALSE)</f>
        <v>0.122678396871945</v>
      </c>
      <c r="F291">
        <f>VLOOKUP(B291,'Model allocations'!$A$1:$L$319,8,FALSE)</f>
        <v>271855.68930646963</v>
      </c>
      <c r="G291" s="41">
        <f t="shared" si="84"/>
        <v>0.85</v>
      </c>
      <c r="H291">
        <f t="shared" si="85"/>
        <v>271855.68930646963</v>
      </c>
      <c r="I291">
        <f t="shared" si="77"/>
        <v>0</v>
      </c>
      <c r="J291">
        <f t="shared" si="78"/>
        <v>271855.68930646963</v>
      </c>
      <c r="K291">
        <f t="shared" si="79"/>
        <v>271742.1451811989</v>
      </c>
      <c r="L291">
        <f t="shared" si="86"/>
        <v>271742.1451811989</v>
      </c>
      <c r="M291">
        <f t="shared" si="80"/>
        <v>271855.68930646963</v>
      </c>
      <c r="N291" s="40">
        <f t="shared" si="87"/>
        <v>0</v>
      </c>
      <c r="O291" s="40">
        <f t="shared" si="81"/>
        <v>0</v>
      </c>
      <c r="P291" s="40">
        <f t="shared" si="88"/>
        <v>271855.68930646963</v>
      </c>
      <c r="Q291">
        <f t="shared" si="89"/>
        <v>0</v>
      </c>
      <c r="R291" s="40">
        <f t="shared" si="90"/>
        <v>0</v>
      </c>
      <c r="S291" s="40">
        <f t="shared" si="82"/>
        <v>0</v>
      </c>
      <c r="T291" s="40">
        <f t="shared" si="91"/>
        <v>271855.68930646963</v>
      </c>
      <c r="U291">
        <f t="shared" si="92"/>
        <v>0</v>
      </c>
      <c r="V291" s="40">
        <f t="shared" si="93"/>
        <v>0</v>
      </c>
      <c r="W291" s="40">
        <f t="shared" si="83"/>
        <v>0</v>
      </c>
      <c r="X291" s="40">
        <f t="shared" si="94"/>
        <v>271855.68930646963</v>
      </c>
      <c r="Y291">
        <f t="shared" si="95"/>
        <v>0</v>
      </c>
    </row>
    <row r="292" spans="1:25" x14ac:dyDescent="0.25">
      <c r="A292" s="4" t="s">
        <v>1231</v>
      </c>
      <c r="B292" s="7" t="s">
        <v>637</v>
      </c>
      <c r="C292" s="2" t="s">
        <v>1232</v>
      </c>
      <c r="D292">
        <f>VLOOKUP(B292,'Model allocations'!$A$1:$L$319,3,FALSE)</f>
        <v>30523.409960305948</v>
      </c>
      <c r="E292" s="42">
        <f>VLOOKUP(B292,'Initial adjusted formula count'!$A$1:$P$319,12,FALSE)</f>
        <v>0.13427561837455801</v>
      </c>
      <c r="F292">
        <f>VLOOKUP(B292,'Model allocations'!$A$1:$L$319,8,FALSE)</f>
        <v>30702.884506239778</v>
      </c>
      <c r="G292" s="41">
        <f t="shared" si="84"/>
        <v>0.85</v>
      </c>
      <c r="H292">
        <f t="shared" si="85"/>
        <v>25944.898466260056</v>
      </c>
      <c r="I292">
        <f t="shared" si="77"/>
        <v>0</v>
      </c>
      <c r="J292">
        <f t="shared" si="78"/>
        <v>30702.884506239778</v>
      </c>
      <c r="K292">
        <f t="shared" si="79"/>
        <v>30690.061040328721</v>
      </c>
      <c r="L292">
        <f t="shared" si="86"/>
        <v>30690.061040328721</v>
      </c>
      <c r="M292">
        <f t="shared" si="80"/>
        <v>0</v>
      </c>
      <c r="N292" s="40">
        <f t="shared" si="87"/>
        <v>30690.061040328721</v>
      </c>
      <c r="O292" s="40">
        <f t="shared" si="81"/>
        <v>30687.388314321975</v>
      </c>
      <c r="P292" s="40">
        <f t="shared" si="88"/>
        <v>30687.388314321975</v>
      </c>
      <c r="Q292">
        <f t="shared" si="89"/>
        <v>0</v>
      </c>
      <c r="R292" s="40">
        <f t="shared" si="90"/>
        <v>30687.388314321975</v>
      </c>
      <c r="S292" s="40">
        <f t="shared" si="82"/>
        <v>30687.388314321965</v>
      </c>
      <c r="T292" s="40">
        <f t="shared" si="91"/>
        <v>30687.388314321965</v>
      </c>
      <c r="U292">
        <f t="shared" si="92"/>
        <v>0</v>
      </c>
      <c r="V292" s="40">
        <f t="shared" si="93"/>
        <v>30687.388314321965</v>
      </c>
      <c r="W292" s="40">
        <f t="shared" si="83"/>
        <v>30687.388314321965</v>
      </c>
      <c r="X292" s="40">
        <f t="shared" si="94"/>
        <v>30687.388314321965</v>
      </c>
      <c r="Y292">
        <f t="shared" si="95"/>
        <v>0</v>
      </c>
    </row>
    <row r="293" spans="1:25" x14ac:dyDescent="0.25">
      <c r="A293" s="4" t="s">
        <v>1233</v>
      </c>
      <c r="B293" s="7" t="s">
        <v>639</v>
      </c>
      <c r="C293" s="2" t="s">
        <v>1234</v>
      </c>
      <c r="D293">
        <f>VLOOKUP(B293,'Model allocations'!$A$1:$L$319,3,FALSE)</f>
        <v>747173.99487022404</v>
      </c>
      <c r="E293" s="42">
        <f>VLOOKUP(B293,'Initial adjusted formula count'!$A$1:$P$319,12,FALSE)</f>
        <v>0.13837608233948701</v>
      </c>
      <c r="F293">
        <f>VLOOKUP(B293,'Model allocations'!$A$1:$L$319,8,FALSE)</f>
        <v>684351.1362311868</v>
      </c>
      <c r="G293" s="41">
        <f t="shared" si="84"/>
        <v>0.85</v>
      </c>
      <c r="H293">
        <f t="shared" si="85"/>
        <v>635097.89563969045</v>
      </c>
      <c r="I293">
        <f t="shared" si="77"/>
        <v>0</v>
      </c>
      <c r="J293">
        <f t="shared" si="78"/>
        <v>684351.1362311868</v>
      </c>
      <c r="K293">
        <f t="shared" si="79"/>
        <v>684065.30792522186</v>
      </c>
      <c r="L293">
        <f t="shared" si="86"/>
        <v>684065.30792522186</v>
      </c>
      <c r="M293">
        <f t="shared" si="80"/>
        <v>0</v>
      </c>
      <c r="N293" s="40">
        <f t="shared" si="87"/>
        <v>684065.30792522186</v>
      </c>
      <c r="O293" s="40">
        <f t="shared" si="81"/>
        <v>684005.73426922935</v>
      </c>
      <c r="P293" s="40">
        <f t="shared" si="88"/>
        <v>684005.73426922935</v>
      </c>
      <c r="Q293">
        <f t="shared" si="89"/>
        <v>0</v>
      </c>
      <c r="R293" s="40">
        <f t="shared" si="90"/>
        <v>684005.73426922935</v>
      </c>
      <c r="S293" s="40">
        <f t="shared" si="82"/>
        <v>684005.73426922911</v>
      </c>
      <c r="T293" s="40">
        <f t="shared" si="91"/>
        <v>684005.73426922911</v>
      </c>
      <c r="U293">
        <f t="shared" si="92"/>
        <v>0</v>
      </c>
      <c r="V293" s="40">
        <f t="shared" si="93"/>
        <v>684005.73426922911</v>
      </c>
      <c r="W293" s="40">
        <f t="shared" si="83"/>
        <v>684005.73426922911</v>
      </c>
      <c r="X293" s="40">
        <f t="shared" si="94"/>
        <v>684005.73426922911</v>
      </c>
      <c r="Y293">
        <f t="shared" si="95"/>
        <v>0</v>
      </c>
    </row>
    <row r="294" spans="1:25" x14ac:dyDescent="0.25">
      <c r="A294" s="4" t="s">
        <v>1235</v>
      </c>
      <c r="B294" s="7" t="s">
        <v>641</v>
      </c>
      <c r="C294" s="2" t="s">
        <v>1236</v>
      </c>
      <c r="D294">
        <f>VLOOKUP(B294,'Model allocations'!$A$1:$L$319,3,FALSE)</f>
        <v>689862.35472563677</v>
      </c>
      <c r="E294" s="42">
        <f>VLOOKUP(B294,'Initial adjusted formula count'!$A$1:$P$319,12,FALSE)</f>
        <v>0.244857706396168</v>
      </c>
      <c r="F294">
        <f>VLOOKUP(B294,'Model allocations'!$A$1:$L$319,8,FALSE)</f>
        <v>702126.49041900982</v>
      </c>
      <c r="G294" s="41">
        <f t="shared" si="84"/>
        <v>0.9</v>
      </c>
      <c r="H294">
        <f t="shared" si="85"/>
        <v>620876.11925307312</v>
      </c>
      <c r="I294">
        <f t="shared" si="77"/>
        <v>0</v>
      </c>
      <c r="J294">
        <f t="shared" si="78"/>
        <v>702126.49041900982</v>
      </c>
      <c r="K294">
        <f t="shared" si="79"/>
        <v>701833.23800120165</v>
      </c>
      <c r="L294">
        <f t="shared" si="86"/>
        <v>701833.23800120165</v>
      </c>
      <c r="M294">
        <f t="shared" si="80"/>
        <v>0</v>
      </c>
      <c r="N294" s="40">
        <f t="shared" si="87"/>
        <v>701833.23800120165</v>
      </c>
      <c r="O294" s="40">
        <f t="shared" si="81"/>
        <v>701772.11697752099</v>
      </c>
      <c r="P294" s="40">
        <f t="shared" si="88"/>
        <v>701772.11697752099</v>
      </c>
      <c r="Q294">
        <f t="shared" si="89"/>
        <v>0</v>
      </c>
      <c r="R294" s="40">
        <f t="shared" si="90"/>
        <v>701772.11697752099</v>
      </c>
      <c r="S294" s="40">
        <f t="shared" si="82"/>
        <v>701772.11697752075</v>
      </c>
      <c r="T294" s="40">
        <f t="shared" si="91"/>
        <v>701772.11697752075</v>
      </c>
      <c r="U294">
        <f t="shared" si="92"/>
        <v>0</v>
      </c>
      <c r="V294" s="40">
        <f t="shared" si="93"/>
        <v>701772.11697752075</v>
      </c>
      <c r="W294" s="40">
        <f t="shared" si="83"/>
        <v>701772.11697752075</v>
      </c>
      <c r="X294" s="40">
        <f t="shared" si="94"/>
        <v>701772.11697752075</v>
      </c>
      <c r="Y294">
        <f t="shared" si="95"/>
        <v>0</v>
      </c>
    </row>
    <row r="295" spans="1:25" x14ac:dyDescent="0.25">
      <c r="A295" s="4" t="s">
        <v>1237</v>
      </c>
      <c r="B295" s="7" t="s">
        <v>643</v>
      </c>
      <c r="C295" s="2" t="s">
        <v>1238</v>
      </c>
      <c r="D295">
        <f>VLOOKUP(B295,'Model allocations'!$A$1:$L$319,3,FALSE)</f>
        <v>179897.80742016615</v>
      </c>
      <c r="E295" s="42">
        <f>VLOOKUP(B295,'Initial adjusted formula count'!$A$1:$P$319,12,FALSE)</f>
        <v>0.142045454545455</v>
      </c>
      <c r="F295">
        <f>VLOOKUP(B295,'Model allocations'!$A$1:$L$319,8,FALSE)</f>
        <v>152913.13630714122</v>
      </c>
      <c r="G295" s="41">
        <f t="shared" si="84"/>
        <v>0.85</v>
      </c>
      <c r="H295">
        <f t="shared" si="85"/>
        <v>152913.13630714122</v>
      </c>
      <c r="I295">
        <f t="shared" si="77"/>
        <v>0</v>
      </c>
      <c r="J295">
        <f t="shared" si="78"/>
        <v>152913.13630714122</v>
      </c>
      <c r="K295">
        <f t="shared" si="79"/>
        <v>152849.27011273237</v>
      </c>
      <c r="L295">
        <f t="shared" si="86"/>
        <v>152849.27011273237</v>
      </c>
      <c r="M295">
        <f t="shared" si="80"/>
        <v>152913.13630714122</v>
      </c>
      <c r="N295" s="40">
        <f t="shared" si="87"/>
        <v>0</v>
      </c>
      <c r="O295" s="40">
        <f t="shared" si="81"/>
        <v>0</v>
      </c>
      <c r="P295" s="40">
        <f t="shared" si="88"/>
        <v>152913.13630714122</v>
      </c>
      <c r="Q295">
        <f t="shared" si="89"/>
        <v>0</v>
      </c>
      <c r="R295" s="40">
        <f t="shared" si="90"/>
        <v>0</v>
      </c>
      <c r="S295" s="40">
        <f t="shared" si="82"/>
        <v>0</v>
      </c>
      <c r="T295" s="40">
        <f t="shared" si="91"/>
        <v>152913.13630714122</v>
      </c>
      <c r="U295">
        <f t="shared" si="92"/>
        <v>0</v>
      </c>
      <c r="V295" s="40">
        <f t="shared" si="93"/>
        <v>0</v>
      </c>
      <c r="W295" s="40">
        <f t="shared" si="83"/>
        <v>0</v>
      </c>
      <c r="X295" s="40">
        <f t="shared" si="94"/>
        <v>152913.13630714122</v>
      </c>
      <c r="Y295">
        <f t="shared" si="95"/>
        <v>0</v>
      </c>
    </row>
    <row r="296" spans="1:25" x14ac:dyDescent="0.25">
      <c r="A296" s="4" t="s">
        <v>1239</v>
      </c>
      <c r="B296" s="7" t="s">
        <v>266</v>
      </c>
      <c r="C296" s="2" t="s">
        <v>1240</v>
      </c>
      <c r="D296">
        <f>VLOOKUP(B296,'Model allocations'!$A$1:$L$319,3,FALSE)</f>
        <v>272849.51203241549</v>
      </c>
      <c r="E296" s="42">
        <f>VLOOKUP(B296,'Initial adjusted formula count'!$A$1:$P$319,12,FALSE)</f>
        <v>8.20875950694991E-2</v>
      </c>
      <c r="F296">
        <f>VLOOKUP(B296,'Model allocations'!$A$1:$L$319,8,FALSE)</f>
        <v>252894.81185402762</v>
      </c>
      <c r="G296" s="41">
        <f t="shared" si="84"/>
        <v>0.85</v>
      </c>
      <c r="H296">
        <f t="shared" si="85"/>
        <v>231922.08522755315</v>
      </c>
      <c r="I296">
        <f t="shared" si="77"/>
        <v>0</v>
      </c>
      <c r="J296">
        <f t="shared" si="78"/>
        <v>252894.81185402762</v>
      </c>
      <c r="K296">
        <f t="shared" si="79"/>
        <v>252789.18699007601</v>
      </c>
      <c r="L296">
        <f t="shared" si="86"/>
        <v>252789.18699007601</v>
      </c>
      <c r="M296">
        <f t="shared" si="80"/>
        <v>0</v>
      </c>
      <c r="N296" s="40">
        <f t="shared" si="87"/>
        <v>252789.18699007601</v>
      </c>
      <c r="O296" s="40">
        <f t="shared" si="81"/>
        <v>252767.17216796777</v>
      </c>
      <c r="P296" s="40">
        <f t="shared" si="88"/>
        <v>252767.17216796777</v>
      </c>
      <c r="Q296">
        <f t="shared" si="89"/>
        <v>0</v>
      </c>
      <c r="R296" s="40">
        <f t="shared" si="90"/>
        <v>252767.17216796777</v>
      </c>
      <c r="S296" s="40">
        <f t="shared" si="82"/>
        <v>252767.17216796768</v>
      </c>
      <c r="T296" s="40">
        <f t="shared" si="91"/>
        <v>252767.17216796768</v>
      </c>
      <c r="U296">
        <f t="shared" si="92"/>
        <v>0</v>
      </c>
      <c r="V296" s="40">
        <f t="shared" si="93"/>
        <v>252767.17216796768</v>
      </c>
      <c r="W296" s="40">
        <f t="shared" si="83"/>
        <v>252767.17216796768</v>
      </c>
      <c r="X296" s="40">
        <f t="shared" si="94"/>
        <v>252767.17216796768</v>
      </c>
      <c r="Y296">
        <f t="shared" si="95"/>
        <v>0</v>
      </c>
    </row>
    <row r="297" spans="1:25" x14ac:dyDescent="0.25">
      <c r="A297" s="4" t="s">
        <v>1241</v>
      </c>
      <c r="B297" s="7" t="s">
        <v>645</v>
      </c>
      <c r="C297" s="2" t="s">
        <v>1242</v>
      </c>
      <c r="D297">
        <f>VLOOKUP(B297,'Model allocations'!$A$1:$L$319,3,FALSE)</f>
        <v>0</v>
      </c>
      <c r="E297" s="42">
        <f>VLOOKUP(B297,'Initial adjusted formula count'!$A$1:$P$319,12,FALSE)</f>
        <v>0.134328358208955</v>
      </c>
      <c r="F297">
        <f>VLOOKUP(B297,'Model allocations'!$A$1:$L$319,8,FALSE)</f>
        <v>0</v>
      </c>
      <c r="G297" s="41">
        <f t="shared" si="84"/>
        <v>0.85</v>
      </c>
      <c r="H297">
        <f t="shared" si="85"/>
        <v>0</v>
      </c>
      <c r="I297">
        <f t="shared" si="77"/>
        <v>0</v>
      </c>
      <c r="J297">
        <f t="shared" si="78"/>
        <v>0</v>
      </c>
      <c r="K297">
        <f t="shared" si="79"/>
        <v>0</v>
      </c>
      <c r="L297">
        <f t="shared" si="86"/>
        <v>0</v>
      </c>
      <c r="M297">
        <f t="shared" si="80"/>
        <v>0</v>
      </c>
      <c r="N297" s="40">
        <f t="shared" si="87"/>
        <v>0</v>
      </c>
      <c r="O297" s="40">
        <f t="shared" si="81"/>
        <v>0</v>
      </c>
      <c r="P297" s="40">
        <f t="shared" si="88"/>
        <v>0</v>
      </c>
      <c r="Q297">
        <f t="shared" si="89"/>
        <v>0</v>
      </c>
      <c r="R297" s="40">
        <f t="shared" si="90"/>
        <v>0</v>
      </c>
      <c r="S297" s="40">
        <f t="shared" si="82"/>
        <v>0</v>
      </c>
      <c r="T297" s="40">
        <f t="shared" si="91"/>
        <v>0</v>
      </c>
      <c r="U297">
        <f t="shared" si="92"/>
        <v>0</v>
      </c>
      <c r="V297" s="40">
        <f t="shared" si="93"/>
        <v>0</v>
      </c>
      <c r="W297" s="40">
        <f t="shared" si="83"/>
        <v>0</v>
      </c>
      <c r="X297" s="40">
        <f t="shared" si="94"/>
        <v>0</v>
      </c>
      <c r="Y297">
        <f t="shared" si="95"/>
        <v>0</v>
      </c>
    </row>
    <row r="298" spans="1:25" x14ac:dyDescent="0.25">
      <c r="A298" s="4" t="s">
        <v>1243</v>
      </c>
      <c r="B298" s="7" t="s">
        <v>647</v>
      </c>
      <c r="C298" s="2" t="s">
        <v>1244</v>
      </c>
      <c r="D298">
        <f>VLOOKUP(B298,'Model allocations'!$A$1:$L$319,3,FALSE)</f>
        <v>39752.909037835372</v>
      </c>
      <c r="E298" s="42">
        <f>VLOOKUP(B298,'Initial adjusted formula count'!$A$1:$P$319,12,FALSE)</f>
        <v>0.152941176470588</v>
      </c>
      <c r="F298">
        <f>VLOOKUP(B298,'Model allocations'!$A$1:$L$319,8,FALSE)</f>
        <v>42014.473534854442</v>
      </c>
      <c r="G298" s="41">
        <f t="shared" si="84"/>
        <v>0.9</v>
      </c>
      <c r="H298">
        <f t="shared" si="85"/>
        <v>35777.618134051838</v>
      </c>
      <c r="I298">
        <f t="shared" si="77"/>
        <v>0</v>
      </c>
      <c r="J298">
        <f t="shared" si="78"/>
        <v>42014.473534854442</v>
      </c>
      <c r="K298">
        <f t="shared" si="79"/>
        <v>41996.925634134052</v>
      </c>
      <c r="L298">
        <f t="shared" si="86"/>
        <v>41996.925634134052</v>
      </c>
      <c r="M298">
        <f t="shared" si="80"/>
        <v>0</v>
      </c>
      <c r="N298" s="40">
        <f t="shared" si="87"/>
        <v>41996.925634134052</v>
      </c>
      <c r="O298" s="40">
        <f t="shared" si="81"/>
        <v>41993.268219598503</v>
      </c>
      <c r="P298" s="40">
        <f t="shared" si="88"/>
        <v>41993.268219598503</v>
      </c>
      <c r="Q298">
        <f t="shared" si="89"/>
        <v>0</v>
      </c>
      <c r="R298" s="40">
        <f t="shared" si="90"/>
        <v>41993.268219598503</v>
      </c>
      <c r="S298" s="40">
        <f t="shared" si="82"/>
        <v>41993.268219598489</v>
      </c>
      <c r="T298" s="40">
        <f t="shared" si="91"/>
        <v>41993.268219598489</v>
      </c>
      <c r="U298">
        <f t="shared" si="92"/>
        <v>0</v>
      </c>
      <c r="V298" s="40">
        <f t="shared" si="93"/>
        <v>41993.268219598489</v>
      </c>
      <c r="W298" s="40">
        <f t="shared" si="83"/>
        <v>41993.268219598489</v>
      </c>
      <c r="X298" s="40">
        <f t="shared" si="94"/>
        <v>41993.268219598489</v>
      </c>
      <c r="Y298">
        <f t="shared" si="95"/>
        <v>0</v>
      </c>
    </row>
    <row r="299" spans="1:25" x14ac:dyDescent="0.25">
      <c r="A299" s="4" t="s">
        <v>1245</v>
      </c>
      <c r="B299" s="7" t="s">
        <v>649</v>
      </c>
      <c r="C299" s="2" t="s">
        <v>1246</v>
      </c>
      <c r="D299">
        <f>VLOOKUP(B299,'Model allocations'!$A$1:$L$319,3,FALSE)</f>
        <v>67588.724256729067</v>
      </c>
      <c r="E299" s="42">
        <f>VLOOKUP(B299,'Initial adjusted formula count'!$A$1:$P$319,12,FALSE)</f>
        <v>0.25471698113207503</v>
      </c>
      <c r="F299">
        <f>VLOOKUP(B299,'Model allocations'!$A$1:$L$319,8,FALSE)</f>
        <v>65445.622236984789</v>
      </c>
      <c r="G299" s="41">
        <f t="shared" si="84"/>
        <v>0.9</v>
      </c>
      <c r="H299">
        <f t="shared" si="85"/>
        <v>60829.851831056163</v>
      </c>
      <c r="I299">
        <f t="shared" si="77"/>
        <v>0</v>
      </c>
      <c r="J299">
        <f t="shared" si="78"/>
        <v>65445.622236984789</v>
      </c>
      <c r="K299">
        <f t="shared" si="79"/>
        <v>65418.288007016483</v>
      </c>
      <c r="L299">
        <f t="shared" si="86"/>
        <v>65418.288007016483</v>
      </c>
      <c r="M299">
        <f t="shared" si="80"/>
        <v>0</v>
      </c>
      <c r="N299" s="40">
        <f t="shared" si="87"/>
        <v>65418.288007016483</v>
      </c>
      <c r="O299" s="40">
        <f t="shared" si="81"/>
        <v>65412.590880528413</v>
      </c>
      <c r="P299" s="40">
        <f t="shared" si="88"/>
        <v>65412.590880528413</v>
      </c>
      <c r="Q299">
        <f t="shared" si="89"/>
        <v>0</v>
      </c>
      <c r="R299" s="40">
        <f t="shared" si="90"/>
        <v>65412.590880528413</v>
      </c>
      <c r="S299" s="40">
        <f t="shared" si="82"/>
        <v>65412.590880528391</v>
      </c>
      <c r="T299" s="40">
        <f t="shared" si="91"/>
        <v>65412.590880528391</v>
      </c>
      <c r="U299">
        <f t="shared" si="92"/>
        <v>0</v>
      </c>
      <c r="V299" s="40">
        <f t="shared" si="93"/>
        <v>65412.590880528391</v>
      </c>
      <c r="W299" s="40">
        <f t="shared" si="83"/>
        <v>65412.590880528391</v>
      </c>
      <c r="X299" s="40">
        <f t="shared" si="94"/>
        <v>65412.590880528391</v>
      </c>
      <c r="Y299">
        <f t="shared" si="95"/>
        <v>0</v>
      </c>
    </row>
    <row r="300" spans="1:25" x14ac:dyDescent="0.25">
      <c r="A300" s="4" t="s">
        <v>65</v>
      </c>
      <c r="B300" s="7" t="s">
        <v>76</v>
      </c>
      <c r="C300" s="2" t="s">
        <v>1247</v>
      </c>
      <c r="D300">
        <f>VLOOKUP(B300,'Model allocations'!$A$1:$L$319,3,FALSE)</f>
        <v>964599.29369519651</v>
      </c>
      <c r="E300" s="42">
        <f>VLOOKUP(B300,'Initial adjusted formula count'!$A$1:$P$319,12,FALSE)</f>
        <v>0.13617825032346101</v>
      </c>
      <c r="F300">
        <f>VLOOKUP(B300,'Model allocations'!$A$1:$L$319,8,FALSE)</f>
        <v>893810.74630630249</v>
      </c>
      <c r="G300" s="41">
        <f t="shared" si="84"/>
        <v>0.85</v>
      </c>
      <c r="H300">
        <f t="shared" si="85"/>
        <v>819909.39964091696</v>
      </c>
      <c r="I300">
        <f t="shared" si="77"/>
        <v>0</v>
      </c>
      <c r="J300">
        <f t="shared" si="78"/>
        <v>893810.74630630249</v>
      </c>
      <c r="K300">
        <f t="shared" si="79"/>
        <v>893437.43442305364</v>
      </c>
      <c r="L300">
        <f t="shared" si="86"/>
        <v>893437.43442305364</v>
      </c>
      <c r="M300">
        <f t="shared" si="80"/>
        <v>0</v>
      </c>
      <c r="N300" s="40">
        <f t="shared" si="87"/>
        <v>893437.43442305364</v>
      </c>
      <c r="O300" s="40">
        <f t="shared" si="81"/>
        <v>893359.62703572889</v>
      </c>
      <c r="P300" s="40">
        <f t="shared" si="88"/>
        <v>893359.62703572889</v>
      </c>
      <c r="Q300">
        <f t="shared" si="89"/>
        <v>0</v>
      </c>
      <c r="R300" s="40">
        <f t="shared" si="90"/>
        <v>893359.62703572889</v>
      </c>
      <c r="S300" s="40">
        <f t="shared" si="82"/>
        <v>893359.62703572866</v>
      </c>
      <c r="T300" s="40">
        <f t="shared" si="91"/>
        <v>893359.62703572866</v>
      </c>
      <c r="U300">
        <f t="shared" si="92"/>
        <v>0</v>
      </c>
      <c r="V300" s="40">
        <f t="shared" si="93"/>
        <v>893359.62703572866</v>
      </c>
      <c r="W300" s="40">
        <f t="shared" si="83"/>
        <v>893359.62703572866</v>
      </c>
      <c r="X300" s="40">
        <f t="shared" si="94"/>
        <v>893359.62703572866</v>
      </c>
      <c r="Y300">
        <f t="shared" si="95"/>
        <v>0</v>
      </c>
    </row>
    <row r="301" spans="1:25" x14ac:dyDescent="0.25">
      <c r="A301" s="4" t="s">
        <v>1248</v>
      </c>
      <c r="B301" s="7" t="s">
        <v>320</v>
      </c>
      <c r="C301" s="2" t="s">
        <v>1249</v>
      </c>
      <c r="D301">
        <f>VLOOKUP(B301,'Model allocations'!$A$1:$L$319,3,FALSE)</f>
        <v>399336.04078916449</v>
      </c>
      <c r="E301" s="42">
        <f>VLOOKUP(B301,'Initial adjusted formula count'!$A$1:$P$319,12,FALSE)</f>
        <v>0.112066318698189</v>
      </c>
      <c r="F301">
        <f>VLOOKUP(B301,'Model allocations'!$A$1:$L$319,8,FALSE)</f>
        <v>339435.63467078982</v>
      </c>
      <c r="G301" s="41">
        <f t="shared" si="84"/>
        <v>0.85</v>
      </c>
      <c r="H301">
        <f t="shared" si="85"/>
        <v>339435.63467078982</v>
      </c>
      <c r="I301">
        <f t="shared" si="77"/>
        <v>0</v>
      </c>
      <c r="J301">
        <f t="shared" si="78"/>
        <v>339435.63467078982</v>
      </c>
      <c r="K301">
        <f t="shared" si="79"/>
        <v>339293.86488725973</v>
      </c>
      <c r="L301">
        <f t="shared" si="86"/>
        <v>339293.86488725973</v>
      </c>
      <c r="M301">
        <f t="shared" si="80"/>
        <v>339435.63467078982</v>
      </c>
      <c r="N301" s="40">
        <f t="shared" si="87"/>
        <v>0</v>
      </c>
      <c r="O301" s="40">
        <f t="shared" si="81"/>
        <v>0</v>
      </c>
      <c r="P301" s="40">
        <f t="shared" si="88"/>
        <v>339435.63467078982</v>
      </c>
      <c r="Q301">
        <f t="shared" si="89"/>
        <v>0</v>
      </c>
      <c r="R301" s="40">
        <f t="shared" si="90"/>
        <v>0</v>
      </c>
      <c r="S301" s="40">
        <f t="shared" si="82"/>
        <v>0</v>
      </c>
      <c r="T301" s="40">
        <f t="shared" si="91"/>
        <v>339435.63467078982</v>
      </c>
      <c r="U301">
        <f t="shared" si="92"/>
        <v>0</v>
      </c>
      <c r="V301" s="40">
        <f t="shared" si="93"/>
        <v>0</v>
      </c>
      <c r="W301" s="40">
        <f t="shared" si="83"/>
        <v>0</v>
      </c>
      <c r="X301" s="40">
        <f t="shared" si="94"/>
        <v>339435.63467078982</v>
      </c>
      <c r="Y301">
        <f t="shared" si="95"/>
        <v>0</v>
      </c>
    </row>
    <row r="302" spans="1:25" x14ac:dyDescent="0.25">
      <c r="A302" s="4" t="s">
        <v>1250</v>
      </c>
      <c r="B302" s="7" t="s">
        <v>268</v>
      </c>
      <c r="C302" s="2" t="s">
        <v>1251</v>
      </c>
      <c r="D302">
        <f>VLOOKUP(B302,'Model allocations'!$A$1:$L$319,3,FALSE)</f>
        <v>527629.5199567239</v>
      </c>
      <c r="E302" s="42">
        <f>VLOOKUP(B302,'Initial adjusted formula count'!$A$1:$P$319,12,FALSE)</f>
        <v>0.118842845973417</v>
      </c>
      <c r="F302">
        <f>VLOOKUP(B302,'Model allocations'!$A$1:$L$319,8,FALSE)</f>
        <v>614057.69012479542</v>
      </c>
      <c r="G302" s="41">
        <f t="shared" si="84"/>
        <v>0.85</v>
      </c>
      <c r="H302">
        <f t="shared" si="85"/>
        <v>448485.09196321532</v>
      </c>
      <c r="I302">
        <f t="shared" si="77"/>
        <v>0</v>
      </c>
      <c r="J302">
        <f t="shared" si="78"/>
        <v>614057.69012479542</v>
      </c>
      <c r="K302">
        <f t="shared" si="79"/>
        <v>613801.22080657422</v>
      </c>
      <c r="L302">
        <f t="shared" si="86"/>
        <v>613801.22080657422</v>
      </c>
      <c r="M302">
        <f t="shared" si="80"/>
        <v>0</v>
      </c>
      <c r="N302" s="40">
        <f t="shared" si="87"/>
        <v>613801.22080657422</v>
      </c>
      <c r="O302" s="40">
        <f t="shared" si="81"/>
        <v>613747.76628643926</v>
      </c>
      <c r="P302" s="40">
        <f t="shared" si="88"/>
        <v>613747.76628643926</v>
      </c>
      <c r="Q302">
        <f t="shared" si="89"/>
        <v>0</v>
      </c>
      <c r="R302" s="40">
        <f t="shared" si="90"/>
        <v>613747.76628643926</v>
      </c>
      <c r="S302" s="40">
        <f t="shared" si="82"/>
        <v>613747.76628643915</v>
      </c>
      <c r="T302" s="40">
        <f t="shared" si="91"/>
        <v>613747.76628643915</v>
      </c>
      <c r="U302">
        <f t="shared" si="92"/>
        <v>0</v>
      </c>
      <c r="V302" s="40">
        <f t="shared" si="93"/>
        <v>613747.76628643915</v>
      </c>
      <c r="W302" s="40">
        <f t="shared" si="83"/>
        <v>613747.76628643915</v>
      </c>
      <c r="X302" s="40">
        <f t="shared" si="94"/>
        <v>613747.76628643915</v>
      </c>
      <c r="Y302">
        <f t="shared" si="95"/>
        <v>0</v>
      </c>
    </row>
    <row r="303" spans="1:25" x14ac:dyDescent="0.25">
      <c r="A303" s="4" t="s">
        <v>14</v>
      </c>
      <c r="B303" s="7" t="s">
        <v>80</v>
      </c>
      <c r="C303" s="2" t="s">
        <v>1252</v>
      </c>
      <c r="D303">
        <f>VLOOKUP(B303,'Model allocations'!$A$1:$L$319,3,FALSE)</f>
        <v>0</v>
      </c>
      <c r="E303" s="42">
        <f>VLOOKUP(B303,'Initial adjusted formula count'!$A$1:$P$319,12,FALSE)</f>
        <v>0.19991162695498299</v>
      </c>
      <c r="F303">
        <f>VLOOKUP(B303,'Model allocations'!$A$1:$L$319,8,FALSE)</f>
        <v>17651.051011684394</v>
      </c>
      <c r="G303" s="41">
        <f t="shared" si="84"/>
        <v>0.9</v>
      </c>
      <c r="H303">
        <f t="shared" si="85"/>
        <v>0</v>
      </c>
      <c r="I303">
        <f t="shared" si="77"/>
        <v>0</v>
      </c>
      <c r="J303">
        <f t="shared" si="78"/>
        <v>17651.051011684394</v>
      </c>
      <c r="K303">
        <f t="shared" si="79"/>
        <v>17643.678816707186</v>
      </c>
      <c r="L303">
        <f t="shared" si="86"/>
        <v>17643.678816707186</v>
      </c>
      <c r="M303">
        <f t="shared" si="80"/>
        <v>0</v>
      </c>
      <c r="N303" s="40">
        <f t="shared" si="87"/>
        <v>17643.678816707186</v>
      </c>
      <c r="O303" s="40">
        <f t="shared" si="81"/>
        <v>17642.142269772132</v>
      </c>
      <c r="P303" s="40">
        <f t="shared" si="88"/>
        <v>17642.142269772132</v>
      </c>
      <c r="Q303">
        <f t="shared" si="89"/>
        <v>0</v>
      </c>
      <c r="R303" s="40">
        <f t="shared" si="90"/>
        <v>17642.142269772132</v>
      </c>
      <c r="S303" s="40">
        <f t="shared" si="82"/>
        <v>17642.142269772128</v>
      </c>
      <c r="T303" s="40">
        <f t="shared" si="91"/>
        <v>17642.142269772128</v>
      </c>
      <c r="U303">
        <f t="shared" si="92"/>
        <v>0</v>
      </c>
      <c r="V303" s="40">
        <f t="shared" si="93"/>
        <v>17642.142269772128</v>
      </c>
      <c r="W303" s="40">
        <f t="shared" si="83"/>
        <v>17642.142269772128</v>
      </c>
      <c r="X303" s="40">
        <f t="shared" si="94"/>
        <v>17642.142269772128</v>
      </c>
      <c r="Y303">
        <f t="shared" si="95"/>
        <v>0</v>
      </c>
    </row>
    <row r="304" spans="1:25" x14ac:dyDescent="0.25">
      <c r="A304" s="4" t="s">
        <v>1253</v>
      </c>
      <c r="B304" s="7" t="s">
        <v>651</v>
      </c>
      <c r="C304" s="2" t="s">
        <v>1254</v>
      </c>
      <c r="D304">
        <f>VLOOKUP(B304,'Model allocations'!$A$1:$L$319,3,FALSE)</f>
        <v>100285.74779999378</v>
      </c>
      <c r="E304" s="42">
        <f>VLOOKUP(B304,'Initial adjusted formula count'!$A$1:$P$319,12,FALSE)</f>
        <v>0.23931623931623899</v>
      </c>
      <c r="F304">
        <f>VLOOKUP(B304,'Model allocations'!$A$1:$L$319,8,FALSE)</f>
        <v>90492.712228917269</v>
      </c>
      <c r="G304" s="41">
        <f t="shared" si="84"/>
        <v>0.9</v>
      </c>
      <c r="H304">
        <f t="shared" si="85"/>
        <v>90257.173019994414</v>
      </c>
      <c r="I304">
        <f t="shared" si="77"/>
        <v>0</v>
      </c>
      <c r="J304">
        <f t="shared" si="78"/>
        <v>90492.712228917269</v>
      </c>
      <c r="K304">
        <f t="shared" si="79"/>
        <v>90454.916750442571</v>
      </c>
      <c r="L304">
        <f t="shared" si="86"/>
        <v>90454.916750442571</v>
      </c>
      <c r="M304">
        <f t="shared" si="80"/>
        <v>0</v>
      </c>
      <c r="N304" s="40">
        <f t="shared" si="87"/>
        <v>90454.916750442571</v>
      </c>
      <c r="O304" s="40">
        <f t="shared" si="81"/>
        <v>90447.039242212151</v>
      </c>
      <c r="P304" s="40">
        <f t="shared" si="88"/>
        <v>90447.039242212151</v>
      </c>
      <c r="Q304">
        <f t="shared" si="89"/>
        <v>0</v>
      </c>
      <c r="R304" s="40">
        <f t="shared" si="90"/>
        <v>90447.039242212151</v>
      </c>
      <c r="S304" s="40">
        <f t="shared" si="82"/>
        <v>90447.039242212122</v>
      </c>
      <c r="T304" s="40">
        <f t="shared" si="91"/>
        <v>90447.039242212122</v>
      </c>
      <c r="U304">
        <f t="shared" si="92"/>
        <v>0</v>
      </c>
      <c r="V304" s="40">
        <f t="shared" si="93"/>
        <v>90447.039242212122</v>
      </c>
      <c r="W304" s="40">
        <f t="shared" si="83"/>
        <v>90447.039242212122</v>
      </c>
      <c r="X304" s="40">
        <f t="shared" si="94"/>
        <v>90447.039242212122</v>
      </c>
      <c r="Y304">
        <f t="shared" si="95"/>
        <v>0</v>
      </c>
    </row>
    <row r="305" spans="1:25" x14ac:dyDescent="0.25">
      <c r="A305" s="4" t="s">
        <v>1255</v>
      </c>
      <c r="B305" s="7" t="s">
        <v>270</v>
      </c>
      <c r="C305" s="2" t="s">
        <v>1256</v>
      </c>
      <c r="D305">
        <f>VLOOKUP(B305,'Model allocations'!$A$1:$L$319,3,FALSE)</f>
        <v>163529.01217836823</v>
      </c>
      <c r="E305" s="42">
        <f>VLOOKUP(B305,'Initial adjusted formula count'!$A$1:$P$319,12,FALSE)</f>
        <v>6.0326770004189401E-2</v>
      </c>
      <c r="F305">
        <f>VLOOKUP(B305,'Model allocations'!$A$1:$L$319,8,FALSE)</f>
        <v>232695.54573150148</v>
      </c>
      <c r="G305" s="41">
        <f t="shared" si="84"/>
        <v>0.85</v>
      </c>
      <c r="H305">
        <f t="shared" si="85"/>
        <v>138999.66035161298</v>
      </c>
      <c r="I305">
        <f t="shared" si="77"/>
        <v>0</v>
      </c>
      <c r="J305">
        <f t="shared" si="78"/>
        <v>232695.54573150148</v>
      </c>
      <c r="K305">
        <f t="shared" si="79"/>
        <v>232598.35735828083</v>
      </c>
      <c r="L305">
        <f t="shared" si="86"/>
        <v>232598.35735828083</v>
      </c>
      <c r="M305">
        <f t="shared" si="80"/>
        <v>0</v>
      </c>
      <c r="N305" s="40">
        <f t="shared" si="87"/>
        <v>232598.35735828083</v>
      </c>
      <c r="O305" s="40">
        <f t="shared" si="81"/>
        <v>232578.10090854549</v>
      </c>
      <c r="P305" s="40">
        <f t="shared" si="88"/>
        <v>232578.10090854549</v>
      </c>
      <c r="Q305">
        <f t="shared" si="89"/>
        <v>0</v>
      </c>
      <c r="R305" s="40">
        <f t="shared" si="90"/>
        <v>232578.10090854549</v>
      </c>
      <c r="S305" s="40">
        <f t="shared" si="82"/>
        <v>232578.10090854543</v>
      </c>
      <c r="T305" s="40">
        <f t="shared" si="91"/>
        <v>232578.10090854543</v>
      </c>
      <c r="U305">
        <f t="shared" si="92"/>
        <v>0</v>
      </c>
      <c r="V305" s="40">
        <f t="shared" si="93"/>
        <v>232578.10090854543</v>
      </c>
      <c r="W305" s="40">
        <f t="shared" si="83"/>
        <v>232578.10090854543</v>
      </c>
      <c r="X305" s="40">
        <f t="shared" si="94"/>
        <v>232578.10090854543</v>
      </c>
      <c r="Y305">
        <f t="shared" si="95"/>
        <v>0</v>
      </c>
    </row>
    <row r="306" spans="1:25" x14ac:dyDescent="0.25">
      <c r="A306" s="4" t="s">
        <v>1257</v>
      </c>
      <c r="B306" s="7" t="s">
        <v>322</v>
      </c>
      <c r="C306" s="2" t="s">
        <v>1258</v>
      </c>
      <c r="D306">
        <f>VLOOKUP(B306,'Model allocations'!$A$1:$L$319,3,FALSE)</f>
        <v>127390.0039621543</v>
      </c>
      <c r="E306" s="42">
        <f>VLOOKUP(B306,'Initial adjusted formula count'!$A$1:$P$319,12,FALSE)</f>
        <v>0.13290113452187999</v>
      </c>
      <c r="F306">
        <f>VLOOKUP(B306,'Model allocations'!$A$1:$L$319,8,FALSE)</f>
        <v>132507.1857637717</v>
      </c>
      <c r="G306" s="41">
        <f t="shared" si="84"/>
        <v>0.85</v>
      </c>
      <c r="H306">
        <f t="shared" si="85"/>
        <v>108281.50336783114</v>
      </c>
      <c r="I306">
        <f t="shared" si="77"/>
        <v>0</v>
      </c>
      <c r="J306">
        <f t="shared" si="78"/>
        <v>132507.1857637717</v>
      </c>
      <c r="K306">
        <f t="shared" si="79"/>
        <v>132451.84238457659</v>
      </c>
      <c r="L306">
        <f t="shared" si="86"/>
        <v>132451.84238457659</v>
      </c>
      <c r="M306">
        <f t="shared" si="80"/>
        <v>0</v>
      </c>
      <c r="N306" s="40">
        <f t="shared" si="87"/>
        <v>132451.84238457659</v>
      </c>
      <c r="O306" s="40">
        <f t="shared" si="81"/>
        <v>132440.30746181062</v>
      </c>
      <c r="P306" s="40">
        <f t="shared" si="88"/>
        <v>132440.30746181062</v>
      </c>
      <c r="Q306">
        <f t="shared" si="89"/>
        <v>0</v>
      </c>
      <c r="R306" s="40">
        <f t="shared" si="90"/>
        <v>132440.30746181062</v>
      </c>
      <c r="S306" s="40">
        <f t="shared" si="82"/>
        <v>132440.30746181059</v>
      </c>
      <c r="T306" s="40">
        <f t="shared" si="91"/>
        <v>132440.30746181059</v>
      </c>
      <c r="U306">
        <f t="shared" si="92"/>
        <v>0</v>
      </c>
      <c r="V306" s="40">
        <f t="shared" si="93"/>
        <v>132440.30746181059</v>
      </c>
      <c r="W306" s="40">
        <f t="shared" si="83"/>
        <v>132440.30746181059</v>
      </c>
      <c r="X306" s="40">
        <f t="shared" si="94"/>
        <v>132440.30746181059</v>
      </c>
      <c r="Y306">
        <f t="shared" si="95"/>
        <v>0</v>
      </c>
    </row>
    <row r="307" spans="1:25" x14ac:dyDescent="0.25">
      <c r="A307" s="4" t="s">
        <v>22</v>
      </c>
      <c r="B307" s="7" t="s">
        <v>82</v>
      </c>
      <c r="C307" s="2" t="s">
        <v>1259</v>
      </c>
      <c r="D307">
        <f>VLOOKUP(B307,'Model allocations'!$A$1:$L$319,3,FALSE)</f>
        <v>37635.493381427084</v>
      </c>
      <c r="E307" s="42">
        <f>VLOOKUP(B307,'Initial adjusted formula count'!$A$1:$P$319,12,FALSE)</f>
        <v>0.14525964057763599</v>
      </c>
      <c r="F307">
        <f>VLOOKUP(B307,'Model allocations'!$A$1:$L$319,8,FALSE)</f>
        <v>33101.867174536295</v>
      </c>
      <c r="G307" s="41">
        <f t="shared" si="84"/>
        <v>0.85</v>
      </c>
      <c r="H307">
        <f t="shared" si="85"/>
        <v>31990.169374213019</v>
      </c>
      <c r="I307">
        <f t="shared" si="77"/>
        <v>0</v>
      </c>
      <c r="J307">
        <f t="shared" si="78"/>
        <v>33101.867174536295</v>
      </c>
      <c r="K307">
        <f t="shared" si="79"/>
        <v>33088.041741775451</v>
      </c>
      <c r="L307">
        <f t="shared" si="86"/>
        <v>33088.041741775451</v>
      </c>
      <c r="M307">
        <f t="shared" si="80"/>
        <v>0</v>
      </c>
      <c r="N307" s="40">
        <f t="shared" si="87"/>
        <v>33088.041741775451</v>
      </c>
      <c r="O307" s="40">
        <f t="shared" si="81"/>
        <v>33085.160181209008</v>
      </c>
      <c r="P307" s="40">
        <f t="shared" si="88"/>
        <v>33085.160181209008</v>
      </c>
      <c r="Q307">
        <f t="shared" si="89"/>
        <v>0</v>
      </c>
      <c r="R307" s="40">
        <f t="shared" si="90"/>
        <v>33085.160181209008</v>
      </c>
      <c r="S307" s="40">
        <f t="shared" si="82"/>
        <v>33085.160181208994</v>
      </c>
      <c r="T307" s="40">
        <f t="shared" si="91"/>
        <v>33085.160181208994</v>
      </c>
      <c r="U307">
        <f t="shared" si="92"/>
        <v>0</v>
      </c>
      <c r="V307" s="40">
        <f t="shared" si="93"/>
        <v>33085.160181208994</v>
      </c>
      <c r="W307" s="40">
        <f t="shared" si="83"/>
        <v>33085.160181208994</v>
      </c>
      <c r="X307" s="40">
        <f t="shared" si="94"/>
        <v>33085.160181208994</v>
      </c>
      <c r="Y307">
        <f t="shared" si="95"/>
        <v>0</v>
      </c>
    </row>
    <row r="308" spans="1:25" x14ac:dyDescent="0.25">
      <c r="A308" s="4" t="s">
        <v>1260</v>
      </c>
      <c r="B308" s="7" t="s">
        <v>272</v>
      </c>
      <c r="C308" s="2" t="s">
        <v>1261</v>
      </c>
      <c r="D308">
        <f>VLOOKUP(B308,'Model allocations'!$A$1:$L$319,3,FALSE)</f>
        <v>17166.028902701641</v>
      </c>
      <c r="E308" s="42">
        <f>VLOOKUP(B308,'Initial adjusted formula count'!$A$1:$P$319,12,FALSE)</f>
        <v>0.13761467889908299</v>
      </c>
      <c r="F308">
        <f>VLOOKUP(B308,'Model allocations'!$A$1:$L$319,8,FALSE)</f>
        <v>24239.119347031414</v>
      </c>
      <c r="G308" s="41">
        <f t="shared" si="84"/>
        <v>0.85</v>
      </c>
      <c r="H308">
        <f t="shared" si="85"/>
        <v>14591.124567296394</v>
      </c>
      <c r="I308">
        <f t="shared" si="77"/>
        <v>0</v>
      </c>
      <c r="J308">
        <f t="shared" si="78"/>
        <v>24239.119347031414</v>
      </c>
      <c r="K308">
        <f t="shared" si="79"/>
        <v>24228.995558154264</v>
      </c>
      <c r="L308">
        <f t="shared" si="86"/>
        <v>24228.995558154264</v>
      </c>
      <c r="M308">
        <f t="shared" si="80"/>
        <v>0</v>
      </c>
      <c r="N308" s="40">
        <f t="shared" si="87"/>
        <v>24228.995558154264</v>
      </c>
      <c r="O308" s="40">
        <f t="shared" si="81"/>
        <v>24226.885511306831</v>
      </c>
      <c r="P308" s="40">
        <f t="shared" si="88"/>
        <v>24226.885511306831</v>
      </c>
      <c r="Q308">
        <f t="shared" si="89"/>
        <v>0</v>
      </c>
      <c r="R308" s="40">
        <f t="shared" si="90"/>
        <v>24226.885511306831</v>
      </c>
      <c r="S308" s="40">
        <f t="shared" si="82"/>
        <v>24226.885511306824</v>
      </c>
      <c r="T308" s="40">
        <f t="shared" si="91"/>
        <v>24226.885511306824</v>
      </c>
      <c r="U308">
        <f t="shared" si="92"/>
        <v>0</v>
      </c>
      <c r="V308" s="40">
        <f t="shared" si="93"/>
        <v>24226.885511306824</v>
      </c>
      <c r="W308" s="40">
        <f t="shared" si="83"/>
        <v>24226.885511306824</v>
      </c>
      <c r="X308" s="40">
        <f t="shared" si="94"/>
        <v>24226.885511306824</v>
      </c>
      <c r="Y308">
        <f t="shared" si="95"/>
        <v>0</v>
      </c>
    </row>
    <row r="309" spans="1:25" x14ac:dyDescent="0.25">
      <c r="A309" s="4" t="s">
        <v>1262</v>
      </c>
      <c r="B309" s="7" t="s">
        <v>653</v>
      </c>
      <c r="C309" s="2" t="s">
        <v>1263</v>
      </c>
      <c r="D309">
        <f>VLOOKUP(B309,'Model allocations'!$A$1:$L$319,3,FALSE)</f>
        <v>56918.937940537027</v>
      </c>
      <c r="E309" s="42">
        <f>VLOOKUP(B309,'Initial adjusted formula count'!$A$1:$P$319,12,FALSE)</f>
        <v>0.15361445783132499</v>
      </c>
      <c r="F309">
        <f>VLOOKUP(B309,'Model allocations'!$A$1:$L$319,8,FALSE)</f>
        <v>51227.044146483327</v>
      </c>
      <c r="G309" s="41">
        <f t="shared" si="84"/>
        <v>0.9</v>
      </c>
      <c r="H309">
        <f t="shared" si="85"/>
        <v>51227.044146483327</v>
      </c>
      <c r="I309">
        <f t="shared" si="77"/>
        <v>0</v>
      </c>
      <c r="J309">
        <f t="shared" si="78"/>
        <v>51227.044146483327</v>
      </c>
      <c r="K309">
        <f t="shared" si="79"/>
        <v>51205.648493765315</v>
      </c>
      <c r="L309">
        <f t="shared" si="86"/>
        <v>51205.648493765315</v>
      </c>
      <c r="M309">
        <f t="shared" si="80"/>
        <v>51227.044146483327</v>
      </c>
      <c r="N309" s="40">
        <f t="shared" si="87"/>
        <v>0</v>
      </c>
      <c r="O309" s="40">
        <f t="shared" si="81"/>
        <v>0</v>
      </c>
      <c r="P309" s="40">
        <f t="shared" si="88"/>
        <v>51227.044146483327</v>
      </c>
      <c r="Q309">
        <f t="shared" si="89"/>
        <v>0</v>
      </c>
      <c r="R309" s="40">
        <f t="shared" si="90"/>
        <v>0</v>
      </c>
      <c r="S309" s="40">
        <f t="shared" si="82"/>
        <v>0</v>
      </c>
      <c r="T309" s="40">
        <f t="shared" si="91"/>
        <v>51227.044146483327</v>
      </c>
      <c r="U309">
        <f t="shared" si="92"/>
        <v>0</v>
      </c>
      <c r="V309" s="40">
        <f t="shared" si="93"/>
        <v>0</v>
      </c>
      <c r="W309" s="40">
        <f t="shared" si="83"/>
        <v>0</v>
      </c>
      <c r="X309" s="40">
        <f t="shared" si="94"/>
        <v>51227.044146483327</v>
      </c>
      <c r="Y309">
        <f t="shared" si="95"/>
        <v>0</v>
      </c>
    </row>
    <row r="310" spans="1:25" x14ac:dyDescent="0.25">
      <c r="A310" s="4" t="s">
        <v>1264</v>
      </c>
      <c r="B310" s="7" t="s">
        <v>655</v>
      </c>
      <c r="C310" s="2" t="s">
        <v>1265</v>
      </c>
      <c r="D310">
        <f>VLOOKUP(B310,'Model allocations'!$A$1:$L$319,3,FALSE)</f>
        <v>13678.670385290405</v>
      </c>
      <c r="E310" s="42">
        <f>VLOOKUP(B310,'Initial adjusted formula count'!$A$1:$P$319,12,FALSE)</f>
        <v>0.106194690265487</v>
      </c>
      <c r="F310">
        <f>VLOOKUP(B310,'Model allocations'!$A$1:$L$319,8,FALSE)</f>
        <v>11626.869827496843</v>
      </c>
      <c r="G310" s="41">
        <f t="shared" si="84"/>
        <v>0.85</v>
      </c>
      <c r="H310">
        <f t="shared" si="85"/>
        <v>11626.869827496843</v>
      </c>
      <c r="I310">
        <f t="shared" si="77"/>
        <v>0</v>
      </c>
      <c r="J310">
        <f t="shared" si="78"/>
        <v>11626.869827496843</v>
      </c>
      <c r="K310">
        <f t="shared" si="79"/>
        <v>11622.01371149071</v>
      </c>
      <c r="L310">
        <f t="shared" si="86"/>
        <v>11622.01371149071</v>
      </c>
      <c r="M310">
        <f t="shared" si="80"/>
        <v>11626.869827496843</v>
      </c>
      <c r="N310" s="40">
        <f t="shared" si="87"/>
        <v>0</v>
      </c>
      <c r="O310" s="40">
        <f t="shared" si="81"/>
        <v>0</v>
      </c>
      <c r="P310" s="40">
        <f t="shared" si="88"/>
        <v>11626.869827496843</v>
      </c>
      <c r="Q310">
        <f t="shared" si="89"/>
        <v>0</v>
      </c>
      <c r="R310" s="40">
        <f t="shared" si="90"/>
        <v>0</v>
      </c>
      <c r="S310" s="40">
        <f t="shared" si="82"/>
        <v>0</v>
      </c>
      <c r="T310" s="40">
        <f t="shared" si="91"/>
        <v>11626.869827496843</v>
      </c>
      <c r="U310">
        <f t="shared" si="92"/>
        <v>0</v>
      </c>
      <c r="V310" s="40">
        <f t="shared" si="93"/>
        <v>0</v>
      </c>
      <c r="W310" s="40">
        <f t="shared" si="83"/>
        <v>0</v>
      </c>
      <c r="X310" s="40">
        <f t="shared" si="94"/>
        <v>11626.869827496843</v>
      </c>
      <c r="Y310">
        <f t="shared" si="95"/>
        <v>0</v>
      </c>
    </row>
    <row r="311" spans="1:25" x14ac:dyDescent="0.25">
      <c r="A311" s="4" t="s">
        <v>1266</v>
      </c>
      <c r="B311" s="7" t="s">
        <v>657</v>
      </c>
      <c r="C311" s="2" t="s">
        <v>1267</v>
      </c>
      <c r="D311">
        <f>VLOOKUP(B311,'Model allocations'!$A$1:$L$319,3,FALSE)</f>
        <v>117451.77670269545</v>
      </c>
      <c r="E311" s="42">
        <f>VLOOKUP(B311,'Initial adjusted formula count'!$A$1:$P$319,12,FALSE)</f>
        <v>0.147095179233622</v>
      </c>
      <c r="F311">
        <f>VLOOKUP(B311,'Model allocations'!$A$1:$L$319,8,FALSE)</f>
        <v>99834.010197291136</v>
      </c>
      <c r="G311" s="41">
        <f t="shared" si="84"/>
        <v>0.85</v>
      </c>
      <c r="H311">
        <f t="shared" si="85"/>
        <v>99834.010197291136</v>
      </c>
      <c r="I311">
        <f t="shared" si="77"/>
        <v>0</v>
      </c>
      <c r="J311">
        <f t="shared" si="78"/>
        <v>99834.010197291136</v>
      </c>
      <c r="K311">
        <f t="shared" si="79"/>
        <v>99792.313202135221</v>
      </c>
      <c r="L311">
        <f t="shared" si="86"/>
        <v>99792.313202135221</v>
      </c>
      <c r="M311">
        <f t="shared" si="80"/>
        <v>99834.010197291136</v>
      </c>
      <c r="N311" s="40">
        <f t="shared" si="87"/>
        <v>0</v>
      </c>
      <c r="O311" s="40">
        <f t="shared" si="81"/>
        <v>0</v>
      </c>
      <c r="P311" s="40">
        <f t="shared" si="88"/>
        <v>99834.010197291136</v>
      </c>
      <c r="Q311">
        <f t="shared" si="89"/>
        <v>0</v>
      </c>
      <c r="R311" s="40">
        <f t="shared" si="90"/>
        <v>0</v>
      </c>
      <c r="S311" s="40">
        <f t="shared" si="82"/>
        <v>0</v>
      </c>
      <c r="T311" s="40">
        <f t="shared" si="91"/>
        <v>99834.010197291136</v>
      </c>
      <c r="U311">
        <f t="shared" si="92"/>
        <v>0</v>
      </c>
      <c r="V311" s="40">
        <f t="shared" si="93"/>
        <v>0</v>
      </c>
      <c r="W311" s="40">
        <f t="shared" si="83"/>
        <v>0</v>
      </c>
      <c r="X311" s="40">
        <f t="shared" si="94"/>
        <v>99834.010197291136</v>
      </c>
      <c r="Y311">
        <f t="shared" si="95"/>
        <v>0</v>
      </c>
    </row>
    <row r="312" spans="1:25" x14ac:dyDescent="0.25">
      <c r="A312" s="4" t="s">
        <v>1268</v>
      </c>
      <c r="B312" s="7" t="s">
        <v>659</v>
      </c>
      <c r="C312" s="2" t="s">
        <v>1269</v>
      </c>
      <c r="D312">
        <f>VLOOKUP(B312,'Model allocations'!$A$1:$L$319,3,FALSE)</f>
        <v>14455.60328648559</v>
      </c>
      <c r="E312" s="42">
        <f>VLOOKUP(B312,'Initial adjusted formula count'!$A$1:$P$319,12,FALSE)</f>
        <v>0.141891891891892</v>
      </c>
      <c r="F312">
        <f>VLOOKUP(B312,'Model allocations'!$A$1:$L$319,8,FALSE)</f>
        <v>16967.383542921987</v>
      </c>
      <c r="G312" s="41">
        <f t="shared" si="84"/>
        <v>0.85</v>
      </c>
      <c r="H312">
        <f t="shared" si="85"/>
        <v>12287.262793512751</v>
      </c>
      <c r="I312">
        <f t="shared" si="77"/>
        <v>0</v>
      </c>
      <c r="J312">
        <f t="shared" si="78"/>
        <v>16967.383542921987</v>
      </c>
      <c r="K312">
        <f t="shared" si="79"/>
        <v>16960.296890707981</v>
      </c>
      <c r="L312">
        <f t="shared" si="86"/>
        <v>16960.296890707981</v>
      </c>
      <c r="M312">
        <f t="shared" si="80"/>
        <v>0</v>
      </c>
      <c r="N312" s="40">
        <f t="shared" si="87"/>
        <v>16960.296890707981</v>
      </c>
      <c r="O312" s="40">
        <f t="shared" si="81"/>
        <v>16958.819857914779</v>
      </c>
      <c r="P312" s="40">
        <f t="shared" si="88"/>
        <v>16958.819857914779</v>
      </c>
      <c r="Q312">
        <f t="shared" si="89"/>
        <v>0</v>
      </c>
      <c r="R312" s="40">
        <f t="shared" si="90"/>
        <v>16958.819857914779</v>
      </c>
      <c r="S312" s="40">
        <f t="shared" si="82"/>
        <v>16958.819857914776</v>
      </c>
      <c r="T312" s="40">
        <f t="shared" si="91"/>
        <v>16958.819857914776</v>
      </c>
      <c r="U312">
        <f t="shared" si="92"/>
        <v>0</v>
      </c>
      <c r="V312" s="40">
        <f t="shared" si="93"/>
        <v>16958.819857914776</v>
      </c>
      <c r="W312" s="40">
        <f t="shared" si="83"/>
        <v>16958.819857914776</v>
      </c>
      <c r="X312" s="40">
        <f t="shared" si="94"/>
        <v>16958.819857914776</v>
      </c>
      <c r="Y312">
        <f t="shared" si="95"/>
        <v>0</v>
      </c>
    </row>
    <row r="313" spans="1:25" x14ac:dyDescent="0.25">
      <c r="A313" s="4" t="s">
        <v>1270</v>
      </c>
      <c r="B313" s="7" t="s">
        <v>661</v>
      </c>
      <c r="C313" s="2" t="s">
        <v>1271</v>
      </c>
      <c r="D313">
        <f>VLOOKUP(B313,'Model allocations'!$A$1:$L$319,3,FALSE)</f>
        <v>12648.65287567489</v>
      </c>
      <c r="E313" s="42">
        <f>VLOOKUP(B313,'Initial adjusted formula count'!$A$1:$P$319,12,FALSE)</f>
        <v>0.34090909090909099</v>
      </c>
      <c r="F313">
        <f>VLOOKUP(B313,'Model allocations'!$A$1:$L$319,8,FALSE)</f>
        <v>12119.559673515707</v>
      </c>
      <c r="G313" s="41">
        <f t="shared" si="84"/>
        <v>0.95</v>
      </c>
      <c r="H313">
        <f t="shared" si="85"/>
        <v>12016.220231891146</v>
      </c>
      <c r="I313">
        <f t="shared" si="77"/>
        <v>0</v>
      </c>
      <c r="J313">
        <f t="shared" si="78"/>
        <v>12119.559673515707</v>
      </c>
      <c r="K313">
        <f t="shared" si="79"/>
        <v>12114.497779077132</v>
      </c>
      <c r="L313">
        <f t="shared" si="86"/>
        <v>12114.497779077132</v>
      </c>
      <c r="M313">
        <f t="shared" si="80"/>
        <v>0</v>
      </c>
      <c r="N313" s="40">
        <f t="shared" si="87"/>
        <v>12114.497779077132</v>
      </c>
      <c r="O313" s="40">
        <f t="shared" si="81"/>
        <v>12113.442755653416</v>
      </c>
      <c r="P313" s="40">
        <f t="shared" si="88"/>
        <v>12113.442755653416</v>
      </c>
      <c r="Q313">
        <f t="shared" si="89"/>
        <v>0</v>
      </c>
      <c r="R313" s="40">
        <f t="shared" si="90"/>
        <v>12113.442755653416</v>
      </c>
      <c r="S313" s="40">
        <f t="shared" si="82"/>
        <v>12113.442755653412</v>
      </c>
      <c r="T313" s="40">
        <f t="shared" si="91"/>
        <v>12113.442755653412</v>
      </c>
      <c r="U313">
        <f t="shared" si="92"/>
        <v>0</v>
      </c>
      <c r="V313" s="40">
        <f t="shared" si="93"/>
        <v>12113.442755653412</v>
      </c>
      <c r="W313" s="40">
        <f t="shared" si="83"/>
        <v>12113.442755653412</v>
      </c>
      <c r="X313" s="40">
        <f t="shared" si="94"/>
        <v>12113.442755653412</v>
      </c>
      <c r="Y313">
        <f t="shared" si="95"/>
        <v>0</v>
      </c>
    </row>
    <row r="314" spans="1:25" x14ac:dyDescent="0.25">
      <c r="A314" s="4" t="s">
        <v>1272</v>
      </c>
      <c r="B314" s="7" t="s">
        <v>663</v>
      </c>
      <c r="C314" s="2" t="s">
        <v>1273</v>
      </c>
      <c r="D314">
        <f>VLOOKUP(B314,'Model allocations'!$A$1:$L$319,3,FALSE)</f>
        <v>187019.36751890733</v>
      </c>
      <c r="E314" s="42">
        <f>VLOOKUP(B314,'Initial adjusted formula count'!$A$1:$P$319,12,FALSE)</f>
        <v>9.9774943735933999E-2</v>
      </c>
      <c r="F314">
        <f>VLOOKUP(B314,'Model allocations'!$A$1:$L$319,8,FALSE)</f>
        <v>214920.19154367846</v>
      </c>
      <c r="G314" s="41">
        <f t="shared" si="84"/>
        <v>0.85</v>
      </c>
      <c r="H314">
        <f t="shared" si="85"/>
        <v>158966.46239107123</v>
      </c>
      <c r="I314">
        <f t="shared" si="77"/>
        <v>0</v>
      </c>
      <c r="J314">
        <f t="shared" si="78"/>
        <v>214920.19154367846</v>
      </c>
      <c r="K314">
        <f t="shared" si="79"/>
        <v>214830.42728230107</v>
      </c>
      <c r="L314">
        <f t="shared" si="86"/>
        <v>214830.42728230107</v>
      </c>
      <c r="M314">
        <f t="shared" si="80"/>
        <v>0</v>
      </c>
      <c r="N314" s="40">
        <f t="shared" si="87"/>
        <v>214830.42728230107</v>
      </c>
      <c r="O314" s="40">
        <f t="shared" si="81"/>
        <v>214811.71820025385</v>
      </c>
      <c r="P314" s="40">
        <f t="shared" si="88"/>
        <v>214811.71820025385</v>
      </c>
      <c r="Q314">
        <f t="shared" si="89"/>
        <v>0</v>
      </c>
      <c r="R314" s="40">
        <f t="shared" si="90"/>
        <v>214811.71820025385</v>
      </c>
      <c r="S314" s="40">
        <f t="shared" si="82"/>
        <v>214811.71820025379</v>
      </c>
      <c r="T314" s="40">
        <f t="shared" si="91"/>
        <v>214811.71820025379</v>
      </c>
      <c r="U314">
        <f t="shared" si="92"/>
        <v>0</v>
      </c>
      <c r="V314" s="40">
        <f t="shared" si="93"/>
        <v>214811.71820025379</v>
      </c>
      <c r="W314" s="40">
        <f t="shared" si="83"/>
        <v>214811.71820025379</v>
      </c>
      <c r="X314" s="40">
        <f t="shared" si="94"/>
        <v>214811.71820025379</v>
      </c>
      <c r="Y314">
        <f t="shared" si="95"/>
        <v>0</v>
      </c>
    </row>
    <row r="315" spans="1:25" x14ac:dyDescent="0.25">
      <c r="A315" s="4" t="s">
        <v>1274</v>
      </c>
      <c r="B315" s="7" t="s">
        <v>665</v>
      </c>
      <c r="C315" s="2" t="s">
        <v>1275</v>
      </c>
      <c r="D315">
        <f>VLOOKUP(B315,'Model allocations'!$A$1:$L$319,3,FALSE)</f>
        <v>3632258.6964283534</v>
      </c>
      <c r="E315" s="42">
        <f>VLOOKUP(B315,'Initial adjusted formula count'!$A$1:$P$319,12,FALSE)</f>
        <v>0.21355871674305099</v>
      </c>
      <c r="F315">
        <f>VLOOKUP(B315,'Model allocations'!$A$1:$L$319,8,FALSE)</f>
        <v>3269032.8267855183</v>
      </c>
      <c r="G315" s="41">
        <f t="shared" si="84"/>
        <v>0.9</v>
      </c>
      <c r="H315">
        <f t="shared" si="85"/>
        <v>3269032.8267855183</v>
      </c>
      <c r="I315">
        <f t="shared" si="77"/>
        <v>0</v>
      </c>
      <c r="J315">
        <f t="shared" si="78"/>
        <v>3269032.8267855183</v>
      </c>
      <c r="K315">
        <f t="shared" si="79"/>
        <v>3267667.4719763347</v>
      </c>
      <c r="L315">
        <f t="shared" si="86"/>
        <v>3267667.4719763347</v>
      </c>
      <c r="M315">
        <f t="shared" si="80"/>
        <v>3269032.8267855183</v>
      </c>
      <c r="N315" s="40">
        <f t="shared" si="87"/>
        <v>0</v>
      </c>
      <c r="O315" s="40">
        <f t="shared" si="81"/>
        <v>0</v>
      </c>
      <c r="P315" s="40">
        <f t="shared" si="88"/>
        <v>3269032.8267855183</v>
      </c>
      <c r="Q315">
        <f t="shared" si="89"/>
        <v>0</v>
      </c>
      <c r="R315" s="40">
        <f t="shared" si="90"/>
        <v>0</v>
      </c>
      <c r="S315" s="40">
        <f t="shared" si="82"/>
        <v>0</v>
      </c>
      <c r="T315" s="40">
        <f t="shared" si="91"/>
        <v>3269032.8267855183</v>
      </c>
      <c r="U315">
        <f t="shared" si="92"/>
        <v>0</v>
      </c>
      <c r="V315" s="40">
        <f t="shared" si="93"/>
        <v>0</v>
      </c>
      <c r="W315" s="40">
        <f t="shared" si="83"/>
        <v>0</v>
      </c>
      <c r="X315" s="40">
        <f t="shared" si="94"/>
        <v>3269032.8267855183</v>
      </c>
      <c r="Y315">
        <f t="shared" si="95"/>
        <v>0</v>
      </c>
    </row>
    <row r="316" spans="1:25" x14ac:dyDescent="0.25">
      <c r="A316" s="4" t="s">
        <v>1276</v>
      </c>
      <c r="B316" s="7" t="s">
        <v>667</v>
      </c>
      <c r="C316" s="2" t="s">
        <v>1277</v>
      </c>
      <c r="D316">
        <f>VLOOKUP(B316,'Model allocations'!$A$1:$L$319,3,FALSE)</f>
        <v>549312.9248864525</v>
      </c>
      <c r="E316" s="42">
        <f>VLOOKUP(B316,'Initial adjusted formula count'!$A$1:$P$319,12,FALSE)</f>
        <v>0.111746127237179</v>
      </c>
      <c r="F316">
        <f>VLOOKUP(B316,'Model allocations'!$A$1:$L$319,8,FALSE)</f>
        <v>600322.18916147808</v>
      </c>
      <c r="G316" s="41">
        <f t="shared" si="84"/>
        <v>0.85</v>
      </c>
      <c r="H316">
        <f t="shared" si="85"/>
        <v>466915.98615348461</v>
      </c>
      <c r="I316">
        <f t="shared" si="77"/>
        <v>0</v>
      </c>
      <c r="J316">
        <f t="shared" si="78"/>
        <v>600322.18916147808</v>
      </c>
      <c r="K316">
        <f t="shared" si="79"/>
        <v>600071.45665695402</v>
      </c>
      <c r="L316">
        <f t="shared" si="86"/>
        <v>600071.45665695402</v>
      </c>
      <c r="M316">
        <f t="shared" si="80"/>
        <v>0</v>
      </c>
      <c r="N316" s="40">
        <f t="shared" si="87"/>
        <v>600071.45665695402</v>
      </c>
      <c r="O316" s="40">
        <f t="shared" si="81"/>
        <v>600019.19783003256</v>
      </c>
      <c r="P316" s="40">
        <f t="shared" si="88"/>
        <v>600019.19783003256</v>
      </c>
      <c r="Q316">
        <f t="shared" si="89"/>
        <v>0</v>
      </c>
      <c r="R316" s="40">
        <f t="shared" si="90"/>
        <v>600019.19783003256</v>
      </c>
      <c r="S316" s="40">
        <f t="shared" si="82"/>
        <v>600019.19783003232</v>
      </c>
      <c r="T316" s="40">
        <f t="shared" si="91"/>
        <v>600019.19783003232</v>
      </c>
      <c r="U316">
        <f t="shared" si="92"/>
        <v>0</v>
      </c>
      <c r="V316" s="40">
        <f t="shared" si="93"/>
        <v>600019.19783003232</v>
      </c>
      <c r="W316" s="40">
        <f t="shared" si="83"/>
        <v>600019.19783003232</v>
      </c>
      <c r="X316" s="40">
        <f t="shared" si="94"/>
        <v>600019.19783003232</v>
      </c>
      <c r="Y316">
        <f t="shared" si="95"/>
        <v>0</v>
      </c>
    </row>
    <row r="317" spans="1:25" x14ac:dyDescent="0.25">
      <c r="A317" s="4" t="s">
        <v>1278</v>
      </c>
      <c r="B317" s="7" t="s">
        <v>669</v>
      </c>
      <c r="C317" s="2" t="s">
        <v>1279</v>
      </c>
      <c r="D317">
        <f>VLOOKUP(B317,'Model allocations'!$A$1:$L$319,3,FALSE)</f>
        <v>156224.81440042204</v>
      </c>
      <c r="E317" s="42">
        <f>VLOOKUP(B317,'Initial adjusted formula count'!$A$1:$P$319,12,FALSE)</f>
        <v>0.140637775960752</v>
      </c>
      <c r="F317">
        <f>VLOOKUP(B317,'Model allocations'!$A$1:$L$319,8,FALSE)</f>
        <v>138970.95092298012</v>
      </c>
      <c r="G317" s="41">
        <f t="shared" si="84"/>
        <v>0.85</v>
      </c>
      <c r="H317">
        <f t="shared" si="85"/>
        <v>132791.09224035873</v>
      </c>
      <c r="I317">
        <f t="shared" si="77"/>
        <v>0</v>
      </c>
      <c r="J317">
        <f t="shared" si="78"/>
        <v>138970.95092298012</v>
      </c>
      <c r="K317">
        <f t="shared" si="79"/>
        <v>138912.90786675113</v>
      </c>
      <c r="L317">
        <f t="shared" si="86"/>
        <v>138912.90786675113</v>
      </c>
      <c r="M317">
        <f t="shared" si="80"/>
        <v>0</v>
      </c>
      <c r="N317" s="40">
        <f t="shared" si="87"/>
        <v>138912.90786675113</v>
      </c>
      <c r="O317" s="40">
        <f t="shared" si="81"/>
        <v>138900.81026482585</v>
      </c>
      <c r="P317" s="40">
        <f t="shared" si="88"/>
        <v>138900.81026482585</v>
      </c>
      <c r="Q317">
        <f t="shared" si="89"/>
        <v>0</v>
      </c>
      <c r="R317" s="40">
        <f t="shared" si="90"/>
        <v>138900.81026482585</v>
      </c>
      <c r="S317" s="40">
        <f t="shared" si="82"/>
        <v>138900.81026482579</v>
      </c>
      <c r="T317" s="40">
        <f t="shared" si="91"/>
        <v>138900.81026482579</v>
      </c>
      <c r="U317">
        <f t="shared" si="92"/>
        <v>0</v>
      </c>
      <c r="V317" s="40">
        <f t="shared" si="93"/>
        <v>138900.81026482579</v>
      </c>
      <c r="W317" s="40">
        <f t="shared" si="83"/>
        <v>138900.81026482579</v>
      </c>
      <c r="X317" s="40">
        <f t="shared" si="94"/>
        <v>138900.81026482579</v>
      </c>
      <c r="Y317">
        <f t="shared" si="95"/>
        <v>0</v>
      </c>
    </row>
    <row r="318" spans="1:25" x14ac:dyDescent="0.25">
      <c r="A318" s="1"/>
      <c r="B318" s="7" t="s">
        <v>671</v>
      </c>
      <c r="C318" s="2" t="s">
        <v>672</v>
      </c>
      <c r="D318">
        <f>VLOOKUP(B318,'Model allocations'!$A$1:$L$319,3,FALSE)</f>
        <v>960554.46061936242</v>
      </c>
      <c r="E318" s="42">
        <f>VLOOKUP(B318,'Initial adjusted formula count'!$A$1:$P$319,12,FALSE)</f>
        <v>1</v>
      </c>
      <c r="F318">
        <f>VLOOKUP(B318,'Model allocations'!$A$1:$L$319,8,FALSE)</f>
        <v>912526.7375883942</v>
      </c>
      <c r="G318" s="41">
        <f t="shared" si="84"/>
        <v>0.95</v>
      </c>
      <c r="H318">
        <f t="shared" si="85"/>
        <v>912526.7375883942</v>
      </c>
      <c r="I318">
        <f t="shared" si="77"/>
        <v>0</v>
      </c>
      <c r="J318">
        <f t="shared" si="78"/>
        <v>912526.7375883942</v>
      </c>
      <c r="K318">
        <f t="shared" si="79"/>
        <v>912145.60872377513</v>
      </c>
      <c r="L318">
        <f t="shared" si="86"/>
        <v>912145.60872377513</v>
      </c>
      <c r="M318">
        <f t="shared" si="80"/>
        <v>912526.7375883942</v>
      </c>
      <c r="N318" s="40">
        <f t="shared" si="87"/>
        <v>0</v>
      </c>
      <c r="O318" s="40">
        <f t="shared" si="81"/>
        <v>0</v>
      </c>
      <c r="P318" s="40">
        <f t="shared" si="88"/>
        <v>912526.7375883942</v>
      </c>
      <c r="Q318">
        <f t="shared" si="89"/>
        <v>0</v>
      </c>
      <c r="R318" s="40">
        <f t="shared" si="90"/>
        <v>0</v>
      </c>
      <c r="S318" s="40">
        <f t="shared" si="82"/>
        <v>0</v>
      </c>
      <c r="T318" s="40">
        <f t="shared" si="91"/>
        <v>912526.7375883942</v>
      </c>
      <c r="U318">
        <f t="shared" si="92"/>
        <v>0</v>
      </c>
      <c r="V318" s="40">
        <f t="shared" si="93"/>
        <v>0</v>
      </c>
      <c r="W318" s="40">
        <f t="shared" si="83"/>
        <v>0</v>
      </c>
      <c r="X318" s="40">
        <f t="shared" si="94"/>
        <v>912526.7375883942</v>
      </c>
      <c r="Y318">
        <f t="shared" si="95"/>
        <v>0</v>
      </c>
    </row>
    <row r="319" spans="1:25" x14ac:dyDescent="0.25">
      <c r="A319" t="s">
        <v>1305</v>
      </c>
      <c r="B319" t="s">
        <v>1301</v>
      </c>
      <c r="C319" t="s">
        <v>1307</v>
      </c>
      <c r="D319">
        <f>VLOOKUP(B319,'Model allocations'!$A$1:$L$319,3,FALSE)</f>
        <v>24217.685535385208</v>
      </c>
      <c r="E319" s="42">
        <f>VLOOKUP(B319,'Initial adjusted formula count'!$A$1:$P$319,12,FALSE)</f>
        <v>0.13877525799103099</v>
      </c>
      <c r="F319">
        <f>VLOOKUP(B319,'Model allocations'!$A$1:$L$319,8,FALSE)</f>
        <v>24217.685535385208</v>
      </c>
      <c r="G319" s="41">
        <f t="shared" si="84"/>
        <v>0.85</v>
      </c>
      <c r="H319">
        <f t="shared" si="85"/>
        <v>20585.032705077425</v>
      </c>
      <c r="I319">
        <f t="shared" si="77"/>
        <v>0</v>
      </c>
      <c r="J319">
        <f t="shared" si="78"/>
        <v>24217.685535385208</v>
      </c>
      <c r="K319">
        <f t="shared" si="79"/>
        <v>24207.570698623058</v>
      </c>
      <c r="L319">
        <f t="shared" si="86"/>
        <v>24207.570698623058</v>
      </c>
      <c r="M319">
        <f t="shared" si="80"/>
        <v>0</v>
      </c>
      <c r="N319" s="40">
        <f t="shared" si="87"/>
        <v>24207.570698623058</v>
      </c>
      <c r="O319" s="40">
        <f t="shared" si="81"/>
        <v>24205.46251761679</v>
      </c>
      <c r="P319" s="40">
        <f t="shared" si="88"/>
        <v>24205.46251761679</v>
      </c>
      <c r="Q319">
        <f t="shared" si="89"/>
        <v>0</v>
      </c>
      <c r="R319" s="40">
        <f t="shared" si="90"/>
        <v>24205.46251761679</v>
      </c>
      <c r="S319" s="40">
        <f t="shared" si="82"/>
        <v>24205.462517616786</v>
      </c>
      <c r="T319" s="40">
        <f t="shared" si="91"/>
        <v>24205.462517616786</v>
      </c>
      <c r="U319">
        <f t="shared" si="92"/>
        <v>0</v>
      </c>
      <c r="V319" s="40">
        <f t="shared" si="93"/>
        <v>24205.462517616786</v>
      </c>
      <c r="W319" s="40">
        <f t="shared" si="83"/>
        <v>24205.462517616786</v>
      </c>
      <c r="X319" s="40">
        <f t="shared" si="94"/>
        <v>24205.462517616786</v>
      </c>
      <c r="Y319">
        <f t="shared" si="95"/>
        <v>0</v>
      </c>
    </row>
    <row r="320" spans="1:25" x14ac:dyDescent="0.25">
      <c r="A320" t="s">
        <v>1306</v>
      </c>
      <c r="B320" t="s">
        <v>1303</v>
      </c>
      <c r="C320" t="s">
        <v>1308</v>
      </c>
      <c r="D320">
        <f>VLOOKUP(B320,'Model allocations'!$A$1:$L$319,3,FALSE)</f>
        <v>0</v>
      </c>
      <c r="E320" s="42">
        <f>VLOOKUP(B320,'Initial adjusted formula count'!$A$1:$P$319,12,FALSE)</f>
        <v>0.19411831479543501</v>
      </c>
      <c r="F320">
        <f>VLOOKUP(B320,'Model allocations'!$A$1:$L$319,8,FALSE)</f>
        <v>0</v>
      </c>
      <c r="G320" s="41">
        <f t="shared" si="84"/>
        <v>0.9</v>
      </c>
      <c r="H320">
        <f t="shared" si="85"/>
        <v>0</v>
      </c>
      <c r="I320">
        <f t="shared" si="77"/>
        <v>0</v>
      </c>
      <c r="J320">
        <f t="shared" si="78"/>
        <v>0</v>
      </c>
      <c r="K320">
        <f t="shared" si="79"/>
        <v>0</v>
      </c>
      <c r="L320">
        <f t="shared" si="86"/>
        <v>0</v>
      </c>
      <c r="M320">
        <f t="shared" si="80"/>
        <v>0</v>
      </c>
      <c r="N320" s="40">
        <f t="shared" si="87"/>
        <v>0</v>
      </c>
      <c r="O320" s="40">
        <f t="shared" si="81"/>
        <v>0</v>
      </c>
      <c r="P320" s="40">
        <f t="shared" si="88"/>
        <v>0</v>
      </c>
      <c r="Q320">
        <f t="shared" si="89"/>
        <v>0</v>
      </c>
      <c r="R320" s="40">
        <f t="shared" si="90"/>
        <v>0</v>
      </c>
      <c r="S320" s="40">
        <f t="shared" si="82"/>
        <v>0</v>
      </c>
      <c r="T320" s="40">
        <f t="shared" si="91"/>
        <v>0</v>
      </c>
      <c r="U320">
        <f t="shared" si="92"/>
        <v>0</v>
      </c>
      <c r="V320" s="40">
        <f t="shared" si="93"/>
        <v>0</v>
      </c>
      <c r="W320" s="40">
        <f t="shared" si="83"/>
        <v>0</v>
      </c>
      <c r="X320" s="40">
        <f t="shared" si="94"/>
        <v>0</v>
      </c>
      <c r="Y320">
        <f t="shared" si="95"/>
        <v>0</v>
      </c>
    </row>
  </sheetData>
  <conditionalFormatting sqref="B1:B318 C1:Y1">
    <cfRule type="duplicateValues" dxfId="3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B0794-1783-4202-AA7F-A166F63BFA92}">
  <dimension ref="A1:Z320"/>
  <sheetViews>
    <sheetView workbookViewId="0">
      <selection activeCell="C2" sqref="C2:D2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1.285156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1.285156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  <col min="25" max="25" width="8.85546875" customWidth="1"/>
    <col min="26" max="26" width="10.7109375" customWidth="1"/>
  </cols>
  <sheetData>
    <row r="1" spans="1:26" x14ac:dyDescent="0.25">
      <c r="A1" s="1"/>
      <c r="B1" s="5"/>
      <c r="C1" s="4"/>
      <c r="Y1" t="str" cm="1">
        <f t="array" ref="Y1">Assumptions[COLUMN 2: CONCENTRATION GRANTS*]</f>
        <v>17301477</v>
      </c>
      <c r="Z1" s="59">
        <f>X3-Y1</f>
        <v>-0.22375243157148361</v>
      </c>
    </row>
    <row r="2" spans="1:26" ht="76.5" x14ac:dyDescent="0.25">
      <c r="A2" s="1" t="s">
        <v>0</v>
      </c>
      <c r="B2" s="5" t="s">
        <v>4</v>
      </c>
      <c r="C2" s="3" t="s">
        <v>1315</v>
      </c>
      <c r="D2" s="44" t="s">
        <v>1929</v>
      </c>
      <c r="E2" s="47" t="s">
        <v>1332</v>
      </c>
      <c r="F2" s="44" t="s">
        <v>1928</v>
      </c>
      <c r="G2" s="46" t="s">
        <v>674</v>
      </c>
      <c r="H2" s="45" t="s">
        <v>1924</v>
      </c>
      <c r="I2" s="45" t="s">
        <v>1917</v>
      </c>
      <c r="J2" s="45" t="s">
        <v>1918</v>
      </c>
      <c r="K2" s="45" t="s">
        <v>1919</v>
      </c>
      <c r="L2" s="45" t="s">
        <v>1920</v>
      </c>
      <c r="M2" s="43" t="s">
        <v>1329</v>
      </c>
      <c r="N2" s="45" t="s">
        <v>1918</v>
      </c>
      <c r="O2" s="43" t="s">
        <v>1919</v>
      </c>
      <c r="P2" s="43" t="s">
        <v>1920</v>
      </c>
      <c r="Q2" s="43" t="s">
        <v>1921</v>
      </c>
      <c r="R2" s="43" t="s">
        <v>1918</v>
      </c>
      <c r="S2" s="43" t="s">
        <v>1919</v>
      </c>
      <c r="T2" s="43" t="s">
        <v>1920</v>
      </c>
      <c r="U2" s="43" t="s">
        <v>1922</v>
      </c>
      <c r="V2" s="43" t="s">
        <v>1918</v>
      </c>
      <c r="W2" s="43" t="s">
        <v>1919</v>
      </c>
      <c r="X2" s="43" t="s">
        <v>1920</v>
      </c>
      <c r="Y2" s="43" t="s">
        <v>1923</v>
      </c>
    </row>
    <row r="3" spans="1:26" x14ac:dyDescent="0.25">
      <c r="A3" s="1"/>
      <c r="B3" s="5"/>
      <c r="C3" s="6"/>
      <c r="D3" s="44">
        <f>SUM(D4:D320)</f>
        <v>16833900.834168319</v>
      </c>
      <c r="E3" s="44"/>
      <c r="F3" s="44" cm="1">
        <f t="array" ref="F3">SUM(IF(ISERROR($F$4:$F$320),"",$F$4:$F$320))</f>
        <v>17301476.776247572</v>
      </c>
      <c r="G3" s="44"/>
      <c r="H3" s="44" cm="1">
        <f t="array" ref="H3">SUM(IF(ISERROR($H$4:$H$320),"",$H$4:$H$320))</f>
        <v>14589365.710938236</v>
      </c>
      <c r="I3" s="44" cm="1">
        <f t="array" ref="I3">SUM(IF(ISERROR($I$4:$I$320),"",$I$4:$I$320))</f>
        <v>1501545.2964762868</v>
      </c>
      <c r="J3" s="44" cm="1">
        <f t="array" ref="J3">SUM(IF(ISERROR($J$4:$J$320),"",$J$4:$J$320))</f>
        <v>15821776.226373814</v>
      </c>
      <c r="K3" s="44" cm="1">
        <f t="array" ref="K3">SUM(IF(ISERROR($K$4:$K$320),"",$K$4:$K$320))</f>
        <v>15799931.479771296</v>
      </c>
      <c r="L3" s="44" cm="1">
        <f t="array" ref="L3">SUM(IF(ISERROR($L$4:$L$320),0,$L$4:$L$320))</f>
        <v>17301476.77624758</v>
      </c>
      <c r="M3" s="44" cm="1">
        <f t="array" ref="M3">SUM(IF(ISERROR($M$4:$M$320),0,$M$4:$M$320))</f>
        <v>6851922.3534951052</v>
      </c>
      <c r="N3" s="44" cm="1">
        <f t="array" ref="N3">SUM(IF(ISERROR($N$4:$N$320),"",$N$4:$N$320))</f>
        <v>8957469.4109756202</v>
      </c>
      <c r="O3" s="44" cm="1">
        <f t="array" ref="O3">SUM(IF(ISERROR($O$4:$O$320),0,$O$4:$O$320))</f>
        <v>8948009.1262761876</v>
      </c>
      <c r="P3" s="44" cm="1">
        <f t="array" ref="P3">SUM(IF(ISERROR($P$4:$P$320),0,$P$4:$P$320))</f>
        <v>17301476.776247572</v>
      </c>
      <c r="Q3" s="44" cm="1">
        <f t="array" ref="Q3">SUM(IF(ISERROR($Q$4:$Q$320),0,$Q$4:$Q$320))</f>
        <v>0</v>
      </c>
      <c r="R3" s="44" cm="1">
        <f t="array" ref="R3">SUM(IF(ISERROR($R$4:$R$320),0,$R$4:$R$320))</f>
        <v>8948009.1262761876</v>
      </c>
      <c r="S3" s="44" cm="1">
        <f t="array" ref="S3">SUM(IF(ISERROR($S$4:$S$320),0,$S$4:$S$320))</f>
        <v>8948009.126276182</v>
      </c>
      <c r="T3" s="44" cm="1">
        <f t="array" ref="T3">SUM(IF(ISERROR($T$4:$T$320),0,$T$4:$T$320))</f>
        <v>17301476.776247568</v>
      </c>
      <c r="U3" s="44" cm="1">
        <f t="array" ref="U3">SUM(IF(ISERROR($U$4:$U$320),0,$U$4:$U$320))</f>
        <v>0</v>
      </c>
      <c r="V3" s="44" cm="1">
        <f t="array" ref="V3">SUM(IF(ISERROR($V$4:$V$320),0,$V$4:$V$320))</f>
        <v>8948009.126276182</v>
      </c>
      <c r="W3" s="44" cm="1">
        <f t="array" ref="W3">SUM(IF(ISERROR($W$4:$W$320),0,$W$4:$W$320))</f>
        <v>8948009.1262761801</v>
      </c>
      <c r="X3" s="44" cm="1">
        <f t="array" ref="X3">SUM(IF(ISERROR($X$4:$X$320),0,$X$4:$X$320))</f>
        <v>17301476.776247568</v>
      </c>
      <c r="Y3" s="44" cm="1">
        <f t="array" ref="Y3">SUM(IF(ISERROR($Y$4:$Y$320),0,$Y$4:$Y$320))</f>
        <v>0</v>
      </c>
    </row>
    <row r="4" spans="1:26" x14ac:dyDescent="0.25">
      <c r="A4" s="4" t="s">
        <v>681</v>
      </c>
      <c r="B4" s="7" t="s">
        <v>324</v>
      </c>
      <c r="C4" s="2" t="s">
        <v>682</v>
      </c>
      <c r="D4">
        <f>VLOOKUP(B4,'Model allocations'!$A$1:$L$319,4,FALSE)</f>
        <v>157860.05546090764</v>
      </c>
      <c r="E4" s="42">
        <f>VLOOKUP(B4,'Initial adjusted formula count'!$A$1:$P$319,12,FALSE)</f>
        <v>0.21265179327873501</v>
      </c>
      <c r="F4">
        <f>VLOOKUP(B4,'Model allocations'!$A$1:$L$319,9,FALSE)</f>
        <v>159341.94576060848</v>
      </c>
      <c r="G4" s="41">
        <f>IF(E4&lt;0.15,0.85,IF(AND(E4&gt;=0.15,E4&lt;0.3),0.9,0.95))</f>
        <v>0.9</v>
      </c>
      <c r="H4">
        <f>IF(F4 = 0, 0, D4*G4)</f>
        <v>142074.04991481689</v>
      </c>
      <c r="I4">
        <f t="shared" ref="I4:I67" si="0">IF(F4&lt;H4,H4,0)</f>
        <v>0</v>
      </c>
      <c r="J4">
        <f t="shared" ref="J4:J67" si="1">IF(I4=0,F4,0)</f>
        <v>159341.94576060848</v>
      </c>
      <c r="K4">
        <f t="shared" ref="K4:K67" si="2">(J4/$J$3)*($F$3-$I$3)</f>
        <v>159121.94616141735</v>
      </c>
      <c r="L4">
        <f>I4+K4</f>
        <v>159121.94616141735</v>
      </c>
      <c r="M4">
        <f t="shared" ref="M4:M67" si="3">IF(L4&lt;H4,H4,0)</f>
        <v>0</v>
      </c>
      <c r="N4" s="40">
        <f>IF(I4+M4=0,L4,0)</f>
        <v>159121.94616141735</v>
      </c>
      <c r="O4" s="40">
        <f t="shared" ref="O4:O67" si="4">((N4/$N$3)*($F$3-$I$3-$M$3))</f>
        <v>158953.89212254211</v>
      </c>
      <c r="P4" s="40">
        <f>$I4+$M4+O4</f>
        <v>158953.89212254211</v>
      </c>
      <c r="Q4">
        <f>IF(P4&lt;H4,H4,0)</f>
        <v>0</v>
      </c>
      <c r="R4" s="40">
        <f>IF($I4+$M4+$Q4=0,P4,0)</f>
        <v>158953.89212254211</v>
      </c>
      <c r="S4" s="40">
        <f t="shared" ref="S4:S67" si="5">((R4/$R$3)*($F$3-$I$3-$M$3-$Q$3))</f>
        <v>158953.89212254196</v>
      </c>
      <c r="T4" s="40">
        <f>$I4+$M4+$Q4+S4</f>
        <v>158953.89212254196</v>
      </c>
      <c r="U4">
        <f>IF(T4&lt;H4,H4,0)</f>
        <v>0</v>
      </c>
      <c r="V4" s="40">
        <f>IF($I4+$M4+$Q4+U4=0,T4,0)</f>
        <v>158953.89212254196</v>
      </c>
      <c r="W4" s="40">
        <f t="shared" ref="W4:W67" si="6">((V4/$V$3)*($F$3-$I$3-$M$3-$Q$3-$U$3))</f>
        <v>158953.8921225419</v>
      </c>
      <c r="X4" s="40">
        <f>$I4+$M4+$Q4+$U4+W4</f>
        <v>158953.8921225419</v>
      </c>
      <c r="Y4">
        <f>IF(X4&lt;H4,H4,0)</f>
        <v>0</v>
      </c>
    </row>
    <row r="5" spans="1:26" x14ac:dyDescent="0.25">
      <c r="A5" s="4" t="s">
        <v>683</v>
      </c>
      <c r="B5" s="7" t="s">
        <v>274</v>
      </c>
      <c r="C5" s="2" t="s">
        <v>684</v>
      </c>
      <c r="D5">
        <f>VLOOKUP(B5,'Model allocations'!$A$1:$L$319,4,FALSE)</f>
        <v>0</v>
      </c>
      <c r="E5" s="42">
        <f>VLOOKUP(B5,'Initial adjusted formula count'!$A$1:$P$319,12,FALSE)</f>
        <v>5.9782608695652197E-2</v>
      </c>
      <c r="F5">
        <f>VLOOKUP(B5,'Model allocations'!$A$1:$L$319,9,FALSE)</f>
        <v>0</v>
      </c>
      <c r="G5" s="41">
        <f t="shared" ref="G5:G68" si="7">IF(E5&lt;0.15,0.85,IF(AND(E5&gt;=0.15,E5&lt;0.3),0.9,0.95))</f>
        <v>0.85</v>
      </c>
      <c r="H5">
        <f t="shared" ref="H5:H68" si="8">IF(F5 = 0, 0, D5*G5)</f>
        <v>0</v>
      </c>
      <c r="I5">
        <f t="shared" si="0"/>
        <v>0</v>
      </c>
      <c r="J5" s="62">
        <f t="shared" si="1"/>
        <v>0</v>
      </c>
      <c r="K5">
        <f t="shared" si="2"/>
        <v>0</v>
      </c>
      <c r="L5">
        <f t="shared" ref="L5:L68" si="9">I5+K5</f>
        <v>0</v>
      </c>
      <c r="M5">
        <f t="shared" si="3"/>
        <v>0</v>
      </c>
      <c r="N5" s="40">
        <f t="shared" ref="N5:N68" si="10">IF(I5+M5=0,L5,0)</f>
        <v>0</v>
      </c>
      <c r="O5" s="40">
        <f t="shared" si="4"/>
        <v>0</v>
      </c>
      <c r="P5" s="40">
        <f t="shared" ref="P5:P68" si="11">$I5+$M5+O5</f>
        <v>0</v>
      </c>
      <c r="Q5">
        <f t="shared" ref="Q5:Q68" si="12">IF(P5&lt;H5,H5,0)</f>
        <v>0</v>
      </c>
      <c r="R5" s="40">
        <f t="shared" ref="R5:R68" si="13">IF($I5+$M5+$Q5=0,P5,0)</f>
        <v>0</v>
      </c>
      <c r="S5" s="40">
        <f t="shared" si="5"/>
        <v>0</v>
      </c>
      <c r="T5" s="40">
        <f t="shared" ref="T5:T68" si="14">$I5+$M5+$Q5+S5</f>
        <v>0</v>
      </c>
      <c r="U5">
        <f t="shared" ref="U5:U68" si="15">IF(T5&lt;H5,H5,0)</f>
        <v>0</v>
      </c>
      <c r="V5" s="40">
        <f t="shared" ref="V5:V68" si="16">IF($I5+$M5+$Q5+U5=0,T5,0)</f>
        <v>0</v>
      </c>
      <c r="W5" s="40">
        <f t="shared" si="6"/>
        <v>0</v>
      </c>
      <c r="X5" s="40">
        <f t="shared" ref="X5:X68" si="17">$I5+$M5+$Q5+$U5+W5</f>
        <v>0</v>
      </c>
      <c r="Y5">
        <f t="shared" ref="Y5:Y68" si="18">IF(X5&lt;H5,H5,0)</f>
        <v>0</v>
      </c>
    </row>
    <row r="6" spans="1:26" x14ac:dyDescent="0.25">
      <c r="A6" s="4" t="s">
        <v>685</v>
      </c>
      <c r="B6" s="7" t="s">
        <v>276</v>
      </c>
      <c r="C6" s="2" t="s">
        <v>686</v>
      </c>
      <c r="D6">
        <f>VLOOKUP(B6,'Model allocations'!$A$1:$L$319,4,FALSE)</f>
        <v>0</v>
      </c>
      <c r="E6" s="42">
        <f>VLOOKUP(B6,'Initial adjusted formula count'!$A$1:$P$319,12,FALSE)</f>
        <v>8.42105263157895E-2</v>
      </c>
      <c r="F6">
        <f>VLOOKUP(B6,'Model allocations'!$A$1:$L$319,9,FALSE)</f>
        <v>0</v>
      </c>
      <c r="G6" s="41">
        <f t="shared" si="7"/>
        <v>0.85</v>
      </c>
      <c r="H6">
        <f t="shared" si="8"/>
        <v>0</v>
      </c>
      <c r="I6">
        <f t="shared" si="0"/>
        <v>0</v>
      </c>
      <c r="J6" s="62">
        <f t="shared" si="1"/>
        <v>0</v>
      </c>
      <c r="K6">
        <f t="shared" si="2"/>
        <v>0</v>
      </c>
      <c r="L6">
        <f t="shared" si="9"/>
        <v>0</v>
      </c>
      <c r="M6">
        <f t="shared" si="3"/>
        <v>0</v>
      </c>
      <c r="N6" s="40">
        <f t="shared" si="10"/>
        <v>0</v>
      </c>
      <c r="O6" s="40">
        <f t="shared" si="4"/>
        <v>0</v>
      </c>
      <c r="P6" s="40">
        <f t="shared" si="11"/>
        <v>0</v>
      </c>
      <c r="Q6">
        <f t="shared" si="12"/>
        <v>0</v>
      </c>
      <c r="R6" s="40">
        <f t="shared" si="13"/>
        <v>0</v>
      </c>
      <c r="S6" s="40">
        <f t="shared" si="5"/>
        <v>0</v>
      </c>
      <c r="T6" s="40">
        <f t="shared" si="14"/>
        <v>0</v>
      </c>
      <c r="U6">
        <f t="shared" si="15"/>
        <v>0</v>
      </c>
      <c r="V6" s="40">
        <f t="shared" si="16"/>
        <v>0</v>
      </c>
      <c r="W6" s="40">
        <f t="shared" si="6"/>
        <v>0</v>
      </c>
      <c r="X6" s="40">
        <f t="shared" si="17"/>
        <v>0</v>
      </c>
      <c r="Y6">
        <f t="shared" si="18"/>
        <v>0</v>
      </c>
    </row>
    <row r="7" spans="1:26" x14ac:dyDescent="0.25">
      <c r="A7" s="4" t="s">
        <v>687</v>
      </c>
      <c r="B7" s="7" t="s">
        <v>102</v>
      </c>
      <c r="C7" s="2" t="s">
        <v>688</v>
      </c>
      <c r="D7">
        <f>VLOOKUP(B7,'Model allocations'!$A$1:$L$319,4,FALSE)</f>
        <v>0</v>
      </c>
      <c r="E7" s="42">
        <f>VLOOKUP(B7,'Initial adjusted formula count'!$A$1:$P$319,12,FALSE)</f>
        <v>0.100488485694348</v>
      </c>
      <c r="F7">
        <f>VLOOKUP(B7,'Model allocations'!$A$1:$L$319,9,FALSE)</f>
        <v>0</v>
      </c>
      <c r="G7" s="41">
        <f t="shared" si="7"/>
        <v>0.85</v>
      </c>
      <c r="H7">
        <f t="shared" si="8"/>
        <v>0</v>
      </c>
      <c r="I7">
        <f t="shared" si="0"/>
        <v>0</v>
      </c>
      <c r="J7" s="62">
        <f t="shared" si="1"/>
        <v>0</v>
      </c>
      <c r="K7">
        <f t="shared" si="2"/>
        <v>0</v>
      </c>
      <c r="L7">
        <f t="shared" si="9"/>
        <v>0</v>
      </c>
      <c r="M7">
        <f t="shared" si="3"/>
        <v>0</v>
      </c>
      <c r="N7" s="40">
        <f t="shared" si="10"/>
        <v>0</v>
      </c>
      <c r="O7" s="40">
        <f t="shared" si="4"/>
        <v>0</v>
      </c>
      <c r="P7" s="40">
        <f t="shared" si="11"/>
        <v>0</v>
      </c>
      <c r="Q7">
        <f t="shared" si="12"/>
        <v>0</v>
      </c>
      <c r="R7" s="40">
        <f t="shared" si="13"/>
        <v>0</v>
      </c>
      <c r="S7" s="40">
        <f t="shared" si="5"/>
        <v>0</v>
      </c>
      <c r="T7" s="40">
        <f t="shared" si="14"/>
        <v>0</v>
      </c>
      <c r="U7">
        <f t="shared" si="15"/>
        <v>0</v>
      </c>
      <c r="V7" s="40">
        <f t="shared" si="16"/>
        <v>0</v>
      </c>
      <c r="W7" s="40">
        <f t="shared" si="6"/>
        <v>0</v>
      </c>
      <c r="X7" s="40">
        <f t="shared" si="17"/>
        <v>0</v>
      </c>
      <c r="Y7">
        <f t="shared" si="18"/>
        <v>0</v>
      </c>
    </row>
    <row r="8" spans="1:26" x14ac:dyDescent="0.25">
      <c r="A8" s="4" t="s">
        <v>689</v>
      </c>
      <c r="B8" s="7" t="s">
        <v>104</v>
      </c>
      <c r="C8" s="2" t="s">
        <v>690</v>
      </c>
      <c r="D8">
        <f>VLOOKUP(B8,'Model allocations'!$A$1:$L$319,4,FALSE)</f>
        <v>0</v>
      </c>
      <c r="E8" s="42">
        <f>VLOOKUP(B8,'Initial adjusted formula count'!$A$1:$P$319,12,FALSE)</f>
        <v>8.1027009003000999E-2</v>
      </c>
      <c r="F8">
        <f>VLOOKUP(B8,'Model allocations'!$A$1:$L$319,9,FALSE)</f>
        <v>0</v>
      </c>
      <c r="G8" s="41">
        <f t="shared" si="7"/>
        <v>0.85</v>
      </c>
      <c r="H8">
        <f t="shared" si="8"/>
        <v>0</v>
      </c>
      <c r="I8">
        <f t="shared" si="0"/>
        <v>0</v>
      </c>
      <c r="J8" s="62">
        <f t="shared" si="1"/>
        <v>0</v>
      </c>
      <c r="K8">
        <f t="shared" si="2"/>
        <v>0</v>
      </c>
      <c r="L8">
        <f t="shared" si="9"/>
        <v>0</v>
      </c>
      <c r="M8">
        <f t="shared" si="3"/>
        <v>0</v>
      </c>
      <c r="N8" s="40">
        <f t="shared" si="10"/>
        <v>0</v>
      </c>
      <c r="O8" s="40">
        <f t="shared" si="4"/>
        <v>0</v>
      </c>
      <c r="P8" s="40">
        <f t="shared" si="11"/>
        <v>0</v>
      </c>
      <c r="Q8">
        <f t="shared" si="12"/>
        <v>0</v>
      </c>
      <c r="R8" s="40">
        <f t="shared" si="13"/>
        <v>0</v>
      </c>
      <c r="S8" s="40">
        <f t="shared" si="5"/>
        <v>0</v>
      </c>
      <c r="T8" s="40">
        <f t="shared" si="14"/>
        <v>0</v>
      </c>
      <c r="U8">
        <f t="shared" si="15"/>
        <v>0</v>
      </c>
      <c r="V8" s="40">
        <f t="shared" si="16"/>
        <v>0</v>
      </c>
      <c r="W8" s="40">
        <f t="shared" si="6"/>
        <v>0</v>
      </c>
      <c r="X8" s="40">
        <f t="shared" si="17"/>
        <v>0</v>
      </c>
      <c r="Y8">
        <f t="shared" si="18"/>
        <v>0</v>
      </c>
    </row>
    <row r="9" spans="1:26" x14ac:dyDescent="0.25">
      <c r="A9" s="4" t="s">
        <v>691</v>
      </c>
      <c r="B9" s="7" t="s">
        <v>326</v>
      </c>
      <c r="C9" s="2" t="s">
        <v>692</v>
      </c>
      <c r="D9">
        <f>VLOOKUP(B9,'Model allocations'!$A$1:$L$319,4,FALSE)</f>
        <v>7023.8301518737599</v>
      </c>
      <c r="E9" s="42">
        <f>VLOOKUP(B9,'Initial adjusted formula count'!$A$1:$P$319,12,FALSE)</f>
        <v>0.12598425196850399</v>
      </c>
      <c r="F9">
        <f>VLOOKUP(B9,'Model allocations'!$A$1:$L$319,9,FALSE)</f>
        <v>0</v>
      </c>
      <c r="G9" s="41">
        <f t="shared" si="7"/>
        <v>0.85</v>
      </c>
      <c r="H9">
        <f t="shared" si="8"/>
        <v>0</v>
      </c>
      <c r="I9">
        <f t="shared" si="0"/>
        <v>0</v>
      </c>
      <c r="J9">
        <f t="shared" si="1"/>
        <v>0</v>
      </c>
      <c r="K9">
        <f t="shared" si="2"/>
        <v>0</v>
      </c>
      <c r="L9">
        <f t="shared" si="9"/>
        <v>0</v>
      </c>
      <c r="M9">
        <f t="shared" si="3"/>
        <v>0</v>
      </c>
      <c r="N9" s="40">
        <f t="shared" si="10"/>
        <v>0</v>
      </c>
      <c r="O9" s="40">
        <f t="shared" si="4"/>
        <v>0</v>
      </c>
      <c r="P9" s="40">
        <f t="shared" si="11"/>
        <v>0</v>
      </c>
      <c r="Q9">
        <f t="shared" si="12"/>
        <v>0</v>
      </c>
      <c r="R9" s="40">
        <f t="shared" si="13"/>
        <v>0</v>
      </c>
      <c r="S9" s="40">
        <f t="shared" si="5"/>
        <v>0</v>
      </c>
      <c r="T9" s="40">
        <f t="shared" si="14"/>
        <v>0</v>
      </c>
      <c r="U9">
        <f t="shared" si="15"/>
        <v>0</v>
      </c>
      <c r="V9" s="40">
        <f t="shared" si="16"/>
        <v>0</v>
      </c>
      <c r="W9" s="40">
        <f t="shared" si="6"/>
        <v>0</v>
      </c>
      <c r="X9" s="40">
        <f t="shared" si="17"/>
        <v>0</v>
      </c>
      <c r="Y9">
        <f t="shared" si="18"/>
        <v>0</v>
      </c>
    </row>
    <row r="10" spans="1:26" x14ac:dyDescent="0.25">
      <c r="A10" s="4" t="s">
        <v>693</v>
      </c>
      <c r="B10" s="7" t="s">
        <v>328</v>
      </c>
      <c r="C10" s="2" t="s">
        <v>694</v>
      </c>
      <c r="D10">
        <f>VLOOKUP(B10,'Model allocations'!$A$1:$L$319,4,FALSE)</f>
        <v>311869.86497194209</v>
      </c>
      <c r="E10" s="42">
        <f>VLOOKUP(B10,'Initial adjusted formula count'!$A$1:$P$319,12,FALSE)</f>
        <v>0.15162204051092901</v>
      </c>
      <c r="F10">
        <f>VLOOKUP(B10,'Model allocations'!$A$1:$L$319,9,FALSE)</f>
        <v>600336.12234109745</v>
      </c>
      <c r="G10" s="41">
        <f t="shared" si="7"/>
        <v>0.9</v>
      </c>
      <c r="H10">
        <f t="shared" si="8"/>
        <v>280682.87847474788</v>
      </c>
      <c r="I10">
        <f t="shared" si="0"/>
        <v>0</v>
      </c>
      <c r="J10">
        <f t="shared" si="1"/>
        <v>600336.12234109745</v>
      </c>
      <c r="K10">
        <f t="shared" si="2"/>
        <v>599507.25266924442</v>
      </c>
      <c r="L10">
        <f t="shared" si="9"/>
        <v>599507.25266924442</v>
      </c>
      <c r="M10">
        <f t="shared" si="3"/>
        <v>0</v>
      </c>
      <c r="N10" s="40">
        <f t="shared" si="10"/>
        <v>599507.25266924442</v>
      </c>
      <c r="O10" s="40">
        <f t="shared" si="4"/>
        <v>598874.09289728012</v>
      </c>
      <c r="P10" s="40">
        <f t="shared" si="11"/>
        <v>598874.09289728012</v>
      </c>
      <c r="Q10">
        <f t="shared" si="12"/>
        <v>0</v>
      </c>
      <c r="R10" s="40">
        <f t="shared" si="13"/>
        <v>598874.09289728012</v>
      </c>
      <c r="S10" s="40">
        <f t="shared" si="5"/>
        <v>598874.09289727965</v>
      </c>
      <c r="T10" s="40">
        <f t="shared" si="14"/>
        <v>598874.09289727965</v>
      </c>
      <c r="U10">
        <f t="shared" si="15"/>
        <v>0</v>
      </c>
      <c r="V10" s="40">
        <f t="shared" si="16"/>
        <v>598874.09289727965</v>
      </c>
      <c r="W10" s="40">
        <f t="shared" si="6"/>
        <v>598874.09289727954</v>
      </c>
      <c r="X10" s="40">
        <f t="shared" si="17"/>
        <v>598874.09289727954</v>
      </c>
      <c r="Y10">
        <f t="shared" si="18"/>
        <v>0</v>
      </c>
    </row>
    <row r="11" spans="1:26" x14ac:dyDescent="0.25">
      <c r="A11" s="4" t="s">
        <v>695</v>
      </c>
      <c r="B11" s="7" t="s">
        <v>106</v>
      </c>
      <c r="C11" s="2" t="s">
        <v>696</v>
      </c>
      <c r="D11">
        <f>VLOOKUP(B11,'Model allocations'!$A$1:$L$319,4,FALSE)</f>
        <v>0</v>
      </c>
      <c r="E11" s="42">
        <f>VLOOKUP(B11,'Initial adjusted formula count'!$A$1:$P$319,12,FALSE)</f>
        <v>3.9623576027736501E-2</v>
      </c>
      <c r="F11">
        <f>VLOOKUP(B11,'Model allocations'!$A$1:$L$319,9,FALSE)</f>
        <v>0</v>
      </c>
      <c r="G11" s="41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40">
        <f t="shared" si="10"/>
        <v>0</v>
      </c>
      <c r="O11" s="40">
        <f t="shared" si="4"/>
        <v>0</v>
      </c>
      <c r="P11" s="40">
        <f t="shared" si="11"/>
        <v>0</v>
      </c>
      <c r="Q11">
        <f t="shared" si="12"/>
        <v>0</v>
      </c>
      <c r="R11" s="40">
        <f t="shared" si="13"/>
        <v>0</v>
      </c>
      <c r="S11" s="40">
        <f t="shared" si="5"/>
        <v>0</v>
      </c>
      <c r="T11" s="40">
        <f t="shared" si="14"/>
        <v>0</v>
      </c>
      <c r="U11">
        <f t="shared" si="15"/>
        <v>0</v>
      </c>
      <c r="V11" s="40">
        <f t="shared" si="16"/>
        <v>0</v>
      </c>
      <c r="W11" s="40">
        <f t="shared" si="6"/>
        <v>0</v>
      </c>
      <c r="X11" s="40">
        <f t="shared" si="17"/>
        <v>0</v>
      </c>
      <c r="Y11">
        <f t="shared" si="18"/>
        <v>0</v>
      </c>
    </row>
    <row r="12" spans="1:26" x14ac:dyDescent="0.25">
      <c r="A12" s="4" t="s">
        <v>697</v>
      </c>
      <c r="B12" s="7" t="s">
        <v>108</v>
      </c>
      <c r="C12" s="2" t="s">
        <v>698</v>
      </c>
      <c r="D12">
        <f>VLOOKUP(B12,'Model allocations'!$A$1:$L$319,4,FALSE)</f>
        <v>0</v>
      </c>
      <c r="E12" s="42">
        <f>VLOOKUP(B12,'Initial adjusted formula count'!$A$1:$P$319,12,FALSE)</f>
        <v>6.9741560529244503E-2</v>
      </c>
      <c r="F12">
        <f>VLOOKUP(B12,'Model allocations'!$A$1:$L$319,9,FALSE)</f>
        <v>0</v>
      </c>
      <c r="G12" s="41">
        <f t="shared" si="7"/>
        <v>0.85</v>
      </c>
      <c r="H12">
        <f t="shared" si="8"/>
        <v>0</v>
      </c>
      <c r="I12">
        <f t="shared" si="0"/>
        <v>0</v>
      </c>
      <c r="J12">
        <f t="shared" si="1"/>
        <v>0</v>
      </c>
      <c r="K12">
        <f t="shared" si="2"/>
        <v>0</v>
      </c>
      <c r="L12">
        <f t="shared" si="9"/>
        <v>0</v>
      </c>
      <c r="M12">
        <f t="shared" si="3"/>
        <v>0</v>
      </c>
      <c r="N12" s="40">
        <f t="shared" si="10"/>
        <v>0</v>
      </c>
      <c r="O12" s="40">
        <f t="shared" si="4"/>
        <v>0</v>
      </c>
      <c r="P12" s="40">
        <f t="shared" si="11"/>
        <v>0</v>
      </c>
      <c r="Q12">
        <f t="shared" si="12"/>
        <v>0</v>
      </c>
      <c r="R12" s="40">
        <f t="shared" si="13"/>
        <v>0</v>
      </c>
      <c r="S12" s="40">
        <f t="shared" si="5"/>
        <v>0</v>
      </c>
      <c r="T12" s="40">
        <f t="shared" si="14"/>
        <v>0</v>
      </c>
      <c r="U12">
        <f t="shared" si="15"/>
        <v>0</v>
      </c>
      <c r="V12" s="40">
        <f t="shared" si="16"/>
        <v>0</v>
      </c>
      <c r="W12" s="40">
        <f t="shared" si="6"/>
        <v>0</v>
      </c>
      <c r="X12" s="40">
        <f t="shared" si="17"/>
        <v>0</v>
      </c>
      <c r="Y12">
        <f t="shared" si="18"/>
        <v>0</v>
      </c>
    </row>
    <row r="13" spans="1:26" x14ac:dyDescent="0.25">
      <c r="A13" s="4" t="s">
        <v>699</v>
      </c>
      <c r="B13" s="7" t="s">
        <v>110</v>
      </c>
      <c r="C13" s="2" t="s">
        <v>700</v>
      </c>
      <c r="D13">
        <f>VLOOKUP(B13,'Model allocations'!$A$1:$L$319,4,FALSE)</f>
        <v>0</v>
      </c>
      <c r="E13" s="42">
        <f>VLOOKUP(B13,'Initial adjusted formula count'!$A$1:$P$319,12,FALSE)</f>
        <v>7.0212951649502503E-2</v>
      </c>
      <c r="F13">
        <f>VLOOKUP(B13,'Model allocations'!$A$1:$L$319,9,FALSE)</f>
        <v>0</v>
      </c>
      <c r="G13" s="41">
        <f t="shared" si="7"/>
        <v>0.85</v>
      </c>
      <c r="H13">
        <f t="shared" si="8"/>
        <v>0</v>
      </c>
      <c r="I13">
        <f t="shared" si="0"/>
        <v>0</v>
      </c>
      <c r="J13">
        <f t="shared" si="1"/>
        <v>0</v>
      </c>
      <c r="K13">
        <f t="shared" si="2"/>
        <v>0</v>
      </c>
      <c r="L13">
        <f t="shared" si="9"/>
        <v>0</v>
      </c>
      <c r="M13">
        <f t="shared" si="3"/>
        <v>0</v>
      </c>
      <c r="N13" s="40">
        <f t="shared" si="10"/>
        <v>0</v>
      </c>
      <c r="O13" s="40">
        <f t="shared" si="4"/>
        <v>0</v>
      </c>
      <c r="P13" s="40">
        <f t="shared" si="11"/>
        <v>0</v>
      </c>
      <c r="Q13">
        <f t="shared" si="12"/>
        <v>0</v>
      </c>
      <c r="R13" s="40">
        <f t="shared" si="13"/>
        <v>0</v>
      </c>
      <c r="S13" s="40">
        <f t="shared" si="5"/>
        <v>0</v>
      </c>
      <c r="T13" s="40">
        <f t="shared" si="14"/>
        <v>0</v>
      </c>
      <c r="U13">
        <f t="shared" si="15"/>
        <v>0</v>
      </c>
      <c r="V13" s="40">
        <f t="shared" si="16"/>
        <v>0</v>
      </c>
      <c r="W13" s="40">
        <f t="shared" si="6"/>
        <v>0</v>
      </c>
      <c r="X13" s="40">
        <f t="shared" si="17"/>
        <v>0</v>
      </c>
      <c r="Y13">
        <f t="shared" si="18"/>
        <v>0</v>
      </c>
    </row>
    <row r="14" spans="1:26" x14ac:dyDescent="0.25">
      <c r="A14" s="4" t="s">
        <v>17</v>
      </c>
      <c r="B14" s="7" t="s">
        <v>68</v>
      </c>
      <c r="C14" s="2" t="s">
        <v>701</v>
      </c>
      <c r="D14">
        <f>VLOOKUP(B14,'Model allocations'!$A$1:$L$319,4,FALSE)</f>
        <v>0</v>
      </c>
      <c r="E14" s="42">
        <f>VLOOKUP(B14,'Initial adjusted formula count'!$A$1:$P$319,12,FALSE)</f>
        <v>0.141147149269154</v>
      </c>
      <c r="F14">
        <f>VLOOKUP(B14,'Model allocations'!$A$1:$L$319,9,FALSE)</f>
        <v>0</v>
      </c>
      <c r="G14" s="41">
        <f t="shared" si="7"/>
        <v>0.85</v>
      </c>
      <c r="H14">
        <f t="shared" si="8"/>
        <v>0</v>
      </c>
      <c r="I14">
        <f t="shared" si="0"/>
        <v>0</v>
      </c>
      <c r="J14">
        <f t="shared" si="1"/>
        <v>0</v>
      </c>
      <c r="K14">
        <f t="shared" si="2"/>
        <v>0</v>
      </c>
      <c r="L14">
        <f t="shared" si="9"/>
        <v>0</v>
      </c>
      <c r="M14">
        <f t="shared" si="3"/>
        <v>0</v>
      </c>
      <c r="N14" s="40">
        <f t="shared" si="10"/>
        <v>0</v>
      </c>
      <c r="O14" s="40">
        <f t="shared" si="4"/>
        <v>0</v>
      </c>
      <c r="P14" s="40">
        <f t="shared" si="11"/>
        <v>0</v>
      </c>
      <c r="Q14">
        <f t="shared" si="12"/>
        <v>0</v>
      </c>
      <c r="R14" s="40">
        <f t="shared" si="13"/>
        <v>0</v>
      </c>
      <c r="S14" s="40">
        <f t="shared" si="5"/>
        <v>0</v>
      </c>
      <c r="T14" s="40">
        <f t="shared" si="14"/>
        <v>0</v>
      </c>
      <c r="U14">
        <f t="shared" si="15"/>
        <v>0</v>
      </c>
      <c r="V14" s="40">
        <f t="shared" si="16"/>
        <v>0</v>
      </c>
      <c r="W14" s="40">
        <f t="shared" si="6"/>
        <v>0</v>
      </c>
      <c r="X14" s="40">
        <f t="shared" si="17"/>
        <v>0</v>
      </c>
      <c r="Y14">
        <f t="shared" si="18"/>
        <v>0</v>
      </c>
    </row>
    <row r="15" spans="1:26" x14ac:dyDescent="0.25">
      <c r="A15" s="4" t="s">
        <v>702</v>
      </c>
      <c r="B15" s="7" t="s">
        <v>112</v>
      </c>
      <c r="C15" s="2" t="s">
        <v>703</v>
      </c>
      <c r="D15">
        <f>VLOOKUP(B15,'Model allocations'!$A$1:$L$319,4,FALSE)</f>
        <v>0</v>
      </c>
      <c r="E15" s="42">
        <f>VLOOKUP(B15,'Initial adjusted formula count'!$A$1:$P$319,12,FALSE)</f>
        <v>6.25E-2</v>
      </c>
      <c r="F15">
        <f>VLOOKUP(B15,'Model allocations'!$A$1:$L$319,9,FALSE)</f>
        <v>0</v>
      </c>
      <c r="G15" s="41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40">
        <f t="shared" si="10"/>
        <v>0</v>
      </c>
      <c r="O15" s="40">
        <f t="shared" si="4"/>
        <v>0</v>
      </c>
      <c r="P15" s="40">
        <f t="shared" si="11"/>
        <v>0</v>
      </c>
      <c r="Q15">
        <f t="shared" si="12"/>
        <v>0</v>
      </c>
      <c r="R15" s="40">
        <f t="shared" si="13"/>
        <v>0</v>
      </c>
      <c r="S15" s="40">
        <f t="shared" si="5"/>
        <v>0</v>
      </c>
      <c r="T15" s="40">
        <f t="shared" si="14"/>
        <v>0</v>
      </c>
      <c r="U15">
        <f t="shared" si="15"/>
        <v>0</v>
      </c>
      <c r="V15" s="40">
        <f t="shared" si="16"/>
        <v>0</v>
      </c>
      <c r="W15" s="40">
        <f t="shared" si="6"/>
        <v>0</v>
      </c>
      <c r="X15" s="40">
        <f t="shared" si="17"/>
        <v>0</v>
      </c>
      <c r="Y15">
        <f t="shared" si="18"/>
        <v>0</v>
      </c>
    </row>
    <row r="16" spans="1:26" x14ac:dyDescent="0.25">
      <c r="A16" s="4" t="s">
        <v>704</v>
      </c>
      <c r="B16" s="7" t="s">
        <v>278</v>
      </c>
      <c r="C16" s="2" t="s">
        <v>705</v>
      </c>
      <c r="D16">
        <f>VLOOKUP(B16,'Model allocations'!$A$1:$L$319,4,FALSE)</f>
        <v>0</v>
      </c>
      <c r="E16" s="42">
        <f>VLOOKUP(B16,'Initial adjusted formula count'!$A$1:$P$319,12,FALSE)</f>
        <v>9.5455471775015302E-2</v>
      </c>
      <c r="F16">
        <f>VLOOKUP(B16,'Model allocations'!$A$1:$L$319,9,FALSE)</f>
        <v>0</v>
      </c>
      <c r="G16" s="41">
        <f t="shared" si="7"/>
        <v>0.85</v>
      </c>
      <c r="H16">
        <f t="shared" si="8"/>
        <v>0</v>
      </c>
      <c r="I16">
        <f t="shared" si="0"/>
        <v>0</v>
      </c>
      <c r="J16">
        <f t="shared" si="1"/>
        <v>0</v>
      </c>
      <c r="K16">
        <f t="shared" si="2"/>
        <v>0</v>
      </c>
      <c r="L16">
        <f t="shared" si="9"/>
        <v>0</v>
      </c>
      <c r="M16">
        <f t="shared" si="3"/>
        <v>0</v>
      </c>
      <c r="N16" s="40">
        <f t="shared" si="10"/>
        <v>0</v>
      </c>
      <c r="O16" s="40">
        <f t="shared" si="4"/>
        <v>0</v>
      </c>
      <c r="P16" s="40">
        <f t="shared" si="11"/>
        <v>0</v>
      </c>
      <c r="Q16">
        <f t="shared" si="12"/>
        <v>0</v>
      </c>
      <c r="R16" s="40">
        <f t="shared" si="13"/>
        <v>0</v>
      </c>
      <c r="S16" s="40">
        <f t="shared" si="5"/>
        <v>0</v>
      </c>
      <c r="T16" s="40">
        <f t="shared" si="14"/>
        <v>0</v>
      </c>
      <c r="U16">
        <f t="shared" si="15"/>
        <v>0</v>
      </c>
      <c r="V16" s="40">
        <f t="shared" si="16"/>
        <v>0</v>
      </c>
      <c r="W16" s="40">
        <f t="shared" si="6"/>
        <v>0</v>
      </c>
      <c r="X16" s="40">
        <f t="shared" si="17"/>
        <v>0</v>
      </c>
      <c r="Y16">
        <f t="shared" si="18"/>
        <v>0</v>
      </c>
    </row>
    <row r="17" spans="1:25" x14ac:dyDescent="0.25">
      <c r="A17" s="4" t="s">
        <v>706</v>
      </c>
      <c r="B17" s="7" t="s">
        <v>330</v>
      </c>
      <c r="C17" s="2" t="s">
        <v>707</v>
      </c>
      <c r="D17">
        <f>VLOOKUP(B17,'Model allocations'!$A$1:$L$319,4,FALSE)</f>
        <v>1071.5880026796508</v>
      </c>
      <c r="E17" s="42">
        <f>VLOOKUP(B17,'Initial adjusted formula count'!$A$1:$P$319,12,FALSE)</f>
        <v>0.189873417721519</v>
      </c>
      <c r="F17">
        <f>VLOOKUP(B17,'Model allocations'!$A$1:$L$319,9,FALSE)</f>
        <v>3174.1423458288546</v>
      </c>
      <c r="G17" s="41">
        <f t="shared" si="7"/>
        <v>0.9</v>
      </c>
      <c r="H17">
        <f t="shared" si="8"/>
        <v>964.42920241168576</v>
      </c>
      <c r="I17">
        <f t="shared" si="0"/>
        <v>0</v>
      </c>
      <c r="J17">
        <f t="shared" si="1"/>
        <v>3174.1423458288546</v>
      </c>
      <c r="K17">
        <f t="shared" si="2"/>
        <v>3169.7598836935726</v>
      </c>
      <c r="L17">
        <f t="shared" si="9"/>
        <v>3169.7598836935726</v>
      </c>
      <c r="M17">
        <f t="shared" si="3"/>
        <v>0</v>
      </c>
      <c r="N17" s="40">
        <f t="shared" si="10"/>
        <v>3169.7598836935726</v>
      </c>
      <c r="O17" s="40">
        <f t="shared" si="4"/>
        <v>3166.4121936761376</v>
      </c>
      <c r="P17" s="40">
        <f t="shared" si="11"/>
        <v>3166.4121936761376</v>
      </c>
      <c r="Q17">
        <f t="shared" si="12"/>
        <v>0</v>
      </c>
      <c r="R17" s="40">
        <f t="shared" si="13"/>
        <v>3166.4121936761376</v>
      </c>
      <c r="S17" s="40">
        <f t="shared" si="5"/>
        <v>3166.4121936761348</v>
      </c>
      <c r="T17" s="40">
        <f t="shared" si="14"/>
        <v>3166.4121936761348</v>
      </c>
      <c r="U17">
        <f t="shared" si="15"/>
        <v>0</v>
      </c>
      <c r="V17" s="40">
        <f t="shared" si="16"/>
        <v>3166.4121936761348</v>
      </c>
      <c r="W17" s="40">
        <f t="shared" si="6"/>
        <v>3166.4121936761339</v>
      </c>
      <c r="X17" s="40">
        <f t="shared" si="17"/>
        <v>3166.4121936761339</v>
      </c>
      <c r="Y17">
        <f t="shared" si="18"/>
        <v>0</v>
      </c>
    </row>
    <row r="18" spans="1:25" x14ac:dyDescent="0.25">
      <c r="A18" s="4" t="s">
        <v>708</v>
      </c>
      <c r="B18" s="7" t="s">
        <v>332</v>
      </c>
      <c r="C18" s="2" t="s">
        <v>709</v>
      </c>
      <c r="D18">
        <f>VLOOKUP(B18,'Model allocations'!$A$1:$L$319,4,FALSE)</f>
        <v>70762.137622907525</v>
      </c>
      <c r="E18" s="42">
        <f>VLOOKUP(B18,'Initial adjusted formula count'!$A$1:$P$319,12,FALSE)</f>
        <v>0.15436507936507901</v>
      </c>
      <c r="F18">
        <f>VLOOKUP(B18,'Model allocations'!$A$1:$L$319,9,FALSE)</f>
        <v>82316.091501828298</v>
      </c>
      <c r="G18" s="41">
        <f t="shared" si="7"/>
        <v>0.9</v>
      </c>
      <c r="H18">
        <f t="shared" si="8"/>
        <v>63685.923860616771</v>
      </c>
      <c r="I18">
        <f t="shared" si="0"/>
        <v>0</v>
      </c>
      <c r="J18">
        <f t="shared" si="1"/>
        <v>82316.091501828298</v>
      </c>
      <c r="K18">
        <f t="shared" si="2"/>
        <v>82202.439650453322</v>
      </c>
      <c r="L18">
        <f t="shared" si="9"/>
        <v>82202.439650453322</v>
      </c>
      <c r="M18">
        <f t="shared" si="3"/>
        <v>0</v>
      </c>
      <c r="N18" s="40">
        <f t="shared" si="10"/>
        <v>82202.439650453322</v>
      </c>
      <c r="O18" s="40">
        <f t="shared" si="4"/>
        <v>82115.622889334496</v>
      </c>
      <c r="P18" s="40">
        <f t="shared" si="11"/>
        <v>82115.622889334496</v>
      </c>
      <c r="Q18">
        <f t="shared" si="12"/>
        <v>0</v>
      </c>
      <c r="R18" s="40">
        <f t="shared" si="13"/>
        <v>82115.622889334496</v>
      </c>
      <c r="S18" s="40">
        <f t="shared" si="5"/>
        <v>82115.622889334423</v>
      </c>
      <c r="T18" s="40">
        <f t="shared" si="14"/>
        <v>82115.622889334423</v>
      </c>
      <c r="U18">
        <f t="shared" si="15"/>
        <v>0</v>
      </c>
      <c r="V18" s="40">
        <f t="shared" si="16"/>
        <v>82115.622889334423</v>
      </c>
      <c r="W18" s="40">
        <f t="shared" si="6"/>
        <v>82115.622889334409</v>
      </c>
      <c r="X18" s="40">
        <f t="shared" si="17"/>
        <v>82115.622889334409</v>
      </c>
      <c r="Y18">
        <f t="shared" si="18"/>
        <v>0</v>
      </c>
    </row>
    <row r="19" spans="1:25" x14ac:dyDescent="0.25">
      <c r="A19" s="4" t="s">
        <v>710</v>
      </c>
      <c r="B19" s="7" t="s">
        <v>334</v>
      </c>
      <c r="C19" s="2" t="s">
        <v>711</v>
      </c>
      <c r="D19">
        <f>VLOOKUP(B19,'Model allocations'!$A$1:$L$319,4,FALSE)</f>
        <v>5302.5891241972049</v>
      </c>
      <c r="E19" s="42">
        <f>VLOOKUP(B19,'Initial adjusted formula count'!$A$1:$P$319,12,FALSE)</f>
        <v>0.13488372093023299</v>
      </c>
      <c r="F19">
        <f>VLOOKUP(B19,'Model allocations'!$A$1:$L$319,9,FALSE)</f>
        <v>4507.2007555676237</v>
      </c>
      <c r="G19" s="41">
        <f t="shared" si="7"/>
        <v>0.85</v>
      </c>
      <c r="H19">
        <f t="shared" si="8"/>
        <v>4507.2007555676237</v>
      </c>
      <c r="I19">
        <f t="shared" si="0"/>
        <v>0</v>
      </c>
      <c r="J19">
        <f t="shared" si="1"/>
        <v>4507.2007555676237</v>
      </c>
      <c r="K19">
        <f t="shared" si="2"/>
        <v>4500.9777716887356</v>
      </c>
      <c r="L19">
        <f t="shared" si="9"/>
        <v>4500.9777716887356</v>
      </c>
      <c r="M19">
        <f t="shared" si="3"/>
        <v>4507.2007555676237</v>
      </c>
      <c r="N19" s="40">
        <f t="shared" si="10"/>
        <v>0</v>
      </c>
      <c r="O19" s="40">
        <f t="shared" si="4"/>
        <v>0</v>
      </c>
      <c r="P19" s="40">
        <f t="shared" si="11"/>
        <v>4507.2007555676237</v>
      </c>
      <c r="Q19">
        <f t="shared" si="12"/>
        <v>0</v>
      </c>
      <c r="R19" s="40">
        <f t="shared" si="13"/>
        <v>0</v>
      </c>
      <c r="S19" s="40">
        <f t="shared" si="5"/>
        <v>0</v>
      </c>
      <c r="T19" s="40">
        <f t="shared" si="14"/>
        <v>4507.2007555676237</v>
      </c>
      <c r="U19">
        <f t="shared" si="15"/>
        <v>0</v>
      </c>
      <c r="V19" s="40">
        <f t="shared" si="16"/>
        <v>0</v>
      </c>
      <c r="W19" s="40">
        <f t="shared" si="6"/>
        <v>0</v>
      </c>
      <c r="X19" s="40">
        <f t="shared" si="17"/>
        <v>4507.2007555676237</v>
      </c>
      <c r="Y19">
        <f t="shared" si="18"/>
        <v>0</v>
      </c>
    </row>
    <row r="20" spans="1:25" x14ac:dyDescent="0.25">
      <c r="A20" s="4" t="s">
        <v>11</v>
      </c>
      <c r="B20" s="7" t="s">
        <v>67</v>
      </c>
      <c r="C20" s="2" t="s">
        <v>712</v>
      </c>
      <c r="D20">
        <f>VLOOKUP(B20,'Model allocations'!$A$1:$L$319,4,FALSE)</f>
        <v>192352.05645571303</v>
      </c>
      <c r="E20" s="42">
        <f>VLOOKUP(B20,'Initial adjusted formula count'!$A$1:$P$319,12,FALSE)</f>
        <v>0.165347216785312</v>
      </c>
      <c r="F20">
        <f>VLOOKUP(B20,'Model allocations'!$A$1:$L$319,9,FALSE)</f>
        <v>176513.00364965992</v>
      </c>
      <c r="G20" s="41">
        <f t="shared" si="7"/>
        <v>0.9</v>
      </c>
      <c r="H20">
        <f t="shared" si="8"/>
        <v>173116.85081014174</v>
      </c>
      <c r="I20">
        <f t="shared" si="0"/>
        <v>0</v>
      </c>
      <c r="J20">
        <f t="shared" si="1"/>
        <v>176513.00364965992</v>
      </c>
      <c r="K20">
        <f t="shared" si="2"/>
        <v>176269.29638306677</v>
      </c>
      <c r="L20">
        <f t="shared" si="9"/>
        <v>176269.29638306677</v>
      </c>
      <c r="M20">
        <f t="shared" si="3"/>
        <v>0</v>
      </c>
      <c r="N20" s="40">
        <f t="shared" si="10"/>
        <v>176269.29638306677</v>
      </c>
      <c r="O20" s="40">
        <f t="shared" si="4"/>
        <v>176083.13245092871</v>
      </c>
      <c r="P20" s="40">
        <f t="shared" si="11"/>
        <v>176083.13245092871</v>
      </c>
      <c r="Q20">
        <f t="shared" si="12"/>
        <v>0</v>
      </c>
      <c r="R20" s="40">
        <f t="shared" si="13"/>
        <v>176083.13245092871</v>
      </c>
      <c r="S20" s="40">
        <f t="shared" si="5"/>
        <v>176083.13245092856</v>
      </c>
      <c r="T20" s="40">
        <f t="shared" si="14"/>
        <v>176083.13245092856</v>
      </c>
      <c r="U20">
        <f t="shared" si="15"/>
        <v>0</v>
      </c>
      <c r="V20" s="40">
        <f t="shared" si="16"/>
        <v>176083.13245092856</v>
      </c>
      <c r="W20" s="40">
        <f t="shared" si="6"/>
        <v>176083.13245092853</v>
      </c>
      <c r="X20" s="40">
        <f t="shared" si="17"/>
        <v>176083.13245092853</v>
      </c>
      <c r="Y20">
        <f t="shared" si="18"/>
        <v>0</v>
      </c>
    </row>
    <row r="21" spans="1:25" x14ac:dyDescent="0.25">
      <c r="A21" s="4" t="s">
        <v>713</v>
      </c>
      <c r="B21" s="7" t="s">
        <v>336</v>
      </c>
      <c r="C21" s="2" t="s">
        <v>714</v>
      </c>
      <c r="D21">
        <f>VLOOKUP(B21,'Model allocations'!$A$1:$L$319,4,FALSE)</f>
        <v>66949.577092795676</v>
      </c>
      <c r="E21" s="42">
        <f>VLOOKUP(B21,'Initial adjusted formula count'!$A$1:$P$319,12,FALSE)</f>
        <v>0.20205128205128201</v>
      </c>
      <c r="F21">
        <f>VLOOKUP(B21,'Model allocations'!$A$1:$L$319,9,FALSE)</f>
        <v>60254.61938351611</v>
      </c>
      <c r="G21" s="41">
        <f t="shared" si="7"/>
        <v>0.9</v>
      </c>
      <c r="H21">
        <f t="shared" si="8"/>
        <v>60254.61938351611</v>
      </c>
      <c r="I21">
        <f t="shared" si="0"/>
        <v>0</v>
      </c>
      <c r="J21">
        <f t="shared" si="1"/>
        <v>60254.61938351611</v>
      </c>
      <c r="K21">
        <f t="shared" si="2"/>
        <v>60171.427277065348</v>
      </c>
      <c r="L21">
        <f t="shared" si="9"/>
        <v>60171.427277065348</v>
      </c>
      <c r="M21">
        <f t="shared" si="3"/>
        <v>60254.61938351611</v>
      </c>
      <c r="N21" s="40">
        <f t="shared" si="10"/>
        <v>0</v>
      </c>
      <c r="O21" s="40">
        <f t="shared" si="4"/>
        <v>0</v>
      </c>
      <c r="P21" s="40">
        <f t="shared" si="11"/>
        <v>60254.61938351611</v>
      </c>
      <c r="Q21">
        <f t="shared" si="12"/>
        <v>0</v>
      </c>
      <c r="R21" s="40">
        <f t="shared" si="13"/>
        <v>0</v>
      </c>
      <c r="S21" s="40">
        <f t="shared" si="5"/>
        <v>0</v>
      </c>
      <c r="T21" s="40">
        <f t="shared" si="14"/>
        <v>60254.61938351611</v>
      </c>
      <c r="U21">
        <f t="shared" si="15"/>
        <v>0</v>
      </c>
      <c r="V21" s="40">
        <f t="shared" si="16"/>
        <v>0</v>
      </c>
      <c r="W21" s="40">
        <f t="shared" si="6"/>
        <v>0</v>
      </c>
      <c r="X21" s="40">
        <f t="shared" si="17"/>
        <v>60254.61938351611</v>
      </c>
      <c r="Y21">
        <f t="shared" si="18"/>
        <v>0</v>
      </c>
    </row>
    <row r="22" spans="1:25" x14ac:dyDescent="0.25">
      <c r="A22" s="4" t="s">
        <v>715</v>
      </c>
      <c r="B22" s="7" t="s">
        <v>338</v>
      </c>
      <c r="C22" s="2" t="s">
        <v>716</v>
      </c>
      <c r="D22">
        <f>VLOOKUP(B22,'Model allocations'!$A$1:$L$319,4,FALSE)</f>
        <v>48861.44573789998</v>
      </c>
      <c r="E22" s="42">
        <f>VLOOKUP(B22,'Initial adjusted formula count'!$A$1:$P$319,12,FALSE)</f>
        <v>0.29142857142857098</v>
      </c>
      <c r="F22">
        <f>VLOOKUP(B22,'Model allocations'!$A$1:$L$319,9,FALSE)</f>
        <v>43975.30116410998</v>
      </c>
      <c r="G22" s="41">
        <f t="shared" si="7"/>
        <v>0.9</v>
      </c>
      <c r="H22">
        <f t="shared" si="8"/>
        <v>43975.30116410998</v>
      </c>
      <c r="I22">
        <f t="shared" si="0"/>
        <v>0</v>
      </c>
      <c r="J22">
        <f t="shared" si="1"/>
        <v>43975.30116410998</v>
      </c>
      <c r="K22">
        <f t="shared" si="2"/>
        <v>43914.585521507317</v>
      </c>
      <c r="L22">
        <f t="shared" si="9"/>
        <v>43914.585521507317</v>
      </c>
      <c r="M22">
        <f t="shared" si="3"/>
        <v>43975.30116410998</v>
      </c>
      <c r="N22" s="40">
        <f t="shared" si="10"/>
        <v>0</v>
      </c>
      <c r="O22" s="40">
        <f t="shared" si="4"/>
        <v>0</v>
      </c>
      <c r="P22" s="40">
        <f t="shared" si="11"/>
        <v>43975.30116410998</v>
      </c>
      <c r="Q22">
        <f t="shared" si="12"/>
        <v>0</v>
      </c>
      <c r="R22" s="40">
        <f t="shared" si="13"/>
        <v>0</v>
      </c>
      <c r="S22" s="40">
        <f t="shared" si="5"/>
        <v>0</v>
      </c>
      <c r="T22" s="40">
        <f t="shared" si="14"/>
        <v>43975.30116410998</v>
      </c>
      <c r="U22">
        <f t="shared" si="15"/>
        <v>0</v>
      </c>
      <c r="V22" s="40">
        <f t="shared" si="16"/>
        <v>0</v>
      </c>
      <c r="W22" s="40">
        <f t="shared" si="6"/>
        <v>0</v>
      </c>
      <c r="X22" s="40">
        <f t="shared" si="17"/>
        <v>43975.30116410998</v>
      </c>
      <c r="Y22">
        <f t="shared" si="18"/>
        <v>0</v>
      </c>
    </row>
    <row r="23" spans="1:25" x14ac:dyDescent="0.25">
      <c r="A23" s="4" t="s">
        <v>717</v>
      </c>
      <c r="B23" s="7" t="s">
        <v>340</v>
      </c>
      <c r="C23" s="2" t="s">
        <v>718</v>
      </c>
      <c r="D23">
        <f>VLOOKUP(B23,'Model allocations'!$A$1:$L$319,4,FALSE)</f>
        <v>5637.8591236038446</v>
      </c>
      <c r="E23" s="42">
        <f>VLOOKUP(B23,'Initial adjusted formula count'!$A$1:$P$319,12,FALSE)</f>
        <v>0.27118644067796599</v>
      </c>
      <c r="F23">
        <f>VLOOKUP(B23,'Model allocations'!$A$1:$L$319,9,FALSE)</f>
        <v>6771.5036711015555</v>
      </c>
      <c r="G23" s="41">
        <f t="shared" si="7"/>
        <v>0.9</v>
      </c>
      <c r="H23">
        <f t="shared" si="8"/>
        <v>5074.0732112434607</v>
      </c>
      <c r="I23">
        <f t="shared" si="0"/>
        <v>0</v>
      </c>
      <c r="J23">
        <f t="shared" si="1"/>
        <v>6771.5036711015555</v>
      </c>
      <c r="K23">
        <f t="shared" si="2"/>
        <v>6762.1544185462881</v>
      </c>
      <c r="L23">
        <f t="shared" si="9"/>
        <v>6762.1544185462881</v>
      </c>
      <c r="M23">
        <f t="shared" si="3"/>
        <v>0</v>
      </c>
      <c r="N23" s="40">
        <f t="shared" si="10"/>
        <v>6762.1544185462881</v>
      </c>
      <c r="O23" s="40">
        <f t="shared" si="4"/>
        <v>6755.0126798424262</v>
      </c>
      <c r="P23" s="40">
        <f t="shared" si="11"/>
        <v>6755.0126798424262</v>
      </c>
      <c r="Q23">
        <f t="shared" si="12"/>
        <v>0</v>
      </c>
      <c r="R23" s="40">
        <f t="shared" si="13"/>
        <v>6755.0126798424262</v>
      </c>
      <c r="S23" s="40">
        <f t="shared" si="5"/>
        <v>6755.0126798424208</v>
      </c>
      <c r="T23" s="40">
        <f t="shared" si="14"/>
        <v>6755.0126798424208</v>
      </c>
      <c r="U23">
        <f t="shared" si="15"/>
        <v>0</v>
      </c>
      <c r="V23" s="40">
        <f t="shared" si="16"/>
        <v>6755.0126798424208</v>
      </c>
      <c r="W23" s="40">
        <f t="shared" si="6"/>
        <v>6755.0126798424199</v>
      </c>
      <c r="X23" s="40">
        <f t="shared" si="17"/>
        <v>6755.0126798424199</v>
      </c>
      <c r="Y23">
        <f t="shared" si="18"/>
        <v>0</v>
      </c>
    </row>
    <row r="24" spans="1:25" x14ac:dyDescent="0.25">
      <c r="A24" s="4" t="s">
        <v>719</v>
      </c>
      <c r="B24" s="7" t="s">
        <v>342</v>
      </c>
      <c r="C24" s="2" t="s">
        <v>720</v>
      </c>
      <c r="D24">
        <f>VLOOKUP(B24,'Model allocations'!$A$1:$L$319,4,FALSE)</f>
        <v>134941.7508157772</v>
      </c>
      <c r="E24" s="42">
        <f>VLOOKUP(B24,'Initial adjusted formula count'!$A$1:$P$319,12,FALSE)</f>
        <v>0.134181914611509</v>
      </c>
      <c r="F24">
        <f>VLOOKUP(B24,'Model allocations'!$A$1:$L$319,9,FALSE)</f>
        <v>114700.48819341061</v>
      </c>
      <c r="G24" s="41">
        <f t="shared" si="7"/>
        <v>0.85</v>
      </c>
      <c r="H24">
        <f t="shared" si="8"/>
        <v>114700.48819341061</v>
      </c>
      <c r="I24">
        <f t="shared" si="0"/>
        <v>0</v>
      </c>
      <c r="J24">
        <f t="shared" si="1"/>
        <v>114700.48819341061</v>
      </c>
      <c r="K24">
        <f t="shared" si="2"/>
        <v>114542.12398297546</v>
      </c>
      <c r="L24">
        <f t="shared" si="9"/>
        <v>114542.12398297546</v>
      </c>
      <c r="M24">
        <f t="shared" si="3"/>
        <v>114700.48819341061</v>
      </c>
      <c r="N24" s="40">
        <f t="shared" si="10"/>
        <v>0</v>
      </c>
      <c r="O24" s="40">
        <f t="shared" si="4"/>
        <v>0</v>
      </c>
      <c r="P24" s="40">
        <f t="shared" si="11"/>
        <v>114700.48819341061</v>
      </c>
      <c r="Q24">
        <f t="shared" si="12"/>
        <v>0</v>
      </c>
      <c r="R24" s="40">
        <f t="shared" si="13"/>
        <v>0</v>
      </c>
      <c r="S24" s="40">
        <f t="shared" si="5"/>
        <v>0</v>
      </c>
      <c r="T24" s="40">
        <f t="shared" si="14"/>
        <v>114700.48819341061</v>
      </c>
      <c r="U24">
        <f t="shared" si="15"/>
        <v>0</v>
      </c>
      <c r="V24" s="40">
        <f t="shared" si="16"/>
        <v>0</v>
      </c>
      <c r="W24" s="40">
        <f t="shared" si="6"/>
        <v>0</v>
      </c>
      <c r="X24" s="40">
        <f t="shared" si="17"/>
        <v>114700.48819341061</v>
      </c>
      <c r="Y24">
        <f t="shared" si="18"/>
        <v>0</v>
      </c>
    </row>
    <row r="25" spans="1:25" x14ac:dyDescent="0.25">
      <c r="A25" s="4" t="s">
        <v>721</v>
      </c>
      <c r="B25" s="7" t="s">
        <v>114</v>
      </c>
      <c r="C25" s="2" t="s">
        <v>722</v>
      </c>
      <c r="D25">
        <f>VLOOKUP(B25,'Model allocations'!$A$1:$L$319,4,FALSE)</f>
        <v>0</v>
      </c>
      <c r="E25" s="42">
        <f>VLOOKUP(B25,'Initial adjusted formula count'!$A$1:$P$319,12,FALSE)</f>
        <v>4.3575861613627399E-2</v>
      </c>
      <c r="F25">
        <f>VLOOKUP(B25,'Model allocations'!$A$1:$L$319,9,FALSE)</f>
        <v>0</v>
      </c>
      <c r="G25" s="41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40">
        <f t="shared" si="10"/>
        <v>0</v>
      </c>
      <c r="O25" s="40">
        <f t="shared" si="4"/>
        <v>0</v>
      </c>
      <c r="P25" s="40">
        <f t="shared" si="11"/>
        <v>0</v>
      </c>
      <c r="Q25">
        <f t="shared" si="12"/>
        <v>0</v>
      </c>
      <c r="R25" s="40">
        <f t="shared" si="13"/>
        <v>0</v>
      </c>
      <c r="S25" s="40">
        <f t="shared" si="5"/>
        <v>0</v>
      </c>
      <c r="T25" s="40">
        <f t="shared" si="14"/>
        <v>0</v>
      </c>
      <c r="U25">
        <f t="shared" si="15"/>
        <v>0</v>
      </c>
      <c r="V25" s="40">
        <f t="shared" si="16"/>
        <v>0</v>
      </c>
      <c r="W25" s="40">
        <f t="shared" si="6"/>
        <v>0</v>
      </c>
      <c r="X25" s="40">
        <f t="shared" si="17"/>
        <v>0</v>
      </c>
      <c r="Y25">
        <f t="shared" si="18"/>
        <v>0</v>
      </c>
    </row>
    <row r="26" spans="1:25" x14ac:dyDescent="0.25">
      <c r="A26" s="4" t="s">
        <v>723</v>
      </c>
      <c r="B26" s="7" t="s">
        <v>344</v>
      </c>
      <c r="C26" s="2" t="s">
        <v>724</v>
      </c>
      <c r="D26">
        <f>VLOOKUP(B26,'Model allocations'!$A$1:$L$319,4,FALSE)</f>
        <v>19262.685338979805</v>
      </c>
      <c r="E26" s="42">
        <f>VLOOKUP(B26,'Initial adjusted formula count'!$A$1:$P$319,12,FALSE)</f>
        <v>0.23198594024604599</v>
      </c>
      <c r="F26">
        <f>VLOOKUP(B26,'Model allocations'!$A$1:$L$319,9,FALSE)</f>
        <v>27932.452643293916</v>
      </c>
      <c r="G26" s="41">
        <f t="shared" si="7"/>
        <v>0.9</v>
      </c>
      <c r="H26">
        <f t="shared" si="8"/>
        <v>17336.416805081826</v>
      </c>
      <c r="I26">
        <f t="shared" si="0"/>
        <v>0</v>
      </c>
      <c r="J26">
        <f t="shared" si="1"/>
        <v>27932.452643293916</v>
      </c>
      <c r="K26">
        <f t="shared" si="2"/>
        <v>27893.886976503436</v>
      </c>
      <c r="L26">
        <f t="shared" si="9"/>
        <v>27893.886976503436</v>
      </c>
      <c r="M26">
        <f t="shared" si="3"/>
        <v>0</v>
      </c>
      <c r="N26" s="40">
        <f t="shared" si="10"/>
        <v>27893.886976503436</v>
      </c>
      <c r="O26" s="40">
        <f t="shared" si="4"/>
        <v>27864.427304350003</v>
      </c>
      <c r="P26" s="40">
        <f t="shared" si="11"/>
        <v>27864.427304350003</v>
      </c>
      <c r="Q26">
        <f t="shared" si="12"/>
        <v>0</v>
      </c>
      <c r="R26" s="40">
        <f t="shared" si="13"/>
        <v>27864.427304350003</v>
      </c>
      <c r="S26" s="40">
        <f t="shared" si="5"/>
        <v>27864.427304349982</v>
      </c>
      <c r="T26" s="40">
        <f t="shared" si="14"/>
        <v>27864.427304349982</v>
      </c>
      <c r="U26">
        <f t="shared" si="15"/>
        <v>0</v>
      </c>
      <c r="V26" s="40">
        <f t="shared" si="16"/>
        <v>27864.427304349982</v>
      </c>
      <c r="W26" s="40">
        <f t="shared" si="6"/>
        <v>27864.427304349978</v>
      </c>
      <c r="X26" s="40">
        <f t="shared" si="17"/>
        <v>27864.427304349978</v>
      </c>
      <c r="Y26">
        <f t="shared" si="18"/>
        <v>0</v>
      </c>
    </row>
    <row r="27" spans="1:25" x14ac:dyDescent="0.25">
      <c r="A27" s="4" t="s">
        <v>725</v>
      </c>
      <c r="B27" s="7" t="s">
        <v>116</v>
      </c>
      <c r="C27" s="2" t="s">
        <v>726</v>
      </c>
      <c r="D27">
        <f>VLOOKUP(B27,'Model allocations'!$A$1:$L$319,4,FALSE)</f>
        <v>0</v>
      </c>
      <c r="E27" s="42">
        <f>VLOOKUP(B27,'Initial adjusted formula count'!$A$1:$P$319,12,FALSE)</f>
        <v>8.9622641509433998E-2</v>
      </c>
      <c r="F27">
        <f>VLOOKUP(B27,'Model allocations'!$A$1:$L$319,9,FALSE)</f>
        <v>0</v>
      </c>
      <c r="G27" s="41">
        <f t="shared" si="7"/>
        <v>0.85</v>
      </c>
      <c r="H27">
        <f t="shared" si="8"/>
        <v>0</v>
      </c>
      <c r="I27">
        <f t="shared" si="0"/>
        <v>0</v>
      </c>
      <c r="J27">
        <f t="shared" si="1"/>
        <v>0</v>
      </c>
      <c r="K27">
        <f t="shared" si="2"/>
        <v>0</v>
      </c>
      <c r="L27">
        <f t="shared" si="9"/>
        <v>0</v>
      </c>
      <c r="M27">
        <f t="shared" si="3"/>
        <v>0</v>
      </c>
      <c r="N27" s="40">
        <f t="shared" si="10"/>
        <v>0</v>
      </c>
      <c r="O27" s="40">
        <f t="shared" si="4"/>
        <v>0</v>
      </c>
      <c r="P27" s="40">
        <f t="shared" si="11"/>
        <v>0</v>
      </c>
      <c r="Q27">
        <f t="shared" si="12"/>
        <v>0</v>
      </c>
      <c r="R27" s="40">
        <f t="shared" si="13"/>
        <v>0</v>
      </c>
      <c r="S27" s="40">
        <f t="shared" si="5"/>
        <v>0</v>
      </c>
      <c r="T27" s="40">
        <f t="shared" si="14"/>
        <v>0</v>
      </c>
      <c r="U27">
        <f t="shared" si="15"/>
        <v>0</v>
      </c>
      <c r="V27" s="40">
        <f t="shared" si="16"/>
        <v>0</v>
      </c>
      <c r="W27" s="40">
        <f t="shared" si="6"/>
        <v>0</v>
      </c>
      <c r="X27" s="40">
        <f t="shared" si="17"/>
        <v>0</v>
      </c>
      <c r="Y27">
        <f t="shared" si="18"/>
        <v>0</v>
      </c>
    </row>
    <row r="28" spans="1:25" x14ac:dyDescent="0.25">
      <c r="A28" s="4" t="s">
        <v>727</v>
      </c>
      <c r="B28" s="7" t="s">
        <v>346</v>
      </c>
      <c r="C28" s="2" t="s">
        <v>728</v>
      </c>
      <c r="D28">
        <f>VLOOKUP(B28,'Model allocations'!$A$1:$L$319,4,FALSE)</f>
        <v>38994.298928257194</v>
      </c>
      <c r="E28" s="42">
        <f>VLOOKUP(B28,'Initial adjusted formula count'!$A$1:$P$319,12,FALSE)</f>
        <v>0.110691823899371</v>
      </c>
      <c r="F28">
        <f>VLOOKUP(B28,'Model allocations'!$A$1:$L$319,9,FALSE)</f>
        <v>33145.154089018615</v>
      </c>
      <c r="G28" s="41">
        <f t="shared" si="7"/>
        <v>0.85</v>
      </c>
      <c r="H28">
        <f t="shared" si="8"/>
        <v>33145.154089018615</v>
      </c>
      <c r="I28">
        <f t="shared" si="0"/>
        <v>0</v>
      </c>
      <c r="J28">
        <f t="shared" si="1"/>
        <v>33145.154089018615</v>
      </c>
      <c r="K28">
        <f t="shared" si="2"/>
        <v>33099.391370483296</v>
      </c>
      <c r="L28">
        <f t="shared" si="9"/>
        <v>33099.391370483296</v>
      </c>
      <c r="M28">
        <f t="shared" si="3"/>
        <v>33145.154089018615</v>
      </c>
      <c r="N28" s="40">
        <f t="shared" si="10"/>
        <v>0</v>
      </c>
      <c r="O28" s="40">
        <f t="shared" si="4"/>
        <v>0</v>
      </c>
      <c r="P28" s="40">
        <f t="shared" si="11"/>
        <v>33145.154089018615</v>
      </c>
      <c r="Q28">
        <f t="shared" si="12"/>
        <v>0</v>
      </c>
      <c r="R28" s="40">
        <f t="shared" si="13"/>
        <v>0</v>
      </c>
      <c r="S28" s="40">
        <f t="shared" si="5"/>
        <v>0</v>
      </c>
      <c r="T28" s="40">
        <f t="shared" si="14"/>
        <v>33145.154089018615</v>
      </c>
      <c r="U28">
        <f t="shared" si="15"/>
        <v>0</v>
      </c>
      <c r="V28" s="40">
        <f t="shared" si="16"/>
        <v>0</v>
      </c>
      <c r="W28" s="40">
        <f t="shared" si="6"/>
        <v>0</v>
      </c>
      <c r="X28" s="40">
        <f t="shared" si="17"/>
        <v>33145.154089018615</v>
      </c>
      <c r="Y28">
        <f t="shared" si="18"/>
        <v>0</v>
      </c>
    </row>
    <row r="29" spans="1:25" x14ac:dyDescent="0.25">
      <c r="A29" s="4" t="s">
        <v>729</v>
      </c>
      <c r="B29" s="7" t="s">
        <v>348</v>
      </c>
      <c r="C29" s="2" t="s">
        <v>730</v>
      </c>
      <c r="D29">
        <f>VLOOKUP(B29,'Model allocations'!$A$1:$L$319,4,FALSE)</f>
        <v>43152.104596915182</v>
      </c>
      <c r="E29" s="42">
        <f>VLOOKUP(B29,'Initial adjusted formula count'!$A$1:$P$319,12,FALSE)</f>
        <v>0.13137254901960799</v>
      </c>
      <c r="F29">
        <f>VLOOKUP(B29,'Model allocations'!$A$1:$L$319,9,FALSE)</f>
        <v>36679.288907377901</v>
      </c>
      <c r="G29" s="41">
        <f t="shared" si="7"/>
        <v>0.85</v>
      </c>
      <c r="H29">
        <f t="shared" si="8"/>
        <v>36679.288907377901</v>
      </c>
      <c r="I29">
        <f t="shared" si="0"/>
        <v>0</v>
      </c>
      <c r="J29">
        <f t="shared" si="1"/>
        <v>36679.288907377901</v>
      </c>
      <c r="K29">
        <f t="shared" si="2"/>
        <v>36628.646693742812</v>
      </c>
      <c r="L29">
        <f t="shared" si="9"/>
        <v>36628.646693742812</v>
      </c>
      <c r="M29">
        <f t="shared" si="3"/>
        <v>36679.288907377901</v>
      </c>
      <c r="N29" s="40">
        <f t="shared" si="10"/>
        <v>0</v>
      </c>
      <c r="O29" s="40">
        <f t="shared" si="4"/>
        <v>0</v>
      </c>
      <c r="P29" s="40">
        <f t="shared" si="11"/>
        <v>36679.288907377901</v>
      </c>
      <c r="Q29">
        <f t="shared" si="12"/>
        <v>0</v>
      </c>
      <c r="R29" s="40">
        <f t="shared" si="13"/>
        <v>0</v>
      </c>
      <c r="S29" s="40">
        <f t="shared" si="5"/>
        <v>0</v>
      </c>
      <c r="T29" s="40">
        <f t="shared" si="14"/>
        <v>36679.288907377901</v>
      </c>
      <c r="U29">
        <f t="shared" si="15"/>
        <v>0</v>
      </c>
      <c r="V29" s="40">
        <f t="shared" si="16"/>
        <v>0</v>
      </c>
      <c r="W29" s="40">
        <f t="shared" si="6"/>
        <v>0</v>
      </c>
      <c r="X29" s="40">
        <f t="shared" si="17"/>
        <v>36679.288907377901</v>
      </c>
      <c r="Y29">
        <f t="shared" si="18"/>
        <v>0</v>
      </c>
    </row>
    <row r="30" spans="1:25" x14ac:dyDescent="0.25">
      <c r="A30" s="4" t="s">
        <v>731</v>
      </c>
      <c r="B30" s="7" t="s">
        <v>118</v>
      </c>
      <c r="C30" s="2" t="s">
        <v>732</v>
      </c>
      <c r="D30">
        <f>VLOOKUP(B30,'Model allocations'!$A$1:$L$319,4,FALSE)</f>
        <v>0</v>
      </c>
      <c r="E30" s="42">
        <f>VLOOKUP(B30,'Initial adjusted formula count'!$A$1:$P$319,12,FALSE)</f>
        <v>0.11990261716372499</v>
      </c>
      <c r="F30">
        <f>VLOOKUP(B30,'Model allocations'!$A$1:$L$319,9,FALSE)</f>
        <v>0</v>
      </c>
      <c r="G30" s="41">
        <f t="shared" si="7"/>
        <v>0.85</v>
      </c>
      <c r="H30">
        <f t="shared" si="8"/>
        <v>0</v>
      </c>
      <c r="I30">
        <f t="shared" si="0"/>
        <v>0</v>
      </c>
      <c r="J30">
        <f t="shared" si="1"/>
        <v>0</v>
      </c>
      <c r="K30">
        <f t="shared" si="2"/>
        <v>0</v>
      </c>
      <c r="L30">
        <f t="shared" si="9"/>
        <v>0</v>
      </c>
      <c r="M30">
        <f t="shared" si="3"/>
        <v>0</v>
      </c>
      <c r="N30" s="40">
        <f t="shared" si="10"/>
        <v>0</v>
      </c>
      <c r="O30" s="40">
        <f t="shared" si="4"/>
        <v>0</v>
      </c>
      <c r="P30" s="40">
        <f t="shared" si="11"/>
        <v>0</v>
      </c>
      <c r="Q30">
        <f t="shared" si="12"/>
        <v>0</v>
      </c>
      <c r="R30" s="40">
        <f t="shared" si="13"/>
        <v>0</v>
      </c>
      <c r="S30" s="40">
        <f t="shared" si="5"/>
        <v>0</v>
      </c>
      <c r="T30" s="40">
        <f t="shared" si="14"/>
        <v>0</v>
      </c>
      <c r="U30">
        <f t="shared" si="15"/>
        <v>0</v>
      </c>
      <c r="V30" s="40">
        <f t="shared" si="16"/>
        <v>0</v>
      </c>
      <c r="W30" s="40">
        <f t="shared" si="6"/>
        <v>0</v>
      </c>
      <c r="X30" s="40">
        <f t="shared" si="17"/>
        <v>0</v>
      </c>
      <c r="Y30">
        <f t="shared" si="18"/>
        <v>0</v>
      </c>
    </row>
    <row r="31" spans="1:25" x14ac:dyDescent="0.25">
      <c r="A31" s="4" t="s">
        <v>8</v>
      </c>
      <c r="B31" s="7" t="s">
        <v>78</v>
      </c>
      <c r="C31" s="2" t="s">
        <v>733</v>
      </c>
      <c r="D31">
        <f>VLOOKUP(B31,'Model allocations'!$A$1:$L$319,4,FALSE)</f>
        <v>10100.004782389024</v>
      </c>
      <c r="E31" s="42">
        <f>VLOOKUP(B31,'Initial adjusted formula count'!$A$1:$P$319,12,FALSE)</f>
        <v>0.12787403914869599</v>
      </c>
      <c r="F31">
        <f>VLOOKUP(B31,'Model allocations'!$A$1:$L$319,9,FALSE)</f>
        <v>13817.748944880754</v>
      </c>
      <c r="G31" s="41">
        <f t="shared" si="7"/>
        <v>0.85</v>
      </c>
      <c r="H31">
        <f t="shared" si="8"/>
        <v>8585.0040650306692</v>
      </c>
      <c r="I31">
        <f t="shared" si="0"/>
        <v>0</v>
      </c>
      <c r="J31">
        <f t="shared" si="1"/>
        <v>13817.748944880754</v>
      </c>
      <c r="K31">
        <f t="shared" si="2"/>
        <v>13798.671110635119</v>
      </c>
      <c r="L31">
        <f t="shared" si="9"/>
        <v>13798.671110635119</v>
      </c>
      <c r="M31">
        <f t="shared" si="3"/>
        <v>0</v>
      </c>
      <c r="N31" s="40">
        <f t="shared" si="10"/>
        <v>13798.671110635119</v>
      </c>
      <c r="O31" s="40">
        <f t="shared" si="4"/>
        <v>13784.09787000305</v>
      </c>
      <c r="P31" s="40">
        <f t="shared" si="11"/>
        <v>13784.09787000305</v>
      </c>
      <c r="Q31">
        <f t="shared" si="12"/>
        <v>0</v>
      </c>
      <c r="R31" s="40">
        <f t="shared" si="13"/>
        <v>13784.09787000305</v>
      </c>
      <c r="S31" s="40">
        <f t="shared" si="5"/>
        <v>13784.097870003037</v>
      </c>
      <c r="T31" s="40">
        <f t="shared" si="14"/>
        <v>13784.097870003037</v>
      </c>
      <c r="U31">
        <f t="shared" si="15"/>
        <v>0</v>
      </c>
      <c r="V31" s="40">
        <f t="shared" si="16"/>
        <v>13784.097870003037</v>
      </c>
      <c r="W31" s="40">
        <f t="shared" si="6"/>
        <v>13784.097870003034</v>
      </c>
      <c r="X31" s="40">
        <f t="shared" si="17"/>
        <v>13784.097870003034</v>
      </c>
      <c r="Y31">
        <f t="shared" si="18"/>
        <v>0</v>
      </c>
    </row>
    <row r="32" spans="1:25" x14ac:dyDescent="0.25">
      <c r="A32" s="4" t="s">
        <v>734</v>
      </c>
      <c r="B32" s="7" t="s">
        <v>350</v>
      </c>
      <c r="C32" s="2" t="s">
        <v>735</v>
      </c>
      <c r="D32">
        <f>VLOOKUP(B32,'Model allocations'!$A$1:$L$319,4,FALSE)</f>
        <v>2242.7587763799002</v>
      </c>
      <c r="E32" s="42">
        <f>VLOOKUP(B32,'Initial adjusted formula count'!$A$1:$P$319,12,FALSE)</f>
        <v>0.13684210526315799</v>
      </c>
      <c r="F32">
        <f>VLOOKUP(B32,'Model allocations'!$A$1:$L$319,9,FALSE)</f>
        <v>1906.344959922915</v>
      </c>
      <c r="G32" s="41">
        <f t="shared" si="7"/>
        <v>0.85</v>
      </c>
      <c r="H32">
        <f t="shared" si="8"/>
        <v>1906.344959922915</v>
      </c>
      <c r="I32">
        <f t="shared" si="0"/>
        <v>0</v>
      </c>
      <c r="J32">
        <f t="shared" si="1"/>
        <v>1906.344959922915</v>
      </c>
      <c r="K32">
        <f t="shared" si="2"/>
        <v>1903.712915202354</v>
      </c>
      <c r="L32">
        <f t="shared" si="9"/>
        <v>1903.712915202354</v>
      </c>
      <c r="M32">
        <f t="shared" si="3"/>
        <v>1906.344959922915</v>
      </c>
      <c r="N32" s="40">
        <f t="shared" si="10"/>
        <v>0</v>
      </c>
      <c r="O32" s="40">
        <f t="shared" si="4"/>
        <v>0</v>
      </c>
      <c r="P32" s="40">
        <f t="shared" si="11"/>
        <v>1906.344959922915</v>
      </c>
      <c r="Q32">
        <f t="shared" si="12"/>
        <v>0</v>
      </c>
      <c r="R32" s="40">
        <f t="shared" si="13"/>
        <v>0</v>
      </c>
      <c r="S32" s="40">
        <f t="shared" si="5"/>
        <v>0</v>
      </c>
      <c r="T32" s="40">
        <f t="shared" si="14"/>
        <v>1906.344959922915</v>
      </c>
      <c r="U32">
        <f t="shared" si="15"/>
        <v>0</v>
      </c>
      <c r="V32" s="40">
        <f t="shared" si="16"/>
        <v>0</v>
      </c>
      <c r="W32" s="40">
        <f t="shared" si="6"/>
        <v>0</v>
      </c>
      <c r="X32" s="40">
        <f t="shared" si="17"/>
        <v>1906.344959922915</v>
      </c>
      <c r="Y32">
        <f t="shared" si="18"/>
        <v>0</v>
      </c>
    </row>
    <row r="33" spans="1:25" x14ac:dyDescent="0.25">
      <c r="A33" s="4" t="s">
        <v>736</v>
      </c>
      <c r="B33" s="7" t="s">
        <v>120</v>
      </c>
      <c r="C33" s="2" t="s">
        <v>737</v>
      </c>
      <c r="D33">
        <f>VLOOKUP(B33,'Model allocations'!$A$1:$L$319,4,FALSE)</f>
        <v>0</v>
      </c>
      <c r="E33" s="42">
        <f>VLOOKUP(B33,'Initial adjusted formula count'!$A$1:$P$319,12,FALSE)</f>
        <v>8.3539385376192196E-2</v>
      </c>
      <c r="F33">
        <f>VLOOKUP(B33,'Model allocations'!$A$1:$L$319,9,FALSE)</f>
        <v>0</v>
      </c>
      <c r="G33" s="41">
        <f t="shared" si="7"/>
        <v>0.85</v>
      </c>
      <c r="H33">
        <f t="shared" si="8"/>
        <v>0</v>
      </c>
      <c r="I33">
        <f t="shared" si="0"/>
        <v>0</v>
      </c>
      <c r="J33">
        <f t="shared" si="1"/>
        <v>0</v>
      </c>
      <c r="K33">
        <f t="shared" si="2"/>
        <v>0</v>
      </c>
      <c r="L33">
        <f t="shared" si="9"/>
        <v>0</v>
      </c>
      <c r="M33">
        <f t="shared" si="3"/>
        <v>0</v>
      </c>
      <c r="N33" s="40">
        <f t="shared" si="10"/>
        <v>0</v>
      </c>
      <c r="O33" s="40">
        <f t="shared" si="4"/>
        <v>0</v>
      </c>
      <c r="P33" s="40">
        <f t="shared" si="11"/>
        <v>0</v>
      </c>
      <c r="Q33">
        <f t="shared" si="12"/>
        <v>0</v>
      </c>
      <c r="R33" s="40">
        <f t="shared" si="13"/>
        <v>0</v>
      </c>
      <c r="S33" s="40">
        <f t="shared" si="5"/>
        <v>0</v>
      </c>
      <c r="T33" s="40">
        <f t="shared" si="14"/>
        <v>0</v>
      </c>
      <c r="U33">
        <f t="shared" si="15"/>
        <v>0</v>
      </c>
      <c r="V33" s="40">
        <f t="shared" si="16"/>
        <v>0</v>
      </c>
      <c r="W33" s="40">
        <f t="shared" si="6"/>
        <v>0</v>
      </c>
      <c r="X33" s="40">
        <f t="shared" si="17"/>
        <v>0</v>
      </c>
      <c r="Y33">
        <f t="shared" si="18"/>
        <v>0</v>
      </c>
    </row>
    <row r="34" spans="1:25" x14ac:dyDescent="0.25">
      <c r="A34" s="4" t="s">
        <v>738</v>
      </c>
      <c r="B34" s="7" t="s">
        <v>280</v>
      </c>
      <c r="C34" s="2" t="s">
        <v>739</v>
      </c>
      <c r="D34">
        <f>VLOOKUP(B34,'Model allocations'!$A$1:$L$319,4,FALSE)</f>
        <v>0</v>
      </c>
      <c r="E34" s="42">
        <f>VLOOKUP(B34,'Initial adjusted formula count'!$A$1:$P$319,12,FALSE)</f>
        <v>9.5411676213620303E-2</v>
      </c>
      <c r="F34">
        <f>VLOOKUP(B34,'Model allocations'!$A$1:$L$319,9,FALSE)</f>
        <v>0</v>
      </c>
      <c r="G34" s="41">
        <f t="shared" si="7"/>
        <v>0.85</v>
      </c>
      <c r="H34">
        <f t="shared" si="8"/>
        <v>0</v>
      </c>
      <c r="I34">
        <f t="shared" si="0"/>
        <v>0</v>
      </c>
      <c r="J34">
        <f t="shared" si="1"/>
        <v>0</v>
      </c>
      <c r="K34">
        <f t="shared" si="2"/>
        <v>0</v>
      </c>
      <c r="L34">
        <f t="shared" si="9"/>
        <v>0</v>
      </c>
      <c r="M34">
        <f t="shared" si="3"/>
        <v>0</v>
      </c>
      <c r="N34" s="40">
        <f t="shared" si="10"/>
        <v>0</v>
      </c>
      <c r="O34" s="40">
        <f t="shared" si="4"/>
        <v>0</v>
      </c>
      <c r="P34" s="40">
        <f t="shared" si="11"/>
        <v>0</v>
      </c>
      <c r="Q34">
        <f t="shared" si="12"/>
        <v>0</v>
      </c>
      <c r="R34" s="40">
        <f t="shared" si="13"/>
        <v>0</v>
      </c>
      <c r="S34" s="40">
        <f t="shared" si="5"/>
        <v>0</v>
      </c>
      <c r="T34" s="40">
        <f t="shared" si="14"/>
        <v>0</v>
      </c>
      <c r="U34">
        <f t="shared" si="15"/>
        <v>0</v>
      </c>
      <c r="V34" s="40">
        <f t="shared" si="16"/>
        <v>0</v>
      </c>
      <c r="W34" s="40">
        <f t="shared" si="6"/>
        <v>0</v>
      </c>
      <c r="X34" s="40">
        <f t="shared" si="17"/>
        <v>0</v>
      </c>
      <c r="Y34">
        <f t="shared" si="18"/>
        <v>0</v>
      </c>
    </row>
    <row r="35" spans="1:25" x14ac:dyDescent="0.25">
      <c r="A35" s="4" t="s">
        <v>740</v>
      </c>
      <c r="B35" s="7" t="s">
        <v>352</v>
      </c>
      <c r="C35" s="2" t="s">
        <v>741</v>
      </c>
      <c r="D35">
        <f>VLOOKUP(B35,'Model allocations'!$A$1:$L$319,4,FALSE)</f>
        <v>172189.61406673415</v>
      </c>
      <c r="E35" s="42">
        <f>VLOOKUP(B35,'Initial adjusted formula count'!$A$1:$P$319,12,FALSE)</f>
        <v>0.19452247191011199</v>
      </c>
      <c r="F35">
        <f>VLOOKUP(B35,'Model allocations'!$A$1:$L$319,9,FALSE)</f>
        <v>175847.48595891852</v>
      </c>
      <c r="G35" s="41">
        <f t="shared" si="7"/>
        <v>0.9</v>
      </c>
      <c r="H35">
        <f t="shared" si="8"/>
        <v>154970.65266006073</v>
      </c>
      <c r="I35">
        <f t="shared" si="0"/>
        <v>0</v>
      </c>
      <c r="J35">
        <f t="shared" si="1"/>
        <v>175847.48595891852</v>
      </c>
      <c r="K35">
        <f t="shared" si="2"/>
        <v>175604.6975566239</v>
      </c>
      <c r="L35">
        <f t="shared" si="9"/>
        <v>175604.6975566239</v>
      </c>
      <c r="M35">
        <f t="shared" si="3"/>
        <v>0</v>
      </c>
      <c r="N35" s="40">
        <f t="shared" si="10"/>
        <v>175604.6975566239</v>
      </c>
      <c r="O35" s="40">
        <f t="shared" si="4"/>
        <v>175419.23552965801</v>
      </c>
      <c r="P35" s="40">
        <f t="shared" si="11"/>
        <v>175419.23552965801</v>
      </c>
      <c r="Q35">
        <f t="shared" si="12"/>
        <v>0</v>
      </c>
      <c r="R35" s="40">
        <f t="shared" si="13"/>
        <v>175419.23552965801</v>
      </c>
      <c r="S35" s="40">
        <f t="shared" si="5"/>
        <v>175419.23552965786</v>
      </c>
      <c r="T35" s="40">
        <f t="shared" si="14"/>
        <v>175419.23552965786</v>
      </c>
      <c r="U35">
        <f t="shared" si="15"/>
        <v>0</v>
      </c>
      <c r="V35" s="40">
        <f t="shared" si="16"/>
        <v>175419.23552965786</v>
      </c>
      <c r="W35" s="40">
        <f t="shared" si="6"/>
        <v>175419.23552965783</v>
      </c>
      <c r="X35" s="40">
        <f t="shared" si="17"/>
        <v>175419.23552965783</v>
      </c>
      <c r="Y35">
        <f t="shared" si="18"/>
        <v>0</v>
      </c>
    </row>
    <row r="36" spans="1:25" x14ac:dyDescent="0.25">
      <c r="A36" s="4" t="s">
        <v>742</v>
      </c>
      <c r="B36" s="7" t="s">
        <v>354</v>
      </c>
      <c r="C36" s="2" t="s">
        <v>743</v>
      </c>
      <c r="D36">
        <f>VLOOKUP(B36,'Model allocations'!$A$1:$L$319,4,FALSE)</f>
        <v>44953.457861733332</v>
      </c>
      <c r="E36" s="42">
        <f>VLOOKUP(B36,'Initial adjusted formula count'!$A$1:$P$319,12,FALSE)</f>
        <v>0.12583012932541099</v>
      </c>
      <c r="F36">
        <f>VLOOKUP(B36,'Model allocations'!$A$1:$L$319,9,FALSE)</f>
        <v>38210.439182473332</v>
      </c>
      <c r="G36" s="41">
        <f t="shared" si="7"/>
        <v>0.85</v>
      </c>
      <c r="H36">
        <f t="shared" si="8"/>
        <v>38210.439182473332</v>
      </c>
      <c r="I36">
        <f t="shared" si="0"/>
        <v>0</v>
      </c>
      <c r="J36">
        <f t="shared" si="1"/>
        <v>38210.439182473332</v>
      </c>
      <c r="K36">
        <f t="shared" si="2"/>
        <v>38157.682946411733</v>
      </c>
      <c r="L36">
        <f t="shared" si="9"/>
        <v>38157.682946411733</v>
      </c>
      <c r="M36">
        <f t="shared" si="3"/>
        <v>38210.439182473332</v>
      </c>
      <c r="N36" s="40">
        <f t="shared" si="10"/>
        <v>0</v>
      </c>
      <c r="O36" s="40">
        <f t="shared" si="4"/>
        <v>0</v>
      </c>
      <c r="P36" s="40">
        <f t="shared" si="11"/>
        <v>38210.439182473332</v>
      </c>
      <c r="Q36">
        <f t="shared" si="12"/>
        <v>0</v>
      </c>
      <c r="R36" s="40">
        <f t="shared" si="13"/>
        <v>0</v>
      </c>
      <c r="S36" s="40">
        <f t="shared" si="5"/>
        <v>0</v>
      </c>
      <c r="T36" s="40">
        <f t="shared" si="14"/>
        <v>38210.439182473332</v>
      </c>
      <c r="U36">
        <f t="shared" si="15"/>
        <v>0</v>
      </c>
      <c r="V36" s="40">
        <f t="shared" si="16"/>
        <v>0</v>
      </c>
      <c r="W36" s="40">
        <f t="shared" si="6"/>
        <v>0</v>
      </c>
      <c r="X36" s="40">
        <f t="shared" si="17"/>
        <v>38210.439182473332</v>
      </c>
      <c r="Y36">
        <f t="shared" si="18"/>
        <v>0</v>
      </c>
    </row>
    <row r="37" spans="1:25" x14ac:dyDescent="0.25">
      <c r="A37" s="4" t="s">
        <v>744</v>
      </c>
      <c r="B37" s="7" t="s">
        <v>282</v>
      </c>
      <c r="C37" s="2" t="s">
        <v>745</v>
      </c>
      <c r="D37">
        <f>VLOOKUP(B37,'Model allocations'!$A$1:$L$319,4,FALSE)</f>
        <v>0</v>
      </c>
      <c r="E37" s="42">
        <f>VLOOKUP(B37,'Initial adjusted formula count'!$A$1:$P$319,12,FALSE)</f>
        <v>0.12734732523275999</v>
      </c>
      <c r="F37">
        <f>VLOOKUP(B37,'Model allocations'!$A$1:$L$319,9,FALSE)</f>
        <v>0</v>
      </c>
      <c r="G37" s="41">
        <f t="shared" si="7"/>
        <v>0.85</v>
      </c>
      <c r="H37">
        <f t="shared" si="8"/>
        <v>0</v>
      </c>
      <c r="I37">
        <f t="shared" si="0"/>
        <v>0</v>
      </c>
      <c r="J37">
        <f t="shared" si="1"/>
        <v>0</v>
      </c>
      <c r="K37">
        <f t="shared" si="2"/>
        <v>0</v>
      </c>
      <c r="L37">
        <f t="shared" si="9"/>
        <v>0</v>
      </c>
      <c r="M37">
        <f t="shared" si="3"/>
        <v>0</v>
      </c>
      <c r="N37" s="40">
        <f t="shared" si="10"/>
        <v>0</v>
      </c>
      <c r="O37" s="40">
        <f t="shared" si="4"/>
        <v>0</v>
      </c>
      <c r="P37" s="40">
        <f t="shared" si="11"/>
        <v>0</v>
      </c>
      <c r="Q37">
        <f t="shared" si="12"/>
        <v>0</v>
      </c>
      <c r="R37" s="40">
        <f t="shared" si="13"/>
        <v>0</v>
      </c>
      <c r="S37" s="40">
        <f t="shared" si="5"/>
        <v>0</v>
      </c>
      <c r="T37" s="40">
        <f t="shared" si="14"/>
        <v>0</v>
      </c>
      <c r="U37">
        <f t="shared" si="15"/>
        <v>0</v>
      </c>
      <c r="V37" s="40">
        <f t="shared" si="16"/>
        <v>0</v>
      </c>
      <c r="W37" s="40">
        <f t="shared" si="6"/>
        <v>0</v>
      </c>
      <c r="X37" s="40">
        <f t="shared" si="17"/>
        <v>0</v>
      </c>
      <c r="Y37">
        <f t="shared" si="18"/>
        <v>0</v>
      </c>
    </row>
    <row r="38" spans="1:25" x14ac:dyDescent="0.25">
      <c r="A38" s="4" t="s">
        <v>746</v>
      </c>
      <c r="B38" s="7" t="s">
        <v>356</v>
      </c>
      <c r="C38" s="2" t="s">
        <v>747</v>
      </c>
      <c r="D38">
        <f>VLOOKUP(B38,'Model allocations'!$A$1:$L$319,4,FALSE)</f>
        <v>48788.122246163337</v>
      </c>
      <c r="E38" s="42">
        <f>VLOOKUP(B38,'Initial adjusted formula count'!$A$1:$P$319,12,FALSE)</f>
        <v>0.20168954593453001</v>
      </c>
      <c r="F38">
        <f>VLOOKUP(B38,'Model allocations'!$A$1:$L$319,9,FALSE)</f>
        <v>43909.310021547004</v>
      </c>
      <c r="G38" s="41">
        <f t="shared" si="7"/>
        <v>0.9</v>
      </c>
      <c r="H38">
        <f t="shared" si="8"/>
        <v>43909.310021547004</v>
      </c>
      <c r="I38">
        <f t="shared" si="0"/>
        <v>0</v>
      </c>
      <c r="J38">
        <f t="shared" si="1"/>
        <v>43909.310021547004</v>
      </c>
      <c r="K38">
        <f t="shared" si="2"/>
        <v>43848.685491330631</v>
      </c>
      <c r="L38">
        <f t="shared" si="9"/>
        <v>43848.685491330631</v>
      </c>
      <c r="M38">
        <f t="shared" si="3"/>
        <v>43909.310021547004</v>
      </c>
      <c r="N38" s="40">
        <f t="shared" si="10"/>
        <v>0</v>
      </c>
      <c r="O38" s="40">
        <f t="shared" si="4"/>
        <v>0</v>
      </c>
      <c r="P38" s="40">
        <f t="shared" si="11"/>
        <v>43909.310021547004</v>
      </c>
      <c r="Q38">
        <f t="shared" si="12"/>
        <v>0</v>
      </c>
      <c r="R38" s="40">
        <f t="shared" si="13"/>
        <v>0</v>
      </c>
      <c r="S38" s="40">
        <f t="shared" si="5"/>
        <v>0</v>
      </c>
      <c r="T38" s="40">
        <f t="shared" si="14"/>
        <v>43909.310021547004</v>
      </c>
      <c r="U38">
        <f t="shared" si="15"/>
        <v>0</v>
      </c>
      <c r="V38" s="40">
        <f t="shared" si="16"/>
        <v>0</v>
      </c>
      <c r="W38" s="40">
        <f t="shared" si="6"/>
        <v>0</v>
      </c>
      <c r="X38" s="40">
        <f t="shared" si="17"/>
        <v>43909.310021547004</v>
      </c>
      <c r="Y38">
        <f t="shared" si="18"/>
        <v>0</v>
      </c>
    </row>
    <row r="39" spans="1:25" x14ac:dyDescent="0.25">
      <c r="A39" s="4" t="s">
        <v>748</v>
      </c>
      <c r="B39" s="7" t="s">
        <v>122</v>
      </c>
      <c r="C39" s="2" t="s">
        <v>749</v>
      </c>
      <c r="D39">
        <f>VLOOKUP(B39,'Model allocations'!$A$1:$L$319,4,FALSE)</f>
        <v>0</v>
      </c>
      <c r="E39" s="42">
        <f>VLOOKUP(B39,'Initial adjusted formula count'!$A$1:$P$319,12,FALSE)</f>
        <v>0.17711864406779701</v>
      </c>
      <c r="F39">
        <f>VLOOKUP(B39,'Model allocations'!$A$1:$L$319,9,FALSE)</f>
        <v>44226.383351882017</v>
      </c>
      <c r="G39" s="41">
        <f t="shared" si="7"/>
        <v>0.9</v>
      </c>
      <c r="H39">
        <f t="shared" si="8"/>
        <v>0</v>
      </c>
      <c r="I39">
        <f t="shared" si="0"/>
        <v>0</v>
      </c>
      <c r="J39">
        <f t="shared" si="1"/>
        <v>44226.383351882017</v>
      </c>
      <c r="K39">
        <f t="shared" si="2"/>
        <v>44165.321046130419</v>
      </c>
      <c r="L39">
        <f t="shared" si="9"/>
        <v>44165.321046130419</v>
      </c>
      <c r="M39">
        <f t="shared" si="3"/>
        <v>0</v>
      </c>
      <c r="N39" s="40">
        <f t="shared" si="10"/>
        <v>44165.321046130419</v>
      </c>
      <c r="O39" s="40">
        <f t="shared" si="4"/>
        <v>44118.67656522082</v>
      </c>
      <c r="P39" s="40">
        <f t="shared" si="11"/>
        <v>44118.67656522082</v>
      </c>
      <c r="Q39">
        <f t="shared" si="12"/>
        <v>0</v>
      </c>
      <c r="R39" s="40">
        <f t="shared" si="13"/>
        <v>44118.67656522082</v>
      </c>
      <c r="S39" s="40">
        <f t="shared" si="5"/>
        <v>44118.676565220783</v>
      </c>
      <c r="T39" s="40">
        <f t="shared" si="14"/>
        <v>44118.676565220783</v>
      </c>
      <c r="U39">
        <f t="shared" si="15"/>
        <v>0</v>
      </c>
      <c r="V39" s="40">
        <f t="shared" si="16"/>
        <v>44118.676565220783</v>
      </c>
      <c r="W39" s="40">
        <f t="shared" si="6"/>
        <v>44118.676565220769</v>
      </c>
      <c r="X39" s="40">
        <f t="shared" si="17"/>
        <v>44118.676565220769</v>
      </c>
      <c r="Y39">
        <f t="shared" si="18"/>
        <v>0</v>
      </c>
    </row>
    <row r="40" spans="1:25" x14ac:dyDescent="0.25">
      <c r="A40" s="4" t="s">
        <v>750</v>
      </c>
      <c r="B40" s="7" t="s">
        <v>358</v>
      </c>
      <c r="C40" s="2" t="s">
        <v>751</v>
      </c>
      <c r="D40">
        <f>VLOOKUP(B40,'Model allocations'!$A$1:$L$319,4,FALSE)</f>
        <v>117220.48761159657</v>
      </c>
      <c r="E40" s="42">
        <f>VLOOKUP(B40,'Initial adjusted formula count'!$A$1:$P$319,12,FALSE)</f>
        <v>0.205003474635163</v>
      </c>
      <c r="F40">
        <f>VLOOKUP(B40,'Model allocations'!$A$1:$L$319,9,FALSE)</f>
        <v>124849.59893593492</v>
      </c>
      <c r="G40" s="41">
        <f t="shared" si="7"/>
        <v>0.9</v>
      </c>
      <c r="H40">
        <f t="shared" si="8"/>
        <v>105498.43885043691</v>
      </c>
      <c r="I40">
        <f t="shared" si="0"/>
        <v>0</v>
      </c>
      <c r="J40">
        <f t="shared" si="1"/>
        <v>124849.59893593492</v>
      </c>
      <c r="K40">
        <f t="shared" si="2"/>
        <v>124677.22209194717</v>
      </c>
      <c r="L40">
        <f t="shared" si="9"/>
        <v>124677.22209194717</v>
      </c>
      <c r="M40">
        <f t="shared" si="3"/>
        <v>0</v>
      </c>
      <c r="N40" s="40">
        <f t="shared" si="10"/>
        <v>124677.22209194717</v>
      </c>
      <c r="O40" s="40">
        <f t="shared" si="4"/>
        <v>124545.54628459472</v>
      </c>
      <c r="P40" s="40">
        <f t="shared" si="11"/>
        <v>124545.54628459472</v>
      </c>
      <c r="Q40">
        <f t="shared" si="12"/>
        <v>0</v>
      </c>
      <c r="R40" s="40">
        <f t="shared" si="13"/>
        <v>124545.54628459472</v>
      </c>
      <c r="S40" s="40">
        <f t="shared" si="5"/>
        <v>124545.54628459462</v>
      </c>
      <c r="T40" s="40">
        <f t="shared" si="14"/>
        <v>124545.54628459462</v>
      </c>
      <c r="U40">
        <f t="shared" si="15"/>
        <v>0</v>
      </c>
      <c r="V40" s="40">
        <f t="shared" si="16"/>
        <v>124545.54628459462</v>
      </c>
      <c r="W40" s="40">
        <f t="shared" si="6"/>
        <v>124545.54628459459</v>
      </c>
      <c r="X40" s="40">
        <f t="shared" si="17"/>
        <v>124545.54628459459</v>
      </c>
      <c r="Y40">
        <f t="shared" si="18"/>
        <v>0</v>
      </c>
    </row>
    <row r="41" spans="1:25" x14ac:dyDescent="0.25">
      <c r="A41" s="4" t="s">
        <v>752</v>
      </c>
      <c r="B41" s="7" t="s">
        <v>360</v>
      </c>
      <c r="C41" s="2" t="s">
        <v>753</v>
      </c>
      <c r="D41">
        <f>VLOOKUP(B41,'Model allocations'!$A$1:$L$319,4,FALSE)</f>
        <v>31998.38264601761</v>
      </c>
      <c r="E41" s="42">
        <f>VLOOKUP(B41,'Initial adjusted formula count'!$A$1:$P$319,12,FALSE)</f>
        <v>0.12968299711815601</v>
      </c>
      <c r="F41">
        <f>VLOOKUP(B41,'Model allocations'!$A$1:$L$319,9,FALSE)</f>
        <v>27198.625249114968</v>
      </c>
      <c r="G41" s="41">
        <f t="shared" si="7"/>
        <v>0.85</v>
      </c>
      <c r="H41">
        <f t="shared" si="8"/>
        <v>27198.625249114968</v>
      </c>
      <c r="I41">
        <f t="shared" si="0"/>
        <v>0</v>
      </c>
      <c r="J41">
        <f t="shared" si="1"/>
        <v>27198.625249114968</v>
      </c>
      <c r="K41">
        <f t="shared" si="2"/>
        <v>27161.072760190644</v>
      </c>
      <c r="L41">
        <f t="shared" si="9"/>
        <v>27161.072760190644</v>
      </c>
      <c r="M41">
        <f t="shared" si="3"/>
        <v>27198.625249114968</v>
      </c>
      <c r="N41" s="40">
        <f t="shared" si="10"/>
        <v>0</v>
      </c>
      <c r="O41" s="40">
        <f t="shared" si="4"/>
        <v>0</v>
      </c>
      <c r="P41" s="40">
        <f t="shared" si="11"/>
        <v>27198.625249114968</v>
      </c>
      <c r="Q41">
        <f t="shared" si="12"/>
        <v>0</v>
      </c>
      <c r="R41" s="40">
        <f t="shared" si="13"/>
        <v>0</v>
      </c>
      <c r="S41" s="40">
        <f t="shared" si="5"/>
        <v>0</v>
      </c>
      <c r="T41" s="40">
        <f t="shared" si="14"/>
        <v>27198.625249114968</v>
      </c>
      <c r="U41">
        <f t="shared" si="15"/>
        <v>0</v>
      </c>
      <c r="V41" s="40">
        <f t="shared" si="16"/>
        <v>0</v>
      </c>
      <c r="W41" s="40">
        <f t="shared" si="6"/>
        <v>0</v>
      </c>
      <c r="X41" s="40">
        <f t="shared" si="17"/>
        <v>27198.625249114968</v>
      </c>
      <c r="Y41">
        <f t="shared" si="18"/>
        <v>0</v>
      </c>
    </row>
    <row r="42" spans="1:25" x14ac:dyDescent="0.25">
      <c r="A42" s="4" t="s">
        <v>754</v>
      </c>
      <c r="B42" s="7" t="s">
        <v>362</v>
      </c>
      <c r="C42" s="2" t="s">
        <v>755</v>
      </c>
      <c r="D42">
        <f>VLOOKUP(B42,'Model allocations'!$A$1:$L$319,4,FALSE)</f>
        <v>442857.61582088383</v>
      </c>
      <c r="E42" s="42">
        <f>VLOOKUP(B42,'Initial adjusted formula count'!$A$1:$P$319,12,FALSE)</f>
        <v>0.13831775700934601</v>
      </c>
      <c r="F42">
        <f>VLOOKUP(B42,'Model allocations'!$A$1:$L$319,9,FALSE)</f>
        <v>376428.97344775125</v>
      </c>
      <c r="G42" s="41">
        <f t="shared" si="7"/>
        <v>0.85</v>
      </c>
      <c r="H42">
        <f t="shared" si="8"/>
        <v>376428.97344775125</v>
      </c>
      <c r="I42">
        <f t="shared" si="0"/>
        <v>0</v>
      </c>
      <c r="J42">
        <f t="shared" si="1"/>
        <v>376428.97344775125</v>
      </c>
      <c r="K42">
        <f t="shared" si="2"/>
        <v>375909.24700103857</v>
      </c>
      <c r="L42">
        <f t="shared" si="9"/>
        <v>375909.24700103857</v>
      </c>
      <c r="M42">
        <f t="shared" si="3"/>
        <v>376428.97344775125</v>
      </c>
      <c r="N42" s="40">
        <f t="shared" si="10"/>
        <v>0</v>
      </c>
      <c r="O42" s="40">
        <f t="shared" si="4"/>
        <v>0</v>
      </c>
      <c r="P42" s="40">
        <f t="shared" si="11"/>
        <v>376428.97344775125</v>
      </c>
      <c r="Q42">
        <f t="shared" si="12"/>
        <v>0</v>
      </c>
      <c r="R42" s="40">
        <f t="shared" si="13"/>
        <v>0</v>
      </c>
      <c r="S42" s="40">
        <f t="shared" si="5"/>
        <v>0</v>
      </c>
      <c r="T42" s="40">
        <f t="shared" si="14"/>
        <v>376428.97344775125</v>
      </c>
      <c r="U42">
        <f t="shared" si="15"/>
        <v>0</v>
      </c>
      <c r="V42" s="40">
        <f t="shared" si="16"/>
        <v>0</v>
      </c>
      <c r="W42" s="40">
        <f t="shared" si="6"/>
        <v>0</v>
      </c>
      <c r="X42" s="40">
        <f t="shared" si="17"/>
        <v>376428.97344775125</v>
      </c>
      <c r="Y42">
        <f t="shared" si="18"/>
        <v>0</v>
      </c>
    </row>
    <row r="43" spans="1:25" x14ac:dyDescent="0.25">
      <c r="A43" s="4" t="s">
        <v>756</v>
      </c>
      <c r="B43" s="7" t="s">
        <v>284</v>
      </c>
      <c r="C43" s="2" t="s">
        <v>757</v>
      </c>
      <c r="D43">
        <f>VLOOKUP(B43,'Model allocations'!$A$1:$L$319,4,FALSE)</f>
        <v>0</v>
      </c>
      <c r="E43" s="42">
        <f>VLOOKUP(B43,'Initial adjusted formula count'!$A$1:$P$319,12,FALSE)</f>
        <v>8.4437086092715205E-2</v>
      </c>
      <c r="F43">
        <f>VLOOKUP(B43,'Model allocations'!$A$1:$L$319,9,FALSE)</f>
        <v>0</v>
      </c>
      <c r="G43" s="41">
        <f t="shared" si="7"/>
        <v>0.85</v>
      </c>
      <c r="H43">
        <f t="shared" si="8"/>
        <v>0</v>
      </c>
      <c r="I43">
        <f t="shared" si="0"/>
        <v>0</v>
      </c>
      <c r="J43">
        <f t="shared" si="1"/>
        <v>0</v>
      </c>
      <c r="K43">
        <f t="shared" si="2"/>
        <v>0</v>
      </c>
      <c r="L43">
        <f t="shared" si="9"/>
        <v>0</v>
      </c>
      <c r="M43">
        <f t="shared" si="3"/>
        <v>0</v>
      </c>
      <c r="N43" s="40">
        <f t="shared" si="10"/>
        <v>0</v>
      </c>
      <c r="O43" s="40">
        <f t="shared" si="4"/>
        <v>0</v>
      </c>
      <c r="P43" s="40">
        <f t="shared" si="11"/>
        <v>0</v>
      </c>
      <c r="Q43">
        <f t="shared" si="12"/>
        <v>0</v>
      </c>
      <c r="R43" s="40">
        <f t="shared" si="13"/>
        <v>0</v>
      </c>
      <c r="S43" s="40">
        <f t="shared" si="5"/>
        <v>0</v>
      </c>
      <c r="T43" s="40">
        <f t="shared" si="14"/>
        <v>0</v>
      </c>
      <c r="U43">
        <f t="shared" si="15"/>
        <v>0</v>
      </c>
      <c r="V43" s="40">
        <f t="shared" si="16"/>
        <v>0</v>
      </c>
      <c r="W43" s="40">
        <f t="shared" si="6"/>
        <v>0</v>
      </c>
      <c r="X43" s="40">
        <f t="shared" si="17"/>
        <v>0</v>
      </c>
      <c r="Y43">
        <f t="shared" si="18"/>
        <v>0</v>
      </c>
    </row>
    <row r="44" spans="1:25" x14ac:dyDescent="0.25">
      <c r="A44" s="4" t="s">
        <v>758</v>
      </c>
      <c r="B44" s="7" t="s">
        <v>364</v>
      </c>
      <c r="C44" s="2" t="s">
        <v>759</v>
      </c>
      <c r="D44">
        <f>VLOOKUP(B44,'Model allocations'!$A$1:$L$319,4,FALSE)</f>
        <v>32183.768907938411</v>
      </c>
      <c r="E44" s="42">
        <f>VLOOKUP(B44,'Initial adjusted formula count'!$A$1:$P$319,12,FALSE)</f>
        <v>0.118821292775665</v>
      </c>
      <c r="F44">
        <f>VLOOKUP(B44,'Model allocations'!$A$1:$L$319,9,FALSE)</f>
        <v>27356.20357174765</v>
      </c>
      <c r="G44" s="41">
        <f t="shared" si="7"/>
        <v>0.85</v>
      </c>
      <c r="H44">
        <f t="shared" si="8"/>
        <v>27356.20357174765</v>
      </c>
      <c r="I44">
        <f t="shared" si="0"/>
        <v>0</v>
      </c>
      <c r="J44">
        <f t="shared" si="1"/>
        <v>27356.20357174765</v>
      </c>
      <c r="K44">
        <f t="shared" si="2"/>
        <v>27318.43351821625</v>
      </c>
      <c r="L44">
        <f t="shared" si="9"/>
        <v>27318.43351821625</v>
      </c>
      <c r="M44">
        <f t="shared" si="3"/>
        <v>27356.20357174765</v>
      </c>
      <c r="N44" s="40">
        <f t="shared" si="10"/>
        <v>0</v>
      </c>
      <c r="O44" s="40">
        <f t="shared" si="4"/>
        <v>0</v>
      </c>
      <c r="P44" s="40">
        <f t="shared" si="11"/>
        <v>27356.20357174765</v>
      </c>
      <c r="Q44">
        <f t="shared" si="12"/>
        <v>0</v>
      </c>
      <c r="R44" s="40">
        <f t="shared" si="13"/>
        <v>0</v>
      </c>
      <c r="S44" s="40">
        <f t="shared" si="5"/>
        <v>0</v>
      </c>
      <c r="T44" s="40">
        <f t="shared" si="14"/>
        <v>27356.20357174765</v>
      </c>
      <c r="U44">
        <f t="shared" si="15"/>
        <v>0</v>
      </c>
      <c r="V44" s="40">
        <f t="shared" si="16"/>
        <v>0</v>
      </c>
      <c r="W44" s="40">
        <f t="shared" si="6"/>
        <v>0</v>
      </c>
      <c r="X44" s="40">
        <f t="shared" si="17"/>
        <v>27356.20357174765</v>
      </c>
      <c r="Y44">
        <f t="shared" si="18"/>
        <v>0</v>
      </c>
    </row>
    <row r="45" spans="1:25" x14ac:dyDescent="0.25">
      <c r="A45" s="4" t="s">
        <v>760</v>
      </c>
      <c r="B45" s="7" t="s">
        <v>366</v>
      </c>
      <c r="C45" s="2" t="s">
        <v>761</v>
      </c>
      <c r="D45">
        <f>VLOOKUP(B45,'Model allocations'!$A$1:$L$319,4,FALSE)</f>
        <v>3348.5701886840011</v>
      </c>
      <c r="E45" s="42">
        <f>VLOOKUP(B45,'Initial adjusted formula count'!$A$1:$P$319,12,FALSE)</f>
        <v>8.2304526748971193E-2</v>
      </c>
      <c r="F45">
        <f>VLOOKUP(B45,'Model allocations'!$A$1:$L$319,9,FALSE)</f>
        <v>0</v>
      </c>
      <c r="G45" s="41">
        <f t="shared" si="7"/>
        <v>0.85</v>
      </c>
      <c r="H45">
        <f t="shared" si="8"/>
        <v>0</v>
      </c>
      <c r="I45">
        <f t="shared" si="0"/>
        <v>0</v>
      </c>
      <c r="J45">
        <f t="shared" si="1"/>
        <v>0</v>
      </c>
      <c r="K45">
        <f t="shared" si="2"/>
        <v>0</v>
      </c>
      <c r="L45">
        <f t="shared" si="9"/>
        <v>0</v>
      </c>
      <c r="M45">
        <f t="shared" si="3"/>
        <v>0</v>
      </c>
      <c r="N45" s="40">
        <f t="shared" si="10"/>
        <v>0</v>
      </c>
      <c r="O45" s="40">
        <f t="shared" si="4"/>
        <v>0</v>
      </c>
      <c r="P45" s="40">
        <f t="shared" si="11"/>
        <v>0</v>
      </c>
      <c r="Q45">
        <f t="shared" si="12"/>
        <v>0</v>
      </c>
      <c r="R45" s="40">
        <f t="shared" si="13"/>
        <v>0</v>
      </c>
      <c r="S45" s="40">
        <f t="shared" si="5"/>
        <v>0</v>
      </c>
      <c r="T45" s="40">
        <f t="shared" si="14"/>
        <v>0</v>
      </c>
      <c r="U45">
        <f t="shared" si="15"/>
        <v>0</v>
      </c>
      <c r="V45" s="40">
        <f t="shared" si="16"/>
        <v>0</v>
      </c>
      <c r="W45" s="40">
        <f t="shared" si="6"/>
        <v>0</v>
      </c>
      <c r="X45" s="40">
        <f t="shared" si="17"/>
        <v>0</v>
      </c>
      <c r="Y45">
        <f t="shared" si="18"/>
        <v>0</v>
      </c>
    </row>
    <row r="46" spans="1:25" x14ac:dyDescent="0.25">
      <c r="A46" s="4" t="s">
        <v>762</v>
      </c>
      <c r="B46" s="7" t="s">
        <v>368</v>
      </c>
      <c r="C46" s="2" t="s">
        <v>763</v>
      </c>
      <c r="D46">
        <f>VLOOKUP(B46,'Model allocations'!$A$1:$L$319,4,FALSE)</f>
        <v>8926.6102790394198</v>
      </c>
      <c r="E46" s="42">
        <f>VLOOKUP(B46,'Initial adjusted formula count'!$A$1:$P$319,12,FALSE)</f>
        <v>0.20772946859903399</v>
      </c>
      <c r="F46">
        <f>VLOOKUP(B46,'Model allocations'!$A$1:$L$319,9,FALSE)</f>
        <v>9099.2080580427155</v>
      </c>
      <c r="G46" s="41">
        <f t="shared" si="7"/>
        <v>0.9</v>
      </c>
      <c r="H46">
        <f t="shared" si="8"/>
        <v>8033.9492511354783</v>
      </c>
      <c r="I46">
        <f t="shared" si="0"/>
        <v>0</v>
      </c>
      <c r="J46">
        <f t="shared" si="1"/>
        <v>9099.2080580427155</v>
      </c>
      <c r="K46">
        <f t="shared" si="2"/>
        <v>9086.6449999215747</v>
      </c>
      <c r="L46">
        <f t="shared" si="9"/>
        <v>9086.6449999215747</v>
      </c>
      <c r="M46">
        <f t="shared" si="3"/>
        <v>0</v>
      </c>
      <c r="N46" s="40">
        <f t="shared" si="10"/>
        <v>9086.6449999215747</v>
      </c>
      <c r="O46" s="40">
        <f t="shared" si="4"/>
        <v>9077.0482885382607</v>
      </c>
      <c r="P46" s="40">
        <f t="shared" si="11"/>
        <v>9077.0482885382607</v>
      </c>
      <c r="Q46">
        <f t="shared" si="12"/>
        <v>0</v>
      </c>
      <c r="R46" s="40">
        <f t="shared" si="13"/>
        <v>9077.0482885382607</v>
      </c>
      <c r="S46" s="40">
        <f t="shared" si="5"/>
        <v>9077.0482885382535</v>
      </c>
      <c r="T46" s="40">
        <f t="shared" si="14"/>
        <v>9077.0482885382535</v>
      </c>
      <c r="U46">
        <f t="shared" si="15"/>
        <v>0</v>
      </c>
      <c r="V46" s="40">
        <f t="shared" si="16"/>
        <v>9077.0482885382535</v>
      </c>
      <c r="W46" s="40">
        <f t="shared" si="6"/>
        <v>9077.0482885382517</v>
      </c>
      <c r="X46" s="40">
        <f t="shared" si="17"/>
        <v>9077.0482885382517</v>
      </c>
      <c r="Y46">
        <f t="shared" si="18"/>
        <v>0</v>
      </c>
    </row>
    <row r="47" spans="1:25" x14ac:dyDescent="0.25">
      <c r="A47" s="4" t="s">
        <v>764</v>
      </c>
      <c r="B47" s="7" t="s">
        <v>370</v>
      </c>
      <c r="C47" s="2" t="s">
        <v>765</v>
      </c>
      <c r="D47">
        <f>VLOOKUP(B47,'Model allocations'!$A$1:$L$319,4,FALSE)</f>
        <v>31243.135976637972</v>
      </c>
      <c r="E47" s="42">
        <f>VLOOKUP(B47,'Initial adjusted formula count'!$A$1:$P$319,12,FALSE)</f>
        <v>0.120358514724712</v>
      </c>
      <c r="F47">
        <f>VLOOKUP(B47,'Model allocations'!$A$1:$L$319,9,FALSE)</f>
        <v>26556.665580142275</v>
      </c>
      <c r="G47" s="41">
        <f t="shared" si="7"/>
        <v>0.85</v>
      </c>
      <c r="H47">
        <f t="shared" si="8"/>
        <v>26556.665580142275</v>
      </c>
      <c r="I47">
        <f t="shared" si="0"/>
        <v>0</v>
      </c>
      <c r="J47">
        <f t="shared" si="1"/>
        <v>26556.665580142275</v>
      </c>
      <c r="K47">
        <f t="shared" si="2"/>
        <v>26519.99942952138</v>
      </c>
      <c r="L47">
        <f t="shared" si="9"/>
        <v>26519.99942952138</v>
      </c>
      <c r="M47">
        <f t="shared" si="3"/>
        <v>26556.665580142275</v>
      </c>
      <c r="N47" s="40">
        <f t="shared" si="10"/>
        <v>0</v>
      </c>
      <c r="O47" s="40">
        <f t="shared" si="4"/>
        <v>0</v>
      </c>
      <c r="P47" s="40">
        <f t="shared" si="11"/>
        <v>26556.665580142275</v>
      </c>
      <c r="Q47">
        <f t="shared" si="12"/>
        <v>0</v>
      </c>
      <c r="R47" s="40">
        <f t="shared" si="13"/>
        <v>0</v>
      </c>
      <c r="S47" s="40">
        <f t="shared" si="5"/>
        <v>0</v>
      </c>
      <c r="T47" s="40">
        <f t="shared" si="14"/>
        <v>26556.665580142275</v>
      </c>
      <c r="U47">
        <f t="shared" si="15"/>
        <v>0</v>
      </c>
      <c r="V47" s="40">
        <f t="shared" si="16"/>
        <v>0</v>
      </c>
      <c r="W47" s="40">
        <f t="shared" si="6"/>
        <v>0</v>
      </c>
      <c r="X47" s="40">
        <f t="shared" si="17"/>
        <v>26556.665580142275</v>
      </c>
      <c r="Y47">
        <f t="shared" si="18"/>
        <v>0</v>
      </c>
    </row>
    <row r="48" spans="1:25" x14ac:dyDescent="0.25">
      <c r="A48" s="4" t="s">
        <v>766</v>
      </c>
      <c r="B48" s="7" t="s">
        <v>372</v>
      </c>
      <c r="C48" s="2" t="s">
        <v>767</v>
      </c>
      <c r="D48">
        <f>VLOOKUP(B48,'Model allocations'!$A$1:$L$319,4,FALSE)</f>
        <v>77050.741355919221</v>
      </c>
      <c r="E48" s="42">
        <f>VLOOKUP(B48,'Initial adjusted formula count'!$A$1:$P$319,12,FALSE)</f>
        <v>0.17857142857142899</v>
      </c>
      <c r="F48">
        <f>VLOOKUP(B48,'Model allocations'!$A$1:$L$319,9,FALSE)</f>
        <v>76179.416299892502</v>
      </c>
      <c r="G48" s="41">
        <f t="shared" si="7"/>
        <v>0.9</v>
      </c>
      <c r="H48">
        <f t="shared" si="8"/>
        <v>69345.667220327305</v>
      </c>
      <c r="I48">
        <f t="shared" si="0"/>
        <v>0</v>
      </c>
      <c r="J48">
        <f t="shared" si="1"/>
        <v>76179.416299892502</v>
      </c>
      <c r="K48">
        <f t="shared" si="2"/>
        <v>76074.237208645747</v>
      </c>
      <c r="L48">
        <f t="shared" si="9"/>
        <v>76074.237208645747</v>
      </c>
      <c r="M48">
        <f t="shared" si="3"/>
        <v>0</v>
      </c>
      <c r="N48" s="40">
        <f t="shared" si="10"/>
        <v>76074.237208645747</v>
      </c>
      <c r="O48" s="40">
        <f t="shared" si="4"/>
        <v>75993.892648227295</v>
      </c>
      <c r="P48" s="40">
        <f t="shared" si="11"/>
        <v>75993.892648227295</v>
      </c>
      <c r="Q48">
        <f t="shared" si="12"/>
        <v>0</v>
      </c>
      <c r="R48" s="40">
        <f t="shared" si="13"/>
        <v>75993.892648227295</v>
      </c>
      <c r="S48" s="40">
        <f t="shared" si="5"/>
        <v>75993.892648227236</v>
      </c>
      <c r="T48" s="40">
        <f t="shared" si="14"/>
        <v>75993.892648227236</v>
      </c>
      <c r="U48">
        <f t="shared" si="15"/>
        <v>0</v>
      </c>
      <c r="V48" s="40">
        <f t="shared" si="16"/>
        <v>75993.892648227236</v>
      </c>
      <c r="W48" s="40">
        <f t="shared" si="6"/>
        <v>75993.892648227222</v>
      </c>
      <c r="X48" s="40">
        <f t="shared" si="17"/>
        <v>75993.892648227222</v>
      </c>
      <c r="Y48">
        <f t="shared" si="18"/>
        <v>0</v>
      </c>
    </row>
    <row r="49" spans="1:25" x14ac:dyDescent="0.25">
      <c r="A49" s="4" t="s">
        <v>768</v>
      </c>
      <c r="B49" s="7" t="s">
        <v>374</v>
      </c>
      <c r="C49" s="2" t="s">
        <v>769</v>
      </c>
      <c r="D49">
        <f>VLOOKUP(B49,'Model allocations'!$A$1:$L$319,4,FALSE)</f>
        <v>21758.900199291988</v>
      </c>
      <c r="E49" s="42">
        <f>VLOOKUP(B49,'Initial adjusted formula count'!$A$1:$P$319,12,FALSE)</f>
        <v>0.202479338842975</v>
      </c>
      <c r="F49">
        <f>VLOOKUP(B49,'Model allocations'!$A$1:$L$319,9,FALSE)</f>
        <v>31106.594989122768</v>
      </c>
      <c r="G49" s="41">
        <f t="shared" si="7"/>
        <v>0.9</v>
      </c>
      <c r="H49">
        <f t="shared" si="8"/>
        <v>19583.010179362791</v>
      </c>
      <c r="I49">
        <f t="shared" si="0"/>
        <v>0</v>
      </c>
      <c r="J49">
        <f t="shared" si="1"/>
        <v>31106.594989122768</v>
      </c>
      <c r="K49">
        <f t="shared" si="2"/>
        <v>31063.646860197008</v>
      </c>
      <c r="L49">
        <f t="shared" si="9"/>
        <v>31063.646860197008</v>
      </c>
      <c r="M49">
        <f t="shared" si="3"/>
        <v>0</v>
      </c>
      <c r="N49" s="40">
        <f t="shared" si="10"/>
        <v>31063.646860197008</v>
      </c>
      <c r="O49" s="40">
        <f t="shared" si="4"/>
        <v>31030.83949802614</v>
      </c>
      <c r="P49" s="40">
        <f t="shared" si="11"/>
        <v>31030.83949802614</v>
      </c>
      <c r="Q49">
        <f t="shared" si="12"/>
        <v>0</v>
      </c>
      <c r="R49" s="40">
        <f t="shared" si="13"/>
        <v>31030.83949802614</v>
      </c>
      <c r="S49" s="40">
        <f t="shared" si="5"/>
        <v>31030.839498026115</v>
      </c>
      <c r="T49" s="40">
        <f t="shared" si="14"/>
        <v>31030.839498026115</v>
      </c>
      <c r="U49">
        <f t="shared" si="15"/>
        <v>0</v>
      </c>
      <c r="V49" s="40">
        <f t="shared" si="16"/>
        <v>31030.839498026115</v>
      </c>
      <c r="W49" s="40">
        <f t="shared" si="6"/>
        <v>31030.839498026111</v>
      </c>
      <c r="X49" s="40">
        <f t="shared" si="17"/>
        <v>31030.839498026111</v>
      </c>
      <c r="Y49">
        <f t="shared" si="18"/>
        <v>0</v>
      </c>
    </row>
    <row r="50" spans="1:25" x14ac:dyDescent="0.25">
      <c r="A50" s="4" t="s">
        <v>770</v>
      </c>
      <c r="B50" s="7" t="s">
        <v>124</v>
      </c>
      <c r="C50" s="2" t="s">
        <v>771</v>
      </c>
      <c r="D50">
        <f>VLOOKUP(B50,'Model allocations'!$A$1:$L$319,4,FALSE)</f>
        <v>0</v>
      </c>
      <c r="E50" s="42">
        <f>VLOOKUP(B50,'Initial adjusted formula count'!$A$1:$P$319,12,FALSE)</f>
        <v>8.7272727272727293E-2</v>
      </c>
      <c r="F50">
        <f>VLOOKUP(B50,'Model allocations'!$A$1:$L$319,9,FALSE)</f>
        <v>0</v>
      </c>
      <c r="G50" s="41">
        <f t="shared" si="7"/>
        <v>0.85</v>
      </c>
      <c r="H50">
        <f t="shared" si="8"/>
        <v>0</v>
      </c>
      <c r="I50">
        <f t="shared" si="0"/>
        <v>0</v>
      </c>
      <c r="J50">
        <f t="shared" si="1"/>
        <v>0</v>
      </c>
      <c r="K50">
        <f t="shared" si="2"/>
        <v>0</v>
      </c>
      <c r="L50">
        <f t="shared" si="9"/>
        <v>0</v>
      </c>
      <c r="M50">
        <f t="shared" si="3"/>
        <v>0</v>
      </c>
      <c r="N50" s="40">
        <f t="shared" si="10"/>
        <v>0</v>
      </c>
      <c r="O50" s="40">
        <f t="shared" si="4"/>
        <v>0</v>
      </c>
      <c r="P50" s="40">
        <f t="shared" si="11"/>
        <v>0</v>
      </c>
      <c r="Q50">
        <f t="shared" si="12"/>
        <v>0</v>
      </c>
      <c r="R50" s="40">
        <f t="shared" si="13"/>
        <v>0</v>
      </c>
      <c r="S50" s="40">
        <f t="shared" si="5"/>
        <v>0</v>
      </c>
      <c r="T50" s="40">
        <f t="shared" si="14"/>
        <v>0</v>
      </c>
      <c r="U50">
        <f t="shared" si="15"/>
        <v>0</v>
      </c>
      <c r="V50" s="40">
        <f t="shared" si="16"/>
        <v>0</v>
      </c>
      <c r="W50" s="40">
        <f t="shared" si="6"/>
        <v>0</v>
      </c>
      <c r="X50" s="40">
        <f t="shared" si="17"/>
        <v>0</v>
      </c>
      <c r="Y50">
        <f t="shared" si="18"/>
        <v>0</v>
      </c>
    </row>
    <row r="51" spans="1:25" x14ac:dyDescent="0.25">
      <c r="A51" s="4" t="s">
        <v>772</v>
      </c>
      <c r="B51" s="7" t="s">
        <v>126</v>
      </c>
      <c r="C51" s="2" t="s">
        <v>773</v>
      </c>
      <c r="D51">
        <f>VLOOKUP(B51,'Model allocations'!$A$1:$L$319,4,FALSE)</f>
        <v>0</v>
      </c>
      <c r="E51" s="42">
        <f>VLOOKUP(B51,'Initial adjusted formula count'!$A$1:$P$319,12,FALSE)</f>
        <v>9.0624999999999997E-2</v>
      </c>
      <c r="F51">
        <f>VLOOKUP(B51,'Model allocations'!$A$1:$L$319,9,FALSE)</f>
        <v>0</v>
      </c>
      <c r="G51" s="41">
        <f t="shared" si="7"/>
        <v>0.85</v>
      </c>
      <c r="H51">
        <f t="shared" si="8"/>
        <v>0</v>
      </c>
      <c r="I51">
        <f t="shared" si="0"/>
        <v>0</v>
      </c>
      <c r="J51">
        <f t="shared" si="1"/>
        <v>0</v>
      </c>
      <c r="K51">
        <f t="shared" si="2"/>
        <v>0</v>
      </c>
      <c r="L51">
        <f t="shared" si="9"/>
        <v>0</v>
      </c>
      <c r="M51">
        <f t="shared" si="3"/>
        <v>0</v>
      </c>
      <c r="N51" s="40">
        <f t="shared" si="10"/>
        <v>0</v>
      </c>
      <c r="O51" s="40">
        <f t="shared" si="4"/>
        <v>0</v>
      </c>
      <c r="P51" s="40">
        <f t="shared" si="11"/>
        <v>0</v>
      </c>
      <c r="Q51">
        <f t="shared" si="12"/>
        <v>0</v>
      </c>
      <c r="R51" s="40">
        <f t="shared" si="13"/>
        <v>0</v>
      </c>
      <c r="S51" s="40">
        <f t="shared" si="5"/>
        <v>0</v>
      </c>
      <c r="T51" s="40">
        <f t="shared" si="14"/>
        <v>0</v>
      </c>
      <c r="U51">
        <f t="shared" si="15"/>
        <v>0</v>
      </c>
      <c r="V51" s="40">
        <f t="shared" si="16"/>
        <v>0</v>
      </c>
      <c r="W51" s="40">
        <f t="shared" si="6"/>
        <v>0</v>
      </c>
      <c r="X51" s="40">
        <f t="shared" si="17"/>
        <v>0</v>
      </c>
      <c r="Y51">
        <f t="shared" si="18"/>
        <v>0</v>
      </c>
    </row>
    <row r="52" spans="1:25" x14ac:dyDescent="0.25">
      <c r="A52" s="4" t="s">
        <v>774</v>
      </c>
      <c r="B52" s="7" t="s">
        <v>376</v>
      </c>
      <c r="C52" s="2" t="s">
        <v>775</v>
      </c>
      <c r="D52">
        <f>VLOOKUP(B52,'Model allocations'!$A$1:$L$319,4,FALSE)</f>
        <v>9396.4318726730726</v>
      </c>
      <c r="E52" s="42">
        <f>VLOOKUP(B52,'Initial adjusted formula count'!$A$1:$P$319,12,FALSE)</f>
        <v>0.126482213438735</v>
      </c>
      <c r="F52">
        <f>VLOOKUP(B52,'Model allocations'!$A$1:$L$319,9,FALSE)</f>
        <v>7986.9670917721114</v>
      </c>
      <c r="G52" s="41">
        <f t="shared" si="7"/>
        <v>0.85</v>
      </c>
      <c r="H52">
        <f t="shared" si="8"/>
        <v>7986.9670917721114</v>
      </c>
      <c r="I52">
        <f t="shared" si="0"/>
        <v>0</v>
      </c>
      <c r="J52">
        <f t="shared" si="1"/>
        <v>7986.9670917721114</v>
      </c>
      <c r="K52">
        <f t="shared" si="2"/>
        <v>7975.9396780515426</v>
      </c>
      <c r="L52">
        <f t="shared" si="9"/>
        <v>7975.9396780515426</v>
      </c>
      <c r="M52">
        <f t="shared" si="3"/>
        <v>7986.9670917721114</v>
      </c>
      <c r="N52" s="40">
        <f t="shared" si="10"/>
        <v>0</v>
      </c>
      <c r="O52" s="40">
        <f t="shared" si="4"/>
        <v>0</v>
      </c>
      <c r="P52" s="40">
        <f t="shared" si="11"/>
        <v>7986.9670917721114</v>
      </c>
      <c r="Q52">
        <f t="shared" si="12"/>
        <v>0</v>
      </c>
      <c r="R52" s="40">
        <f t="shared" si="13"/>
        <v>0</v>
      </c>
      <c r="S52" s="40">
        <f t="shared" si="5"/>
        <v>0</v>
      </c>
      <c r="T52" s="40">
        <f t="shared" si="14"/>
        <v>7986.9670917721114</v>
      </c>
      <c r="U52">
        <f t="shared" si="15"/>
        <v>0</v>
      </c>
      <c r="V52" s="40">
        <f t="shared" si="16"/>
        <v>0</v>
      </c>
      <c r="W52" s="40">
        <f t="shared" si="6"/>
        <v>0</v>
      </c>
      <c r="X52" s="40">
        <f t="shared" si="17"/>
        <v>7986.9670917721114</v>
      </c>
      <c r="Y52">
        <f t="shared" si="18"/>
        <v>0</v>
      </c>
    </row>
    <row r="53" spans="1:25" x14ac:dyDescent="0.25">
      <c r="A53" s="4" t="s">
        <v>776</v>
      </c>
      <c r="B53" s="7" t="s">
        <v>378</v>
      </c>
      <c r="C53" s="2" t="s">
        <v>777</v>
      </c>
      <c r="D53">
        <f>VLOOKUP(B53,'Model allocations'!$A$1:$L$319,4,FALSE)</f>
        <v>19020.541914029844</v>
      </c>
      <c r="E53" s="42">
        <f>VLOOKUP(B53,'Initial adjusted formula count'!$A$1:$P$319,12,FALSE)</f>
        <v>0.110313901345291</v>
      </c>
      <c r="F53">
        <f>VLOOKUP(B53,'Model allocations'!$A$1:$L$319,9,FALSE)</f>
        <v>16167.460626925367</v>
      </c>
      <c r="G53" s="41">
        <f t="shared" si="7"/>
        <v>0.85</v>
      </c>
      <c r="H53">
        <f t="shared" si="8"/>
        <v>16167.460626925367</v>
      </c>
      <c r="I53">
        <f t="shared" si="0"/>
        <v>0</v>
      </c>
      <c r="J53">
        <f t="shared" si="1"/>
        <v>16167.460626925367</v>
      </c>
      <c r="K53">
        <f t="shared" si="2"/>
        <v>16145.138602169838</v>
      </c>
      <c r="L53">
        <f t="shared" si="9"/>
        <v>16145.138602169838</v>
      </c>
      <c r="M53">
        <f t="shared" si="3"/>
        <v>16167.460626925367</v>
      </c>
      <c r="N53" s="40">
        <f t="shared" si="10"/>
        <v>0</v>
      </c>
      <c r="O53" s="40">
        <f t="shared" si="4"/>
        <v>0</v>
      </c>
      <c r="P53" s="40">
        <f t="shared" si="11"/>
        <v>16167.460626925367</v>
      </c>
      <c r="Q53">
        <f t="shared" si="12"/>
        <v>0</v>
      </c>
      <c r="R53" s="40">
        <f t="shared" si="13"/>
        <v>0</v>
      </c>
      <c r="S53" s="40">
        <f t="shared" si="5"/>
        <v>0</v>
      </c>
      <c r="T53" s="40">
        <f t="shared" si="14"/>
        <v>16167.460626925367</v>
      </c>
      <c r="U53">
        <f t="shared" si="15"/>
        <v>0</v>
      </c>
      <c r="V53" s="40">
        <f t="shared" si="16"/>
        <v>0</v>
      </c>
      <c r="W53" s="40">
        <f t="shared" si="6"/>
        <v>0</v>
      </c>
      <c r="X53" s="40">
        <f t="shared" si="17"/>
        <v>16167.460626925367</v>
      </c>
      <c r="Y53">
        <f t="shared" si="18"/>
        <v>0</v>
      </c>
    </row>
    <row r="54" spans="1:25" x14ac:dyDescent="0.25">
      <c r="A54" s="4" t="s">
        <v>778</v>
      </c>
      <c r="B54" s="7" t="s">
        <v>380</v>
      </c>
      <c r="C54" s="2" t="s">
        <v>779</v>
      </c>
      <c r="D54">
        <f>VLOOKUP(B54,'Model allocations'!$A$1:$L$319,4,FALSE)</f>
        <v>14094.647809009608</v>
      </c>
      <c r="E54" s="42">
        <f>VLOOKUP(B54,'Initial adjusted formula count'!$A$1:$P$319,12,FALSE)</f>
        <v>0.151260504201681</v>
      </c>
      <c r="F54">
        <f>VLOOKUP(B54,'Model allocations'!$A$1:$L$319,9,FALSE)</f>
        <v>12685.183028108648</v>
      </c>
      <c r="G54" s="41">
        <f t="shared" si="7"/>
        <v>0.9</v>
      </c>
      <c r="H54">
        <f t="shared" si="8"/>
        <v>12685.183028108648</v>
      </c>
      <c r="I54">
        <f t="shared" si="0"/>
        <v>0</v>
      </c>
      <c r="J54">
        <f t="shared" si="1"/>
        <v>12685.183028108648</v>
      </c>
      <c r="K54">
        <f t="shared" si="2"/>
        <v>12667.668900434803</v>
      </c>
      <c r="L54">
        <f t="shared" si="9"/>
        <v>12667.668900434803</v>
      </c>
      <c r="M54">
        <f t="shared" si="3"/>
        <v>12685.183028108648</v>
      </c>
      <c r="N54" s="40">
        <f t="shared" si="10"/>
        <v>0</v>
      </c>
      <c r="O54" s="40">
        <f t="shared" si="4"/>
        <v>0</v>
      </c>
      <c r="P54" s="40">
        <f t="shared" si="11"/>
        <v>12685.183028108648</v>
      </c>
      <c r="Q54">
        <f t="shared" si="12"/>
        <v>0</v>
      </c>
      <c r="R54" s="40">
        <f t="shared" si="13"/>
        <v>0</v>
      </c>
      <c r="S54" s="40">
        <f t="shared" si="5"/>
        <v>0</v>
      </c>
      <c r="T54" s="40">
        <f t="shared" si="14"/>
        <v>12685.183028108648</v>
      </c>
      <c r="U54">
        <f t="shared" si="15"/>
        <v>0</v>
      </c>
      <c r="V54" s="40">
        <f t="shared" si="16"/>
        <v>0</v>
      </c>
      <c r="W54" s="40">
        <f t="shared" si="6"/>
        <v>0</v>
      </c>
      <c r="X54" s="40">
        <f t="shared" si="17"/>
        <v>12685.183028108648</v>
      </c>
      <c r="Y54">
        <f t="shared" si="18"/>
        <v>0</v>
      </c>
    </row>
    <row r="55" spans="1:25" x14ac:dyDescent="0.25">
      <c r="A55" s="8" t="s">
        <v>780</v>
      </c>
      <c r="B55" s="7" t="s">
        <v>382</v>
      </c>
      <c r="C55" s="2" t="s">
        <v>781</v>
      </c>
      <c r="D55">
        <f>VLOOKUP(B55,'Model allocations'!$A$1:$L$319,4,FALSE)</f>
        <v>2742.7185125157957</v>
      </c>
      <c r="E55" s="42">
        <f>VLOOKUP(B55,'Initial adjusted formula count'!$A$1:$P$319,12,FALSE)</f>
        <v>0.17272727272727301</v>
      </c>
      <c r="F55">
        <f>VLOOKUP(B55,'Model allocations'!$A$1:$L$319,9,FALSE)</f>
        <v>4020.5803047165477</v>
      </c>
      <c r="G55" s="41">
        <f t="shared" si="7"/>
        <v>0.9</v>
      </c>
      <c r="H55">
        <f t="shared" si="8"/>
        <v>2468.4466612642163</v>
      </c>
      <c r="I55">
        <f t="shared" si="0"/>
        <v>0</v>
      </c>
      <c r="J55">
        <f t="shared" si="1"/>
        <v>4020.5803047165477</v>
      </c>
      <c r="K55">
        <f t="shared" si="2"/>
        <v>4015.0291860118573</v>
      </c>
      <c r="L55">
        <f t="shared" si="9"/>
        <v>4015.0291860118573</v>
      </c>
      <c r="M55">
        <f t="shared" si="3"/>
        <v>0</v>
      </c>
      <c r="N55" s="40">
        <f t="shared" si="10"/>
        <v>4015.0291860118573</v>
      </c>
      <c r="O55" s="40">
        <f t="shared" si="4"/>
        <v>4010.7887786564393</v>
      </c>
      <c r="P55" s="40">
        <f t="shared" si="11"/>
        <v>4010.7887786564393</v>
      </c>
      <c r="Q55">
        <f t="shared" si="12"/>
        <v>0</v>
      </c>
      <c r="R55" s="40">
        <f t="shared" si="13"/>
        <v>4010.7887786564393</v>
      </c>
      <c r="S55" s="40">
        <f t="shared" si="5"/>
        <v>4010.7887786564361</v>
      </c>
      <c r="T55" s="40">
        <f t="shared" si="14"/>
        <v>4010.7887786564361</v>
      </c>
      <c r="U55">
        <f t="shared" si="15"/>
        <v>0</v>
      </c>
      <c r="V55" s="40">
        <f t="shared" si="16"/>
        <v>4010.7887786564361</v>
      </c>
      <c r="W55" s="40">
        <f t="shared" si="6"/>
        <v>4010.7887786564356</v>
      </c>
      <c r="X55" s="40">
        <f t="shared" si="17"/>
        <v>4010.7887786564356</v>
      </c>
      <c r="Y55">
        <f t="shared" si="18"/>
        <v>0</v>
      </c>
    </row>
    <row r="56" spans="1:25" x14ac:dyDescent="0.25">
      <c r="A56" s="4" t="s">
        <v>782</v>
      </c>
      <c r="B56" s="7" t="s">
        <v>384</v>
      </c>
      <c r="C56" s="2" t="s">
        <v>783</v>
      </c>
      <c r="D56">
        <f>VLOOKUP(B56,'Model allocations'!$A$1:$L$319,4,FALSE)</f>
        <v>13165.048860075825</v>
      </c>
      <c r="E56" s="42">
        <f>VLOOKUP(B56,'Initial adjusted formula count'!$A$1:$P$319,12,FALSE)</f>
        <v>0.29605263157894701</v>
      </c>
      <c r="F56">
        <f>VLOOKUP(B56,'Model allocations'!$A$1:$L$319,9,FALSE)</f>
        <v>11848.543974068243</v>
      </c>
      <c r="G56" s="41">
        <f t="shared" si="7"/>
        <v>0.9</v>
      </c>
      <c r="H56">
        <f t="shared" si="8"/>
        <v>11848.543974068243</v>
      </c>
      <c r="I56">
        <f t="shared" si="0"/>
        <v>0</v>
      </c>
      <c r="J56">
        <f t="shared" si="1"/>
        <v>11848.543974068243</v>
      </c>
      <c r="K56">
        <f t="shared" si="2"/>
        <v>11832.184973851126</v>
      </c>
      <c r="L56">
        <f t="shared" si="9"/>
        <v>11832.184973851126</v>
      </c>
      <c r="M56">
        <f t="shared" si="3"/>
        <v>11848.543974068243</v>
      </c>
      <c r="N56" s="40">
        <f t="shared" si="10"/>
        <v>0</v>
      </c>
      <c r="O56" s="40">
        <f t="shared" si="4"/>
        <v>0</v>
      </c>
      <c r="P56" s="40">
        <f t="shared" si="11"/>
        <v>11848.543974068243</v>
      </c>
      <c r="Q56">
        <f t="shared" si="12"/>
        <v>0</v>
      </c>
      <c r="R56" s="40">
        <f t="shared" si="13"/>
        <v>0</v>
      </c>
      <c r="S56" s="40">
        <f t="shared" si="5"/>
        <v>0</v>
      </c>
      <c r="T56" s="40">
        <f t="shared" si="14"/>
        <v>11848.543974068243</v>
      </c>
      <c r="U56">
        <f t="shared" si="15"/>
        <v>0</v>
      </c>
      <c r="V56" s="40">
        <f t="shared" si="16"/>
        <v>0</v>
      </c>
      <c r="W56" s="40">
        <f t="shared" si="6"/>
        <v>0</v>
      </c>
      <c r="X56" s="40">
        <f t="shared" si="17"/>
        <v>11848.543974068243</v>
      </c>
      <c r="Y56">
        <f t="shared" si="18"/>
        <v>0</v>
      </c>
    </row>
    <row r="57" spans="1:25" x14ac:dyDescent="0.25">
      <c r="A57" s="4" t="s">
        <v>784</v>
      </c>
      <c r="B57" s="7" t="s">
        <v>386</v>
      </c>
      <c r="C57" s="2" t="s">
        <v>785</v>
      </c>
      <c r="D57">
        <f>VLOOKUP(B57,'Model allocations'!$A$1:$L$319,4,FALSE)</f>
        <v>23038.835505132694</v>
      </c>
      <c r="E57" s="42">
        <f>VLOOKUP(B57,'Initial adjusted formula count'!$A$1:$P$319,12,FALSE)</f>
        <v>0.224422442244224</v>
      </c>
      <c r="F57">
        <f>VLOOKUP(B57,'Model allocations'!$A$1:$L$319,9,FALSE)</f>
        <v>20734.951954619424</v>
      </c>
      <c r="G57" s="41">
        <f t="shared" si="7"/>
        <v>0.9</v>
      </c>
      <c r="H57">
        <f t="shared" si="8"/>
        <v>20734.951954619424</v>
      </c>
      <c r="I57">
        <f t="shared" si="0"/>
        <v>0</v>
      </c>
      <c r="J57">
        <f t="shared" si="1"/>
        <v>20734.951954619424</v>
      </c>
      <c r="K57">
        <f t="shared" si="2"/>
        <v>20706.323704239468</v>
      </c>
      <c r="L57">
        <f t="shared" si="9"/>
        <v>20706.323704239468</v>
      </c>
      <c r="M57">
        <f t="shared" si="3"/>
        <v>20734.951954619424</v>
      </c>
      <c r="N57" s="40">
        <f t="shared" si="10"/>
        <v>0</v>
      </c>
      <c r="O57" s="40">
        <f t="shared" si="4"/>
        <v>0</v>
      </c>
      <c r="P57" s="40">
        <f t="shared" si="11"/>
        <v>20734.951954619424</v>
      </c>
      <c r="Q57">
        <f t="shared" si="12"/>
        <v>0</v>
      </c>
      <c r="R57" s="40">
        <f t="shared" si="13"/>
        <v>0</v>
      </c>
      <c r="S57" s="40">
        <f t="shared" si="5"/>
        <v>0</v>
      </c>
      <c r="T57" s="40">
        <f t="shared" si="14"/>
        <v>20734.951954619424</v>
      </c>
      <c r="U57">
        <f t="shared" si="15"/>
        <v>0</v>
      </c>
      <c r="V57" s="40">
        <f t="shared" si="16"/>
        <v>0</v>
      </c>
      <c r="W57" s="40">
        <f t="shared" si="6"/>
        <v>0</v>
      </c>
      <c r="X57" s="40">
        <f t="shared" si="17"/>
        <v>20734.951954619424</v>
      </c>
      <c r="Y57">
        <f t="shared" si="18"/>
        <v>0</v>
      </c>
    </row>
    <row r="58" spans="1:25" x14ac:dyDescent="0.25">
      <c r="A58" s="4" t="s">
        <v>786</v>
      </c>
      <c r="B58" s="7" t="s">
        <v>128</v>
      </c>
      <c r="C58" s="2" t="s">
        <v>787</v>
      </c>
      <c r="D58">
        <f>VLOOKUP(B58,'Model allocations'!$A$1:$L$319,4,FALSE)</f>
        <v>0</v>
      </c>
      <c r="E58" s="42">
        <f>VLOOKUP(B58,'Initial adjusted formula count'!$A$1:$P$319,12,FALSE)</f>
        <v>1.8348623853211E-2</v>
      </c>
      <c r="F58">
        <f>VLOOKUP(B58,'Model allocations'!$A$1:$L$319,9,FALSE)</f>
        <v>0</v>
      </c>
      <c r="G58" s="41">
        <f t="shared" si="7"/>
        <v>0.85</v>
      </c>
      <c r="H58">
        <f t="shared" si="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9"/>
        <v>0</v>
      </c>
      <c r="M58">
        <f t="shared" si="3"/>
        <v>0</v>
      </c>
      <c r="N58" s="40">
        <f t="shared" si="10"/>
        <v>0</v>
      </c>
      <c r="O58" s="40">
        <f t="shared" si="4"/>
        <v>0</v>
      </c>
      <c r="P58" s="40">
        <f t="shared" si="11"/>
        <v>0</v>
      </c>
      <c r="Q58">
        <f t="shared" si="12"/>
        <v>0</v>
      </c>
      <c r="R58" s="40">
        <f t="shared" si="13"/>
        <v>0</v>
      </c>
      <c r="S58" s="40">
        <f t="shared" si="5"/>
        <v>0</v>
      </c>
      <c r="T58" s="40">
        <f t="shared" si="14"/>
        <v>0</v>
      </c>
      <c r="U58">
        <f t="shared" si="15"/>
        <v>0</v>
      </c>
      <c r="V58" s="40">
        <f t="shared" si="16"/>
        <v>0</v>
      </c>
      <c r="W58" s="40">
        <f t="shared" si="6"/>
        <v>0</v>
      </c>
      <c r="X58" s="40">
        <f t="shared" si="17"/>
        <v>0</v>
      </c>
      <c r="Y58">
        <f t="shared" si="18"/>
        <v>0</v>
      </c>
    </row>
    <row r="59" spans="1:25" x14ac:dyDescent="0.25">
      <c r="A59" s="4" t="s">
        <v>788</v>
      </c>
      <c r="B59" s="7" t="s">
        <v>286</v>
      </c>
      <c r="C59" s="2" t="s">
        <v>789</v>
      </c>
      <c r="D59">
        <f>VLOOKUP(B59,'Model allocations'!$A$1:$L$319,4,FALSE)</f>
        <v>0</v>
      </c>
      <c r="E59" s="42">
        <f>VLOOKUP(B59,'Initial adjusted formula count'!$A$1:$P$319,12,FALSE)</f>
        <v>0.162745098039216</v>
      </c>
      <c r="F59">
        <f>VLOOKUP(B59,'Model allocations'!$A$1:$L$319,9,FALSE)</f>
        <v>17563.587646919659</v>
      </c>
      <c r="G59" s="41">
        <f t="shared" si="7"/>
        <v>0.9</v>
      </c>
      <c r="H59">
        <f t="shared" si="8"/>
        <v>0</v>
      </c>
      <c r="I59">
        <f t="shared" si="0"/>
        <v>0</v>
      </c>
      <c r="J59">
        <f t="shared" si="1"/>
        <v>17563.587646919659</v>
      </c>
      <c r="K59">
        <f t="shared" si="2"/>
        <v>17539.338023104432</v>
      </c>
      <c r="L59">
        <f t="shared" si="9"/>
        <v>17539.338023104432</v>
      </c>
      <c r="M59">
        <f t="shared" si="3"/>
        <v>0</v>
      </c>
      <c r="N59" s="40">
        <f t="shared" si="10"/>
        <v>17539.338023104432</v>
      </c>
      <c r="O59" s="40">
        <f t="shared" si="4"/>
        <v>17520.814138341291</v>
      </c>
      <c r="P59" s="40">
        <f t="shared" si="11"/>
        <v>17520.814138341291</v>
      </c>
      <c r="Q59">
        <f t="shared" si="12"/>
        <v>0</v>
      </c>
      <c r="R59" s="40">
        <f t="shared" si="13"/>
        <v>17520.814138341291</v>
      </c>
      <c r="S59" s="40">
        <f t="shared" si="5"/>
        <v>17520.814138341273</v>
      </c>
      <c r="T59" s="40">
        <f t="shared" si="14"/>
        <v>17520.814138341273</v>
      </c>
      <c r="U59">
        <f t="shared" si="15"/>
        <v>0</v>
      </c>
      <c r="V59" s="40">
        <f t="shared" si="16"/>
        <v>17520.814138341273</v>
      </c>
      <c r="W59" s="40">
        <f t="shared" si="6"/>
        <v>17520.814138341269</v>
      </c>
      <c r="X59" s="40">
        <f t="shared" si="17"/>
        <v>17520.814138341269</v>
      </c>
      <c r="Y59">
        <f t="shared" si="18"/>
        <v>0</v>
      </c>
    </row>
    <row r="60" spans="1:25" x14ac:dyDescent="0.25">
      <c r="A60" s="4" t="s">
        <v>790</v>
      </c>
      <c r="B60" s="7" t="s">
        <v>388</v>
      </c>
      <c r="C60" s="2" t="s">
        <v>791</v>
      </c>
      <c r="D60">
        <f>VLOOKUP(B60,'Model allocations'!$A$1:$L$319,4,FALSE)</f>
        <v>22316.52569759855</v>
      </c>
      <c r="E60" s="42">
        <f>VLOOKUP(B60,'Initial adjusted formula count'!$A$1:$P$319,12,FALSE)</f>
        <v>0.119298245614035</v>
      </c>
      <c r="F60">
        <f>VLOOKUP(B60,'Model allocations'!$A$1:$L$319,9,FALSE)</f>
        <v>18969.046842958767</v>
      </c>
      <c r="G60" s="41">
        <f t="shared" si="7"/>
        <v>0.85</v>
      </c>
      <c r="H60">
        <f t="shared" si="8"/>
        <v>18969.046842958767</v>
      </c>
      <c r="I60">
        <f t="shared" si="0"/>
        <v>0</v>
      </c>
      <c r="J60">
        <f t="shared" si="1"/>
        <v>18969.046842958767</v>
      </c>
      <c r="K60">
        <f t="shared" si="2"/>
        <v>18942.856735372414</v>
      </c>
      <c r="L60">
        <f t="shared" si="9"/>
        <v>18942.856735372414</v>
      </c>
      <c r="M60">
        <f t="shared" si="3"/>
        <v>18969.046842958767</v>
      </c>
      <c r="N60" s="40">
        <f t="shared" si="10"/>
        <v>0</v>
      </c>
      <c r="O60" s="40">
        <f t="shared" si="4"/>
        <v>0</v>
      </c>
      <c r="P60" s="40">
        <f t="shared" si="11"/>
        <v>18969.046842958767</v>
      </c>
      <c r="Q60">
        <f t="shared" si="12"/>
        <v>0</v>
      </c>
      <c r="R60" s="40">
        <f t="shared" si="13"/>
        <v>0</v>
      </c>
      <c r="S60" s="40">
        <f t="shared" si="5"/>
        <v>0</v>
      </c>
      <c r="T60" s="40">
        <f t="shared" si="14"/>
        <v>18969.046842958767</v>
      </c>
      <c r="U60">
        <f t="shared" si="15"/>
        <v>0</v>
      </c>
      <c r="V60" s="40">
        <f t="shared" si="16"/>
        <v>0</v>
      </c>
      <c r="W60" s="40">
        <f t="shared" si="6"/>
        <v>0</v>
      </c>
      <c r="X60" s="40">
        <f t="shared" si="17"/>
        <v>18969.046842958767</v>
      </c>
      <c r="Y60">
        <f t="shared" si="18"/>
        <v>0</v>
      </c>
    </row>
    <row r="61" spans="1:25" x14ac:dyDescent="0.25">
      <c r="A61" s="4" t="s">
        <v>792</v>
      </c>
      <c r="B61" s="7" t="s">
        <v>390</v>
      </c>
      <c r="C61" s="2" t="s">
        <v>793</v>
      </c>
      <c r="D61">
        <f>VLOOKUP(B61,'Model allocations'!$A$1:$L$319,4,FALSE)</f>
        <v>19732.506932613454</v>
      </c>
      <c r="E61" s="42">
        <f>VLOOKUP(B61,'Initial adjusted formula count'!$A$1:$P$319,12,FALSE)</f>
        <v>0.19238095238095199</v>
      </c>
      <c r="F61">
        <f>VLOOKUP(B61,'Model allocations'!$A$1:$L$319,9,FALSE)</f>
        <v>21372.558461914286</v>
      </c>
      <c r="G61" s="41">
        <f t="shared" si="7"/>
        <v>0.9</v>
      </c>
      <c r="H61">
        <f t="shared" si="8"/>
        <v>17759.256239352111</v>
      </c>
      <c r="I61">
        <f t="shared" si="0"/>
        <v>0</v>
      </c>
      <c r="J61">
        <f t="shared" si="1"/>
        <v>21372.558461914286</v>
      </c>
      <c r="K61">
        <f t="shared" si="2"/>
        <v>21343.049883536722</v>
      </c>
      <c r="L61">
        <f t="shared" si="9"/>
        <v>21343.049883536722</v>
      </c>
      <c r="M61">
        <f t="shared" si="3"/>
        <v>0</v>
      </c>
      <c r="N61" s="40">
        <f t="shared" si="10"/>
        <v>21343.049883536722</v>
      </c>
      <c r="O61" s="40">
        <f t="shared" si="4"/>
        <v>21320.508770752658</v>
      </c>
      <c r="P61" s="40">
        <f t="shared" si="11"/>
        <v>21320.508770752658</v>
      </c>
      <c r="Q61">
        <f t="shared" si="12"/>
        <v>0</v>
      </c>
      <c r="R61" s="40">
        <f t="shared" si="13"/>
        <v>21320.508770752658</v>
      </c>
      <c r="S61" s="40">
        <f t="shared" si="5"/>
        <v>21320.50877075264</v>
      </c>
      <c r="T61" s="40">
        <f t="shared" si="14"/>
        <v>21320.50877075264</v>
      </c>
      <c r="U61">
        <f t="shared" si="15"/>
        <v>0</v>
      </c>
      <c r="V61" s="40">
        <f t="shared" si="16"/>
        <v>21320.50877075264</v>
      </c>
      <c r="W61" s="40">
        <f t="shared" si="6"/>
        <v>21320.508770752636</v>
      </c>
      <c r="X61" s="40">
        <f t="shared" si="17"/>
        <v>21320.508770752636</v>
      </c>
      <c r="Y61">
        <f t="shared" si="18"/>
        <v>0</v>
      </c>
    </row>
    <row r="62" spans="1:25" x14ac:dyDescent="0.25">
      <c r="A62" s="4" t="s">
        <v>794</v>
      </c>
      <c r="B62" s="7" t="s">
        <v>392</v>
      </c>
      <c r="C62" s="2" t="s">
        <v>795</v>
      </c>
      <c r="D62">
        <f>VLOOKUP(B62,'Model allocations'!$A$1:$L$319,4,FALSE)</f>
        <v>38710.184829621474</v>
      </c>
      <c r="E62" s="42">
        <f>VLOOKUP(B62,'Initial adjusted formula count'!$A$1:$P$319,12,FALSE)</f>
        <v>0.149104539775094</v>
      </c>
      <c r="F62">
        <f>VLOOKUP(B62,'Model allocations'!$A$1:$L$319,9,FALSE)</f>
        <v>32903.657105178252</v>
      </c>
      <c r="G62" s="41">
        <f t="shared" si="7"/>
        <v>0.85</v>
      </c>
      <c r="H62">
        <f t="shared" si="8"/>
        <v>32903.657105178252</v>
      </c>
      <c r="I62">
        <f t="shared" si="0"/>
        <v>0</v>
      </c>
      <c r="J62">
        <f t="shared" si="1"/>
        <v>32903.657105178252</v>
      </c>
      <c r="K62">
        <f t="shared" si="2"/>
        <v>32858.227815730905</v>
      </c>
      <c r="L62">
        <f t="shared" si="9"/>
        <v>32858.227815730905</v>
      </c>
      <c r="M62">
        <f t="shared" si="3"/>
        <v>32903.657105178252</v>
      </c>
      <c r="N62" s="40">
        <f t="shared" si="10"/>
        <v>0</v>
      </c>
      <c r="O62" s="40">
        <f t="shared" si="4"/>
        <v>0</v>
      </c>
      <c r="P62" s="40">
        <f t="shared" si="11"/>
        <v>32903.657105178252</v>
      </c>
      <c r="Q62">
        <f t="shared" si="12"/>
        <v>0</v>
      </c>
      <c r="R62" s="40">
        <f t="shared" si="13"/>
        <v>0</v>
      </c>
      <c r="S62" s="40">
        <f t="shared" si="5"/>
        <v>0</v>
      </c>
      <c r="T62" s="40">
        <f t="shared" si="14"/>
        <v>32903.657105178252</v>
      </c>
      <c r="U62">
        <f t="shared" si="15"/>
        <v>0</v>
      </c>
      <c r="V62" s="40">
        <f t="shared" si="16"/>
        <v>0</v>
      </c>
      <c r="W62" s="40">
        <f t="shared" si="6"/>
        <v>0</v>
      </c>
      <c r="X62" s="40">
        <f t="shared" si="17"/>
        <v>32903.657105178252</v>
      </c>
      <c r="Y62">
        <f t="shared" si="18"/>
        <v>0</v>
      </c>
    </row>
    <row r="63" spans="1:25" x14ac:dyDescent="0.25">
      <c r="A63" s="4" t="s">
        <v>796</v>
      </c>
      <c r="B63" s="7" t="s">
        <v>288</v>
      </c>
      <c r="C63" s="2" t="s">
        <v>797</v>
      </c>
      <c r="D63">
        <f>VLOOKUP(B63,'Model allocations'!$A$1:$L$319,4,FALSE)</f>
        <v>0</v>
      </c>
      <c r="E63" s="42">
        <f>VLOOKUP(B63,'Initial adjusted formula count'!$A$1:$P$319,12,FALSE)</f>
        <v>4.4963251188932102E-2</v>
      </c>
      <c r="F63">
        <f>VLOOKUP(B63,'Model allocations'!$A$1:$L$319,9,FALSE)</f>
        <v>0</v>
      </c>
      <c r="G63" s="41">
        <f t="shared" si="7"/>
        <v>0.85</v>
      </c>
      <c r="H63">
        <f t="shared" si="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9"/>
        <v>0</v>
      </c>
      <c r="M63">
        <f t="shared" si="3"/>
        <v>0</v>
      </c>
      <c r="N63" s="40">
        <f t="shared" si="10"/>
        <v>0</v>
      </c>
      <c r="O63" s="40">
        <f t="shared" si="4"/>
        <v>0</v>
      </c>
      <c r="P63" s="40">
        <f t="shared" si="11"/>
        <v>0</v>
      </c>
      <c r="Q63">
        <f t="shared" si="12"/>
        <v>0</v>
      </c>
      <c r="R63" s="40">
        <f t="shared" si="13"/>
        <v>0</v>
      </c>
      <c r="S63" s="40">
        <f t="shared" si="5"/>
        <v>0</v>
      </c>
      <c r="T63" s="40">
        <f t="shared" si="14"/>
        <v>0</v>
      </c>
      <c r="U63">
        <f t="shared" si="15"/>
        <v>0</v>
      </c>
      <c r="V63" s="40">
        <f t="shared" si="16"/>
        <v>0</v>
      </c>
      <c r="W63" s="40">
        <f t="shared" si="6"/>
        <v>0</v>
      </c>
      <c r="X63" s="40">
        <f t="shared" si="17"/>
        <v>0</v>
      </c>
      <c r="Y63">
        <f t="shared" si="18"/>
        <v>0</v>
      </c>
    </row>
    <row r="64" spans="1:25" x14ac:dyDescent="0.25">
      <c r="A64" s="4" t="s">
        <v>798</v>
      </c>
      <c r="B64" s="7" t="s">
        <v>394</v>
      </c>
      <c r="C64" s="2" t="s">
        <v>799</v>
      </c>
      <c r="D64">
        <f>VLOOKUP(B64,'Model allocations'!$A$1:$L$319,4,FALSE)</f>
        <v>2011.3269091782506</v>
      </c>
      <c r="E64" s="42">
        <f>VLOOKUP(B64,'Initial adjusted formula count'!$A$1:$P$319,12,FALSE)</f>
        <v>0.12987012987013</v>
      </c>
      <c r="F64">
        <f>VLOOKUP(B64,'Model allocations'!$A$1:$L$319,9,FALSE)</f>
        <v>1709.6278728015129</v>
      </c>
      <c r="G64" s="41">
        <f t="shared" si="7"/>
        <v>0.85</v>
      </c>
      <c r="H64">
        <f t="shared" si="8"/>
        <v>1709.6278728015129</v>
      </c>
      <c r="I64">
        <f t="shared" si="0"/>
        <v>0</v>
      </c>
      <c r="J64">
        <f t="shared" si="1"/>
        <v>1709.6278728015129</v>
      </c>
      <c r="K64">
        <f t="shared" si="2"/>
        <v>1707.2674306405556</v>
      </c>
      <c r="L64">
        <f t="shared" si="9"/>
        <v>1707.2674306405556</v>
      </c>
      <c r="M64">
        <f t="shared" si="3"/>
        <v>1709.6278728015129</v>
      </c>
      <c r="N64" s="40">
        <f t="shared" si="10"/>
        <v>0</v>
      </c>
      <c r="O64" s="40">
        <f t="shared" si="4"/>
        <v>0</v>
      </c>
      <c r="P64" s="40">
        <f t="shared" si="11"/>
        <v>1709.6278728015129</v>
      </c>
      <c r="Q64">
        <f t="shared" si="12"/>
        <v>0</v>
      </c>
      <c r="R64" s="40">
        <f t="shared" si="13"/>
        <v>0</v>
      </c>
      <c r="S64" s="40">
        <f t="shared" si="5"/>
        <v>0</v>
      </c>
      <c r="T64" s="40">
        <f t="shared" si="14"/>
        <v>1709.6278728015129</v>
      </c>
      <c r="U64">
        <f t="shared" si="15"/>
        <v>0</v>
      </c>
      <c r="V64" s="40">
        <f t="shared" si="16"/>
        <v>0</v>
      </c>
      <c r="W64" s="40">
        <f t="shared" si="6"/>
        <v>0</v>
      </c>
      <c r="X64" s="40">
        <f t="shared" si="17"/>
        <v>1709.6278728015129</v>
      </c>
      <c r="Y64">
        <f t="shared" si="18"/>
        <v>0</v>
      </c>
    </row>
    <row r="65" spans="1:25" x14ac:dyDescent="0.25">
      <c r="A65" s="4" t="s">
        <v>800</v>
      </c>
      <c r="B65" s="7" t="s">
        <v>396</v>
      </c>
      <c r="C65" s="2" t="s">
        <v>801</v>
      </c>
      <c r="D65">
        <f>VLOOKUP(B65,'Model allocations'!$A$1:$L$319,4,FALSE)</f>
        <v>86792.357442053253</v>
      </c>
      <c r="E65" s="42">
        <f>VLOOKUP(B65,'Initial adjusted formula count'!$A$1:$P$319,12,FALSE)</f>
        <v>0.156809092822564</v>
      </c>
      <c r="F65">
        <f>VLOOKUP(B65,'Model allocations'!$A$1:$L$319,9,FALSE)</f>
        <v>157649.06984283309</v>
      </c>
      <c r="G65" s="41">
        <f t="shared" si="7"/>
        <v>0.9</v>
      </c>
      <c r="H65">
        <f t="shared" si="8"/>
        <v>78113.121697847935</v>
      </c>
      <c r="I65">
        <f t="shared" si="0"/>
        <v>0</v>
      </c>
      <c r="J65">
        <f t="shared" si="1"/>
        <v>157649.06984283309</v>
      </c>
      <c r="K65">
        <f t="shared" si="2"/>
        <v>157431.40755678076</v>
      </c>
      <c r="L65">
        <f t="shared" si="9"/>
        <v>157431.40755678076</v>
      </c>
      <c r="M65">
        <f t="shared" si="3"/>
        <v>0</v>
      </c>
      <c r="N65" s="40">
        <f t="shared" si="10"/>
        <v>157431.40755678076</v>
      </c>
      <c r="O65" s="40">
        <f t="shared" si="4"/>
        <v>157265.13895258147</v>
      </c>
      <c r="P65" s="40">
        <f t="shared" si="11"/>
        <v>157265.13895258147</v>
      </c>
      <c r="Q65">
        <f t="shared" si="12"/>
        <v>0</v>
      </c>
      <c r="R65" s="40">
        <f t="shared" si="13"/>
        <v>157265.13895258147</v>
      </c>
      <c r="S65" s="40">
        <f t="shared" si="5"/>
        <v>157265.13895258136</v>
      </c>
      <c r="T65" s="40">
        <f t="shared" si="14"/>
        <v>157265.13895258136</v>
      </c>
      <c r="U65">
        <f t="shared" si="15"/>
        <v>0</v>
      </c>
      <c r="V65" s="40">
        <f t="shared" si="16"/>
        <v>157265.13895258136</v>
      </c>
      <c r="W65" s="40">
        <f t="shared" si="6"/>
        <v>157265.13895258133</v>
      </c>
      <c r="X65" s="40">
        <f t="shared" si="17"/>
        <v>157265.13895258133</v>
      </c>
      <c r="Y65">
        <f t="shared" si="18"/>
        <v>0</v>
      </c>
    </row>
    <row r="66" spans="1:25" x14ac:dyDescent="0.25">
      <c r="A66" s="4" t="s">
        <v>802</v>
      </c>
      <c r="B66" s="7" t="s">
        <v>398</v>
      </c>
      <c r="C66" s="2" t="s">
        <v>803</v>
      </c>
      <c r="D66">
        <f>VLOOKUP(B66,'Model allocations'!$A$1:$L$319,4,FALSE)</f>
        <v>49521.476674472964</v>
      </c>
      <c r="E66" s="42">
        <f>VLOOKUP(B66,'Initial adjusted formula count'!$A$1:$P$319,12,FALSE)</f>
        <v>0.12634780204589399</v>
      </c>
      <c r="F66">
        <f>VLOOKUP(B66,'Model allocations'!$A$1:$L$319,9,FALSE)</f>
        <v>42093.255173302015</v>
      </c>
      <c r="G66" s="41">
        <f t="shared" si="7"/>
        <v>0.85</v>
      </c>
      <c r="H66">
        <f t="shared" si="8"/>
        <v>42093.255173302015</v>
      </c>
      <c r="I66">
        <f t="shared" si="0"/>
        <v>0</v>
      </c>
      <c r="J66">
        <f t="shared" si="1"/>
        <v>42093.255173302015</v>
      </c>
      <c r="K66">
        <f t="shared" si="2"/>
        <v>42035.1380264166</v>
      </c>
      <c r="L66">
        <f t="shared" si="9"/>
        <v>42035.1380264166</v>
      </c>
      <c r="M66">
        <f t="shared" si="3"/>
        <v>42093.255173302015</v>
      </c>
      <c r="N66" s="40">
        <f t="shared" si="10"/>
        <v>0</v>
      </c>
      <c r="O66" s="40">
        <f t="shared" si="4"/>
        <v>0</v>
      </c>
      <c r="P66" s="40">
        <f t="shared" si="11"/>
        <v>42093.255173302015</v>
      </c>
      <c r="Q66">
        <f t="shared" si="12"/>
        <v>0</v>
      </c>
      <c r="R66" s="40">
        <f t="shared" si="13"/>
        <v>0</v>
      </c>
      <c r="S66" s="40">
        <f t="shared" si="5"/>
        <v>0</v>
      </c>
      <c r="T66" s="40">
        <f t="shared" si="14"/>
        <v>42093.255173302015</v>
      </c>
      <c r="U66">
        <f t="shared" si="15"/>
        <v>0</v>
      </c>
      <c r="V66" s="40">
        <f t="shared" si="16"/>
        <v>0</v>
      </c>
      <c r="W66" s="40">
        <f t="shared" si="6"/>
        <v>0</v>
      </c>
      <c r="X66" s="40">
        <f t="shared" si="17"/>
        <v>42093.255173302015</v>
      </c>
      <c r="Y66">
        <f t="shared" si="18"/>
        <v>0</v>
      </c>
    </row>
    <row r="67" spans="1:25" x14ac:dyDescent="0.25">
      <c r="A67" s="4" t="s">
        <v>804</v>
      </c>
      <c r="B67" s="7" t="s">
        <v>400</v>
      </c>
      <c r="C67" s="2" t="s">
        <v>805</v>
      </c>
      <c r="D67">
        <f>VLOOKUP(B67,'Model allocations'!$A$1:$L$319,4,FALSE)</f>
        <v>113643.57851227462</v>
      </c>
      <c r="E67" s="42">
        <f>VLOOKUP(B67,'Initial adjusted formula count'!$A$1:$P$319,12,FALSE)</f>
        <v>0.103953594871012</v>
      </c>
      <c r="F67">
        <f>VLOOKUP(B67,'Model allocations'!$A$1:$L$319,9,FALSE)</f>
        <v>96597.04173543342</v>
      </c>
      <c r="G67" s="41">
        <f t="shared" si="7"/>
        <v>0.85</v>
      </c>
      <c r="H67">
        <f t="shared" si="8"/>
        <v>96597.04173543342</v>
      </c>
      <c r="I67">
        <f t="shared" si="0"/>
        <v>0</v>
      </c>
      <c r="J67">
        <f t="shared" si="1"/>
        <v>96597.04173543342</v>
      </c>
      <c r="K67">
        <f t="shared" si="2"/>
        <v>96463.672518913547</v>
      </c>
      <c r="L67">
        <f t="shared" si="9"/>
        <v>96463.672518913547</v>
      </c>
      <c r="M67">
        <f t="shared" si="3"/>
        <v>96597.04173543342</v>
      </c>
      <c r="N67" s="40">
        <f t="shared" si="10"/>
        <v>0</v>
      </c>
      <c r="O67" s="40">
        <f t="shared" si="4"/>
        <v>0</v>
      </c>
      <c r="P67" s="40">
        <f t="shared" si="11"/>
        <v>96597.04173543342</v>
      </c>
      <c r="Q67">
        <f t="shared" si="12"/>
        <v>0</v>
      </c>
      <c r="R67" s="40">
        <f t="shared" si="13"/>
        <v>0</v>
      </c>
      <c r="S67" s="40">
        <f t="shared" si="5"/>
        <v>0</v>
      </c>
      <c r="T67" s="40">
        <f t="shared" si="14"/>
        <v>96597.04173543342</v>
      </c>
      <c r="U67">
        <f t="shared" si="15"/>
        <v>0</v>
      </c>
      <c r="V67" s="40">
        <f t="shared" si="16"/>
        <v>0</v>
      </c>
      <c r="W67" s="40">
        <f t="shared" si="6"/>
        <v>0</v>
      </c>
      <c r="X67" s="40">
        <f t="shared" si="17"/>
        <v>96597.04173543342</v>
      </c>
      <c r="Y67">
        <f t="shared" si="18"/>
        <v>0</v>
      </c>
    </row>
    <row r="68" spans="1:25" x14ac:dyDescent="0.25">
      <c r="A68" s="4" t="s">
        <v>806</v>
      </c>
      <c r="B68" s="7" t="s">
        <v>130</v>
      </c>
      <c r="C68" s="2" t="s">
        <v>807</v>
      </c>
      <c r="D68">
        <f>VLOOKUP(B68,'Model allocations'!$A$1:$L$319,4,FALSE)</f>
        <v>0</v>
      </c>
      <c r="E68" s="42">
        <f>VLOOKUP(B68,'Initial adjusted formula count'!$A$1:$P$319,12,FALSE)</f>
        <v>8.2191780821917804E-2</v>
      </c>
      <c r="F68">
        <f>VLOOKUP(B68,'Model allocations'!$A$1:$L$319,9,FALSE)</f>
        <v>0</v>
      </c>
      <c r="G68" s="41">
        <f t="shared" si="7"/>
        <v>0.85</v>
      </c>
      <c r="H68">
        <f t="shared" si="8"/>
        <v>0</v>
      </c>
      <c r="I68">
        <f t="shared" ref="I68:I131" si="19">IF(F68&lt;H68,H68,0)</f>
        <v>0</v>
      </c>
      <c r="J68">
        <f t="shared" ref="J68:J131" si="20">IF(I68=0,F68,0)</f>
        <v>0</v>
      </c>
      <c r="K68">
        <f t="shared" ref="K68:K131" si="21">(J68/$J$3)*($F$3-$I$3)</f>
        <v>0</v>
      </c>
      <c r="L68">
        <f t="shared" si="9"/>
        <v>0</v>
      </c>
      <c r="M68">
        <f t="shared" ref="M68:M131" si="22">IF(L68&lt;H68,H68,0)</f>
        <v>0</v>
      </c>
      <c r="N68" s="40">
        <f t="shared" si="10"/>
        <v>0</v>
      </c>
      <c r="O68" s="40">
        <f t="shared" ref="O68:O131" si="23">((N68/$N$3)*($F$3-$I$3-$M$3))</f>
        <v>0</v>
      </c>
      <c r="P68" s="40">
        <f t="shared" si="11"/>
        <v>0</v>
      </c>
      <c r="Q68">
        <f t="shared" si="12"/>
        <v>0</v>
      </c>
      <c r="R68" s="40">
        <f t="shared" si="13"/>
        <v>0</v>
      </c>
      <c r="S68" s="40">
        <f t="shared" ref="S68:S131" si="24">((R68/$R$3)*($F$3-$I$3-$M$3-$Q$3))</f>
        <v>0</v>
      </c>
      <c r="T68" s="40">
        <f t="shared" si="14"/>
        <v>0</v>
      </c>
      <c r="U68">
        <f t="shared" si="15"/>
        <v>0</v>
      </c>
      <c r="V68" s="40">
        <f t="shared" si="16"/>
        <v>0</v>
      </c>
      <c r="W68" s="40">
        <f t="shared" ref="W68:W131" si="25">((V68/$V$3)*($F$3-$I$3-$M$3-$Q$3-$U$3))</f>
        <v>0</v>
      </c>
      <c r="X68" s="40">
        <f t="shared" si="17"/>
        <v>0</v>
      </c>
      <c r="Y68">
        <f t="shared" si="18"/>
        <v>0</v>
      </c>
    </row>
    <row r="69" spans="1:25" x14ac:dyDescent="0.25">
      <c r="A69" s="4" t="s">
        <v>808</v>
      </c>
      <c r="B69" s="7" t="s">
        <v>132</v>
      </c>
      <c r="C69" s="2" t="s">
        <v>809</v>
      </c>
      <c r="D69">
        <f>VLOOKUP(B69,'Model allocations'!$A$1:$L$319,4,FALSE)</f>
        <v>0</v>
      </c>
      <c r="E69" s="42">
        <f>VLOOKUP(B69,'Initial adjusted formula count'!$A$1:$P$319,12,FALSE)</f>
        <v>9.6875000000000003E-2</v>
      </c>
      <c r="F69">
        <f>VLOOKUP(B69,'Model allocations'!$A$1:$L$319,9,FALSE)</f>
        <v>0</v>
      </c>
      <c r="G69" s="41">
        <f t="shared" ref="G69:G132" si="26">IF(E69&lt;0.15,0.85,IF(AND(E69&gt;=0.15,E69&lt;0.3),0.9,0.95))</f>
        <v>0.85</v>
      </c>
      <c r="H69">
        <f t="shared" ref="H69:H132" si="27">IF(F69 = 0, 0, D69*G69)</f>
        <v>0</v>
      </c>
      <c r="I69">
        <f t="shared" si="19"/>
        <v>0</v>
      </c>
      <c r="J69">
        <f t="shared" si="20"/>
        <v>0</v>
      </c>
      <c r="K69">
        <f t="shared" si="21"/>
        <v>0</v>
      </c>
      <c r="L69">
        <f t="shared" ref="L69:L132" si="28">I69+K69</f>
        <v>0</v>
      </c>
      <c r="M69">
        <f t="shared" si="22"/>
        <v>0</v>
      </c>
      <c r="N69" s="40">
        <f t="shared" ref="N69:N132" si="29">IF(I69+M69=0,L69,0)</f>
        <v>0</v>
      </c>
      <c r="O69" s="40">
        <f t="shared" si="23"/>
        <v>0</v>
      </c>
      <c r="P69" s="40">
        <f t="shared" ref="P69:P132" si="30">$I69+$M69+O69</f>
        <v>0</v>
      </c>
      <c r="Q69">
        <f t="shared" ref="Q69:Q132" si="31">IF(P69&lt;H69,H69,0)</f>
        <v>0</v>
      </c>
      <c r="R69" s="40">
        <f t="shared" ref="R69:R132" si="32">IF($I69+$M69+$Q69=0,P69,0)</f>
        <v>0</v>
      </c>
      <c r="S69" s="40">
        <f t="shared" si="24"/>
        <v>0</v>
      </c>
      <c r="T69" s="40">
        <f t="shared" ref="T69:T132" si="33">$I69+$M69+$Q69+S69</f>
        <v>0</v>
      </c>
      <c r="U69">
        <f t="shared" ref="U69:U132" si="34">IF(T69&lt;H69,H69,0)</f>
        <v>0</v>
      </c>
      <c r="V69" s="40">
        <f t="shared" ref="V69:V132" si="35">IF($I69+$M69+$Q69+U69=0,T69,0)</f>
        <v>0</v>
      </c>
      <c r="W69" s="40">
        <f t="shared" si="25"/>
        <v>0</v>
      </c>
      <c r="X69" s="40">
        <f t="shared" ref="X69:X132" si="36">$I69+$M69+$Q69+$U69+W69</f>
        <v>0</v>
      </c>
      <c r="Y69">
        <f t="shared" ref="Y69:Y132" si="37">IF(X69&lt;H69,H69,0)</f>
        <v>0</v>
      </c>
    </row>
    <row r="70" spans="1:25" x14ac:dyDescent="0.25">
      <c r="A70" s="4" t="s">
        <v>810</v>
      </c>
      <c r="B70" s="7" t="s">
        <v>134</v>
      </c>
      <c r="C70" s="2" t="s">
        <v>811</v>
      </c>
      <c r="D70">
        <f>VLOOKUP(B70,'Model allocations'!$A$1:$L$319,4,FALSE)</f>
        <v>0</v>
      </c>
      <c r="E70" s="42">
        <f>VLOOKUP(B70,'Initial adjusted formula count'!$A$1:$P$319,12,FALSE)</f>
        <v>7.8649857665717804E-2</v>
      </c>
      <c r="F70">
        <f>VLOOKUP(B70,'Model allocations'!$A$1:$L$319,9,FALSE)</f>
        <v>0</v>
      </c>
      <c r="G70" s="41">
        <f t="shared" si="26"/>
        <v>0.85</v>
      </c>
      <c r="H70">
        <f t="shared" si="27"/>
        <v>0</v>
      </c>
      <c r="I70">
        <f t="shared" si="19"/>
        <v>0</v>
      </c>
      <c r="J70">
        <f t="shared" si="20"/>
        <v>0</v>
      </c>
      <c r="K70">
        <f t="shared" si="21"/>
        <v>0</v>
      </c>
      <c r="L70">
        <f t="shared" si="28"/>
        <v>0</v>
      </c>
      <c r="M70">
        <f t="shared" si="22"/>
        <v>0</v>
      </c>
      <c r="N70" s="40">
        <f t="shared" si="29"/>
        <v>0</v>
      </c>
      <c r="O70" s="40">
        <f t="shared" si="23"/>
        <v>0</v>
      </c>
      <c r="P70" s="40">
        <f t="shared" si="30"/>
        <v>0</v>
      </c>
      <c r="Q70">
        <f t="shared" si="31"/>
        <v>0</v>
      </c>
      <c r="R70" s="40">
        <f t="shared" si="32"/>
        <v>0</v>
      </c>
      <c r="S70" s="40">
        <f t="shared" si="24"/>
        <v>0</v>
      </c>
      <c r="T70" s="40">
        <f t="shared" si="33"/>
        <v>0</v>
      </c>
      <c r="U70">
        <f t="shared" si="34"/>
        <v>0</v>
      </c>
      <c r="V70" s="40">
        <f t="shared" si="35"/>
        <v>0</v>
      </c>
      <c r="W70" s="40">
        <f t="shared" si="25"/>
        <v>0</v>
      </c>
      <c r="X70" s="40">
        <f t="shared" si="36"/>
        <v>0</v>
      </c>
      <c r="Y70">
        <f t="shared" si="37"/>
        <v>0</v>
      </c>
    </row>
    <row r="71" spans="1:25" x14ac:dyDescent="0.25">
      <c r="A71" s="4" t="s">
        <v>812</v>
      </c>
      <c r="B71" s="7" t="s">
        <v>402</v>
      </c>
      <c r="C71" s="2" t="s">
        <v>813</v>
      </c>
      <c r="D71">
        <f>VLOOKUP(B71,'Model allocations'!$A$1:$L$319,4,FALSE)</f>
        <v>58346.058471810902</v>
      </c>
      <c r="E71" s="42">
        <f>VLOOKUP(B71,'Initial adjusted formula count'!$A$1:$P$319,12,FALSE)</f>
        <v>0.13068508923431199</v>
      </c>
      <c r="F71">
        <f>VLOOKUP(B71,'Model allocations'!$A$1:$L$319,9,FALSE)</f>
        <v>49594.149701039263</v>
      </c>
      <c r="G71" s="41">
        <f t="shared" si="26"/>
        <v>0.85</v>
      </c>
      <c r="H71">
        <f t="shared" si="27"/>
        <v>49594.149701039263</v>
      </c>
      <c r="I71">
        <f t="shared" si="19"/>
        <v>0</v>
      </c>
      <c r="J71">
        <f t="shared" si="20"/>
        <v>49594.149701039263</v>
      </c>
      <c r="K71">
        <f t="shared" si="21"/>
        <v>49525.676249153308</v>
      </c>
      <c r="L71">
        <f t="shared" si="28"/>
        <v>49525.676249153308</v>
      </c>
      <c r="M71">
        <f t="shared" si="22"/>
        <v>49594.149701039263</v>
      </c>
      <c r="N71" s="40">
        <f t="shared" si="29"/>
        <v>0</v>
      </c>
      <c r="O71" s="40">
        <f t="shared" si="23"/>
        <v>0</v>
      </c>
      <c r="P71" s="40">
        <f t="shared" si="30"/>
        <v>49594.149701039263</v>
      </c>
      <c r="Q71">
        <f t="shared" si="31"/>
        <v>0</v>
      </c>
      <c r="R71" s="40">
        <f t="shared" si="32"/>
        <v>0</v>
      </c>
      <c r="S71" s="40">
        <f t="shared" si="24"/>
        <v>0</v>
      </c>
      <c r="T71" s="40">
        <f t="shared" si="33"/>
        <v>49594.149701039263</v>
      </c>
      <c r="U71">
        <f t="shared" si="34"/>
        <v>0</v>
      </c>
      <c r="V71" s="40">
        <f t="shared" si="35"/>
        <v>0</v>
      </c>
      <c r="W71" s="40">
        <f t="shared" si="25"/>
        <v>0</v>
      </c>
      <c r="X71" s="40">
        <f t="shared" si="36"/>
        <v>49594.149701039263</v>
      </c>
      <c r="Y71">
        <f t="shared" si="37"/>
        <v>0</v>
      </c>
    </row>
    <row r="72" spans="1:25" x14ac:dyDescent="0.25">
      <c r="A72" s="4" t="s">
        <v>814</v>
      </c>
      <c r="B72" s="7" t="s">
        <v>404</v>
      </c>
      <c r="C72" s="2" t="s">
        <v>815</v>
      </c>
      <c r="D72">
        <f>VLOOKUP(B72,'Model allocations'!$A$1:$L$319,4,FALSE)</f>
        <v>43883.496200252732</v>
      </c>
      <c r="E72" s="42">
        <f>VLOOKUP(B72,'Initial adjusted formula count'!$A$1:$P$319,12,FALSE)</f>
        <v>0.181479179614668</v>
      </c>
      <c r="F72">
        <f>VLOOKUP(B72,'Model allocations'!$A$1:$L$319,9,FALSE)</f>
        <v>61789.970998801691</v>
      </c>
      <c r="G72" s="41">
        <f t="shared" si="26"/>
        <v>0.9</v>
      </c>
      <c r="H72">
        <f t="shared" si="27"/>
        <v>39495.146580227462</v>
      </c>
      <c r="I72">
        <f t="shared" si="19"/>
        <v>0</v>
      </c>
      <c r="J72">
        <f t="shared" si="20"/>
        <v>61789.970998801691</v>
      </c>
      <c r="K72">
        <f t="shared" si="21"/>
        <v>61704.659069234876</v>
      </c>
      <c r="L72">
        <f t="shared" si="28"/>
        <v>61704.659069234876</v>
      </c>
      <c r="M72">
        <f t="shared" si="22"/>
        <v>0</v>
      </c>
      <c r="N72" s="40">
        <f t="shared" si="29"/>
        <v>61704.659069234876</v>
      </c>
      <c r="O72" s="40">
        <f t="shared" si="23"/>
        <v>61639.490703562136</v>
      </c>
      <c r="P72" s="40">
        <f t="shared" si="30"/>
        <v>61639.490703562136</v>
      </c>
      <c r="Q72">
        <f t="shared" si="31"/>
        <v>0</v>
      </c>
      <c r="R72" s="40">
        <f t="shared" si="32"/>
        <v>61639.490703562136</v>
      </c>
      <c r="S72" s="40">
        <f t="shared" si="24"/>
        <v>61639.490703562085</v>
      </c>
      <c r="T72" s="40">
        <f t="shared" si="33"/>
        <v>61639.490703562085</v>
      </c>
      <c r="U72">
        <f t="shared" si="34"/>
        <v>0</v>
      </c>
      <c r="V72" s="40">
        <f t="shared" si="35"/>
        <v>61639.490703562085</v>
      </c>
      <c r="W72" s="40">
        <f t="shared" si="25"/>
        <v>61639.490703562071</v>
      </c>
      <c r="X72" s="40">
        <f t="shared" si="36"/>
        <v>61639.490703562071</v>
      </c>
      <c r="Y72">
        <f t="shared" si="37"/>
        <v>0</v>
      </c>
    </row>
    <row r="73" spans="1:25" x14ac:dyDescent="0.25">
      <c r="A73" s="4" t="s">
        <v>816</v>
      </c>
      <c r="B73" s="7" t="s">
        <v>406</v>
      </c>
      <c r="C73" s="2" t="s">
        <v>817</v>
      </c>
      <c r="D73">
        <f>VLOOKUP(B73,'Model allocations'!$A$1:$L$319,4,FALSE)</f>
        <v>5168.0375299701909</v>
      </c>
      <c r="E73" s="42">
        <f>VLOOKUP(B73,'Initial adjusted formula count'!$A$1:$P$319,12,FALSE)</f>
        <v>0.20689655172413801</v>
      </c>
      <c r="F73">
        <f>VLOOKUP(B73,'Model allocations'!$A$1:$L$319,9,FALSE)</f>
        <v>4651.2337769731721</v>
      </c>
      <c r="G73" s="41">
        <f t="shared" si="26"/>
        <v>0.9</v>
      </c>
      <c r="H73">
        <f t="shared" si="27"/>
        <v>4651.2337769731721</v>
      </c>
      <c r="I73">
        <f t="shared" si="19"/>
        <v>0</v>
      </c>
      <c r="J73">
        <f t="shared" si="20"/>
        <v>4651.2337769731721</v>
      </c>
      <c r="K73">
        <f t="shared" si="21"/>
        <v>4644.8119301594288</v>
      </c>
      <c r="L73">
        <f t="shared" si="28"/>
        <v>4644.8119301594288</v>
      </c>
      <c r="M73">
        <f t="shared" si="22"/>
        <v>4651.2337769731721</v>
      </c>
      <c r="N73" s="40">
        <f t="shared" si="29"/>
        <v>0</v>
      </c>
      <c r="O73" s="40">
        <f t="shared" si="23"/>
        <v>0</v>
      </c>
      <c r="P73" s="40">
        <f t="shared" si="30"/>
        <v>4651.2337769731721</v>
      </c>
      <c r="Q73">
        <f t="shared" si="31"/>
        <v>0</v>
      </c>
      <c r="R73" s="40">
        <f t="shared" si="32"/>
        <v>0</v>
      </c>
      <c r="S73" s="40">
        <f t="shared" si="24"/>
        <v>0</v>
      </c>
      <c r="T73" s="40">
        <f t="shared" si="33"/>
        <v>4651.2337769731721</v>
      </c>
      <c r="U73">
        <f t="shared" si="34"/>
        <v>0</v>
      </c>
      <c r="V73" s="40">
        <f t="shared" si="35"/>
        <v>0</v>
      </c>
      <c r="W73" s="40">
        <f t="shared" si="25"/>
        <v>0</v>
      </c>
      <c r="X73" s="40">
        <f t="shared" si="36"/>
        <v>4651.2337769731721</v>
      </c>
      <c r="Y73">
        <f t="shared" si="37"/>
        <v>0</v>
      </c>
    </row>
    <row r="74" spans="1:25" x14ac:dyDescent="0.25">
      <c r="A74" s="4" t="s">
        <v>818</v>
      </c>
      <c r="B74" s="7" t="s">
        <v>408</v>
      </c>
      <c r="C74" s="2" t="s">
        <v>819</v>
      </c>
      <c r="D74">
        <f>VLOOKUP(B74,'Model allocations'!$A$1:$L$319,4,FALSE)</f>
        <v>14627.832066750916</v>
      </c>
      <c r="E74" s="42">
        <f>VLOOKUP(B74,'Initial adjusted formula count'!$A$1:$P$319,12,FALSE)</f>
        <v>0.16105769230769201</v>
      </c>
      <c r="F74">
        <f>VLOOKUP(B74,'Model allocations'!$A$1:$L$319,9,FALSE)</f>
        <v>14177.835811368881</v>
      </c>
      <c r="G74" s="41">
        <f t="shared" si="26"/>
        <v>0.9</v>
      </c>
      <c r="H74">
        <f t="shared" si="27"/>
        <v>13165.048860075825</v>
      </c>
      <c r="I74">
        <f t="shared" si="19"/>
        <v>0</v>
      </c>
      <c r="J74">
        <f t="shared" si="20"/>
        <v>14177.835811368881</v>
      </c>
      <c r="K74">
        <f t="shared" si="21"/>
        <v>14158.26081383129</v>
      </c>
      <c r="L74">
        <f t="shared" si="28"/>
        <v>14158.26081383129</v>
      </c>
      <c r="M74">
        <f t="shared" si="22"/>
        <v>0</v>
      </c>
      <c r="N74" s="40">
        <f t="shared" si="29"/>
        <v>14158.26081383129</v>
      </c>
      <c r="O74" s="40">
        <f t="shared" si="23"/>
        <v>14143.307798420079</v>
      </c>
      <c r="P74" s="40">
        <f t="shared" si="30"/>
        <v>14143.307798420079</v>
      </c>
      <c r="Q74">
        <f t="shared" si="31"/>
        <v>0</v>
      </c>
      <c r="R74" s="40">
        <f t="shared" si="32"/>
        <v>14143.307798420079</v>
      </c>
      <c r="S74" s="40">
        <f t="shared" si="24"/>
        <v>14143.307798420066</v>
      </c>
      <c r="T74" s="40">
        <f t="shared" si="33"/>
        <v>14143.307798420066</v>
      </c>
      <c r="U74">
        <f t="shared" si="34"/>
        <v>0</v>
      </c>
      <c r="V74" s="40">
        <f t="shared" si="35"/>
        <v>14143.307798420066</v>
      </c>
      <c r="W74" s="40">
        <f t="shared" si="25"/>
        <v>14143.307798420063</v>
      </c>
      <c r="X74" s="40">
        <f t="shared" si="36"/>
        <v>14143.307798420063</v>
      </c>
      <c r="Y74">
        <f t="shared" si="37"/>
        <v>0</v>
      </c>
    </row>
    <row r="75" spans="1:25" x14ac:dyDescent="0.25">
      <c r="A75" s="4" t="s">
        <v>820</v>
      </c>
      <c r="B75" s="7" t="s">
        <v>136</v>
      </c>
      <c r="C75" s="2" t="s">
        <v>821</v>
      </c>
      <c r="D75">
        <f>VLOOKUP(B75,'Model allocations'!$A$1:$L$319,4,FALSE)</f>
        <v>0</v>
      </c>
      <c r="E75" s="42">
        <f>VLOOKUP(B75,'Initial adjusted formula count'!$A$1:$P$319,12,FALSE)</f>
        <v>7.4198281282749995E-2</v>
      </c>
      <c r="F75">
        <f>VLOOKUP(B75,'Model allocations'!$A$1:$L$319,9,FALSE)</f>
        <v>0</v>
      </c>
      <c r="G75" s="41">
        <f t="shared" si="26"/>
        <v>0.85</v>
      </c>
      <c r="H75">
        <f t="shared" si="27"/>
        <v>0</v>
      </c>
      <c r="I75">
        <f t="shared" si="19"/>
        <v>0</v>
      </c>
      <c r="J75">
        <f t="shared" si="20"/>
        <v>0</v>
      </c>
      <c r="K75">
        <f t="shared" si="21"/>
        <v>0</v>
      </c>
      <c r="L75">
        <f t="shared" si="28"/>
        <v>0</v>
      </c>
      <c r="M75">
        <f t="shared" si="22"/>
        <v>0</v>
      </c>
      <c r="N75" s="40">
        <f t="shared" si="29"/>
        <v>0</v>
      </c>
      <c r="O75" s="40">
        <f t="shared" si="23"/>
        <v>0</v>
      </c>
      <c r="P75" s="40">
        <f t="shared" si="30"/>
        <v>0</v>
      </c>
      <c r="Q75">
        <f t="shared" si="31"/>
        <v>0</v>
      </c>
      <c r="R75" s="40">
        <f t="shared" si="32"/>
        <v>0</v>
      </c>
      <c r="S75" s="40">
        <f t="shared" si="24"/>
        <v>0</v>
      </c>
      <c r="T75" s="40">
        <f t="shared" si="33"/>
        <v>0</v>
      </c>
      <c r="U75">
        <f t="shared" si="34"/>
        <v>0</v>
      </c>
      <c r="V75" s="40">
        <f t="shared" si="35"/>
        <v>0</v>
      </c>
      <c r="W75" s="40">
        <f t="shared" si="25"/>
        <v>0</v>
      </c>
      <c r="X75" s="40">
        <f t="shared" si="36"/>
        <v>0</v>
      </c>
      <c r="Y75">
        <f t="shared" si="37"/>
        <v>0</v>
      </c>
    </row>
    <row r="76" spans="1:25" x14ac:dyDescent="0.25">
      <c r="A76" s="4" t="s">
        <v>822</v>
      </c>
      <c r="B76" s="7" t="s">
        <v>410</v>
      </c>
      <c r="C76" s="2" t="s">
        <v>823</v>
      </c>
      <c r="D76">
        <f>VLOOKUP(B76,'Model allocations'!$A$1:$L$319,4,FALSE)</f>
        <v>44642.002033591976</v>
      </c>
      <c r="E76" s="42">
        <f>VLOOKUP(B76,'Initial adjusted formula count'!$A$1:$P$319,12,FALSE)</f>
        <v>0.11882193635748101</v>
      </c>
      <c r="F76">
        <f>VLOOKUP(B76,'Model allocations'!$A$1:$L$319,9,FALSE)</f>
        <v>37945.701728553177</v>
      </c>
      <c r="G76" s="41">
        <f t="shared" si="26"/>
        <v>0.85</v>
      </c>
      <c r="H76">
        <f t="shared" si="27"/>
        <v>37945.701728553177</v>
      </c>
      <c r="I76">
        <f t="shared" si="19"/>
        <v>0</v>
      </c>
      <c r="J76">
        <f t="shared" si="20"/>
        <v>37945.701728553177</v>
      </c>
      <c r="K76">
        <f t="shared" si="21"/>
        <v>37893.311009138648</v>
      </c>
      <c r="L76">
        <f t="shared" si="28"/>
        <v>37893.311009138648</v>
      </c>
      <c r="M76">
        <f t="shared" si="22"/>
        <v>37945.701728553177</v>
      </c>
      <c r="N76" s="40">
        <f t="shared" si="29"/>
        <v>0</v>
      </c>
      <c r="O76" s="40">
        <f t="shared" si="23"/>
        <v>0</v>
      </c>
      <c r="P76" s="40">
        <f t="shared" si="30"/>
        <v>37945.701728553177</v>
      </c>
      <c r="Q76">
        <f t="shared" si="31"/>
        <v>0</v>
      </c>
      <c r="R76" s="40">
        <f t="shared" si="32"/>
        <v>0</v>
      </c>
      <c r="S76" s="40">
        <f t="shared" si="24"/>
        <v>0</v>
      </c>
      <c r="T76" s="40">
        <f t="shared" si="33"/>
        <v>37945.701728553177</v>
      </c>
      <c r="U76">
        <f t="shared" si="34"/>
        <v>0</v>
      </c>
      <c r="V76" s="40">
        <f t="shared" si="35"/>
        <v>0</v>
      </c>
      <c r="W76" s="40">
        <f t="shared" si="25"/>
        <v>0</v>
      </c>
      <c r="X76" s="40">
        <f t="shared" si="36"/>
        <v>37945.701728553177</v>
      </c>
      <c r="Y76">
        <f t="shared" si="37"/>
        <v>0</v>
      </c>
    </row>
    <row r="77" spans="1:25" x14ac:dyDescent="0.25">
      <c r="A77" s="4" t="s">
        <v>824</v>
      </c>
      <c r="B77" s="7" t="s">
        <v>412</v>
      </c>
      <c r="C77" s="2" t="s">
        <v>825</v>
      </c>
      <c r="D77">
        <f>VLOOKUP(B77,'Model allocations'!$A$1:$L$319,4,FALSE)</f>
        <v>9099.3720062288776</v>
      </c>
      <c r="E77" s="42">
        <f>VLOOKUP(B77,'Initial adjusted formula count'!$A$1:$P$319,12,FALSE)</f>
        <v>0.140625</v>
      </c>
      <c r="F77">
        <f>VLOOKUP(B77,'Model allocations'!$A$1:$L$319,9,FALSE)</f>
        <v>7734.4662052945459</v>
      </c>
      <c r="G77" s="41">
        <f t="shared" si="26"/>
        <v>0.85</v>
      </c>
      <c r="H77">
        <f t="shared" si="27"/>
        <v>7734.4662052945459</v>
      </c>
      <c r="I77">
        <f t="shared" si="19"/>
        <v>0</v>
      </c>
      <c r="J77">
        <f t="shared" si="20"/>
        <v>7734.4662052945459</v>
      </c>
      <c r="K77">
        <f t="shared" si="21"/>
        <v>7723.7874134861504</v>
      </c>
      <c r="L77">
        <f t="shared" si="28"/>
        <v>7723.7874134861504</v>
      </c>
      <c r="M77">
        <f t="shared" si="22"/>
        <v>7734.4662052945459</v>
      </c>
      <c r="N77" s="40">
        <f t="shared" si="29"/>
        <v>0</v>
      </c>
      <c r="O77" s="40">
        <f t="shared" si="23"/>
        <v>0</v>
      </c>
      <c r="P77" s="40">
        <f t="shared" si="30"/>
        <v>7734.4662052945459</v>
      </c>
      <c r="Q77">
        <f t="shared" si="31"/>
        <v>0</v>
      </c>
      <c r="R77" s="40">
        <f t="shared" si="32"/>
        <v>0</v>
      </c>
      <c r="S77" s="40">
        <f t="shared" si="24"/>
        <v>0</v>
      </c>
      <c r="T77" s="40">
        <f t="shared" si="33"/>
        <v>7734.4662052945459</v>
      </c>
      <c r="U77">
        <f t="shared" si="34"/>
        <v>0</v>
      </c>
      <c r="V77" s="40">
        <f t="shared" si="35"/>
        <v>0</v>
      </c>
      <c r="W77" s="40">
        <f t="shared" si="25"/>
        <v>0</v>
      </c>
      <c r="X77" s="40">
        <f t="shared" si="36"/>
        <v>7734.4662052945459</v>
      </c>
      <c r="Y77">
        <f t="shared" si="37"/>
        <v>0</v>
      </c>
    </row>
    <row r="78" spans="1:25" x14ac:dyDescent="0.25">
      <c r="A78" s="4" t="s">
        <v>826</v>
      </c>
      <c r="B78" s="7" t="s">
        <v>138</v>
      </c>
      <c r="C78" s="2" t="s">
        <v>827</v>
      </c>
      <c r="D78">
        <f>VLOOKUP(B78,'Model allocations'!$A$1:$L$319,4,FALSE)</f>
        <v>0</v>
      </c>
      <c r="E78" s="42">
        <f>VLOOKUP(B78,'Initial adjusted formula count'!$A$1:$P$319,12,FALSE)</f>
        <v>8.3506313786542094E-2</v>
      </c>
      <c r="F78">
        <f>VLOOKUP(B78,'Model allocations'!$A$1:$L$319,9,FALSE)</f>
        <v>0</v>
      </c>
      <c r="G78" s="41">
        <f t="shared" si="26"/>
        <v>0.85</v>
      </c>
      <c r="H78">
        <f t="shared" si="27"/>
        <v>0</v>
      </c>
      <c r="I78">
        <f t="shared" si="19"/>
        <v>0</v>
      </c>
      <c r="J78">
        <f t="shared" si="20"/>
        <v>0</v>
      </c>
      <c r="K78">
        <f t="shared" si="21"/>
        <v>0</v>
      </c>
      <c r="L78">
        <f t="shared" si="28"/>
        <v>0</v>
      </c>
      <c r="M78">
        <f t="shared" si="22"/>
        <v>0</v>
      </c>
      <c r="N78" s="40">
        <f t="shared" si="29"/>
        <v>0</v>
      </c>
      <c r="O78" s="40">
        <f t="shared" si="23"/>
        <v>0</v>
      </c>
      <c r="P78" s="40">
        <f t="shared" si="30"/>
        <v>0</v>
      </c>
      <c r="Q78">
        <f t="shared" si="31"/>
        <v>0</v>
      </c>
      <c r="R78" s="40">
        <f t="shared" si="32"/>
        <v>0</v>
      </c>
      <c r="S78" s="40">
        <f t="shared" si="24"/>
        <v>0</v>
      </c>
      <c r="T78" s="40">
        <f t="shared" si="33"/>
        <v>0</v>
      </c>
      <c r="U78">
        <f t="shared" si="34"/>
        <v>0</v>
      </c>
      <c r="V78" s="40">
        <f t="shared" si="35"/>
        <v>0</v>
      </c>
      <c r="W78" s="40">
        <f t="shared" si="25"/>
        <v>0</v>
      </c>
      <c r="X78" s="40">
        <f t="shared" si="36"/>
        <v>0</v>
      </c>
      <c r="Y78">
        <f t="shared" si="37"/>
        <v>0</v>
      </c>
    </row>
    <row r="79" spans="1:25" x14ac:dyDescent="0.25">
      <c r="A79" s="4" t="s">
        <v>828</v>
      </c>
      <c r="B79" s="7" t="s">
        <v>290</v>
      </c>
      <c r="C79" s="2" t="s">
        <v>829</v>
      </c>
      <c r="D79">
        <f>VLOOKUP(B79,'Model allocations'!$A$1:$L$319,4,FALSE)</f>
        <v>0</v>
      </c>
      <c r="E79" s="42">
        <f>VLOOKUP(B79,'Initial adjusted formula count'!$A$1:$P$319,12,FALSE)</f>
        <v>0.11113150745282301</v>
      </c>
      <c r="F79">
        <f>VLOOKUP(B79,'Model allocations'!$A$1:$L$319,9,FALSE)</f>
        <v>0</v>
      </c>
      <c r="G79" s="41">
        <f t="shared" si="26"/>
        <v>0.85</v>
      </c>
      <c r="H79">
        <f t="shared" si="27"/>
        <v>0</v>
      </c>
      <c r="I79">
        <f t="shared" si="19"/>
        <v>0</v>
      </c>
      <c r="J79">
        <f t="shared" si="20"/>
        <v>0</v>
      </c>
      <c r="K79">
        <f t="shared" si="21"/>
        <v>0</v>
      </c>
      <c r="L79">
        <f t="shared" si="28"/>
        <v>0</v>
      </c>
      <c r="M79">
        <f t="shared" si="22"/>
        <v>0</v>
      </c>
      <c r="N79" s="40">
        <f t="shared" si="29"/>
        <v>0</v>
      </c>
      <c r="O79" s="40">
        <f t="shared" si="23"/>
        <v>0</v>
      </c>
      <c r="P79" s="40">
        <f t="shared" si="30"/>
        <v>0</v>
      </c>
      <c r="Q79">
        <f t="shared" si="31"/>
        <v>0</v>
      </c>
      <c r="R79" s="40">
        <f t="shared" si="32"/>
        <v>0</v>
      </c>
      <c r="S79" s="40">
        <f t="shared" si="24"/>
        <v>0</v>
      </c>
      <c r="T79" s="40">
        <f t="shared" si="33"/>
        <v>0</v>
      </c>
      <c r="U79">
        <f t="shared" si="34"/>
        <v>0</v>
      </c>
      <c r="V79" s="40">
        <f t="shared" si="35"/>
        <v>0</v>
      </c>
      <c r="W79" s="40">
        <f t="shared" si="25"/>
        <v>0</v>
      </c>
      <c r="X79" s="40">
        <f t="shared" si="36"/>
        <v>0</v>
      </c>
      <c r="Y79">
        <f t="shared" si="37"/>
        <v>0</v>
      </c>
    </row>
    <row r="80" spans="1:25" x14ac:dyDescent="0.25">
      <c r="A80" s="4" t="s">
        <v>830</v>
      </c>
      <c r="B80" s="7" t="s">
        <v>414</v>
      </c>
      <c r="C80" s="2" t="s">
        <v>831</v>
      </c>
      <c r="D80">
        <f>VLOOKUP(B80,'Model allocations'!$A$1:$L$319,4,FALSE)</f>
        <v>4228.3943427028817</v>
      </c>
      <c r="E80" s="42">
        <f>VLOOKUP(B80,'Initial adjusted formula count'!$A$1:$P$319,12,FALSE)</f>
        <v>0.31578947368421001</v>
      </c>
      <c r="F80">
        <f>VLOOKUP(B80,'Model allocations'!$A$1:$L$319,9,FALSE)</f>
        <v>4016.9746255677373</v>
      </c>
      <c r="G80" s="41">
        <f t="shared" si="26"/>
        <v>0.95</v>
      </c>
      <c r="H80">
        <f t="shared" si="27"/>
        <v>4016.9746255677373</v>
      </c>
      <c r="I80">
        <f t="shared" si="19"/>
        <v>0</v>
      </c>
      <c r="J80">
        <f t="shared" si="20"/>
        <v>4016.9746255677373</v>
      </c>
      <c r="K80">
        <f t="shared" si="21"/>
        <v>4011.428485137686</v>
      </c>
      <c r="L80">
        <f t="shared" si="28"/>
        <v>4011.428485137686</v>
      </c>
      <c r="M80">
        <f t="shared" si="22"/>
        <v>4016.9746255677373</v>
      </c>
      <c r="N80" s="40">
        <f t="shared" si="29"/>
        <v>0</v>
      </c>
      <c r="O80" s="40">
        <f t="shared" si="23"/>
        <v>0</v>
      </c>
      <c r="P80" s="40">
        <f t="shared" si="30"/>
        <v>4016.9746255677373</v>
      </c>
      <c r="Q80">
        <f t="shared" si="31"/>
        <v>0</v>
      </c>
      <c r="R80" s="40">
        <f t="shared" si="32"/>
        <v>0</v>
      </c>
      <c r="S80" s="40">
        <f t="shared" si="24"/>
        <v>0</v>
      </c>
      <c r="T80" s="40">
        <f t="shared" si="33"/>
        <v>4016.9746255677373</v>
      </c>
      <c r="U80">
        <f t="shared" si="34"/>
        <v>0</v>
      </c>
      <c r="V80" s="40">
        <f t="shared" si="35"/>
        <v>0</v>
      </c>
      <c r="W80" s="40">
        <f t="shared" si="25"/>
        <v>0</v>
      </c>
      <c r="X80" s="40">
        <f t="shared" si="36"/>
        <v>4016.9746255677373</v>
      </c>
      <c r="Y80">
        <f t="shared" si="37"/>
        <v>0</v>
      </c>
    </row>
    <row r="81" spans="1:25" x14ac:dyDescent="0.25">
      <c r="A81" s="4" t="s">
        <v>832</v>
      </c>
      <c r="B81" s="7" t="s">
        <v>416</v>
      </c>
      <c r="C81" s="2" t="s">
        <v>833</v>
      </c>
      <c r="D81">
        <f>VLOOKUP(B81,'Model allocations'!$A$1:$L$319,4,FALSE)</f>
        <v>532651.27181754215</v>
      </c>
      <c r="E81" s="42">
        <f>VLOOKUP(B81,'Initial adjusted formula count'!$A$1:$P$319,12,FALSE)</f>
        <v>0.16589506172839499</v>
      </c>
      <c r="F81">
        <f>VLOOKUP(B81,'Model allocations'!$A$1:$L$319,9,FALSE)</f>
        <v>864424.76551405794</v>
      </c>
      <c r="G81" s="41">
        <f t="shared" si="26"/>
        <v>0.9</v>
      </c>
      <c r="H81">
        <f t="shared" si="27"/>
        <v>479386.14463578793</v>
      </c>
      <c r="I81">
        <f t="shared" si="19"/>
        <v>0</v>
      </c>
      <c r="J81">
        <f t="shared" si="20"/>
        <v>864424.76551405794</v>
      </c>
      <c r="K81">
        <f t="shared" si="21"/>
        <v>863231.27499254956</v>
      </c>
      <c r="L81">
        <f t="shared" si="28"/>
        <v>863231.27499254956</v>
      </c>
      <c r="M81">
        <f t="shared" si="22"/>
        <v>0</v>
      </c>
      <c r="N81" s="40">
        <f t="shared" si="29"/>
        <v>863231.27499254956</v>
      </c>
      <c r="O81" s="40">
        <f t="shared" si="23"/>
        <v>862319.58741113474</v>
      </c>
      <c r="P81" s="40">
        <f t="shared" si="30"/>
        <v>862319.58741113474</v>
      </c>
      <c r="Q81">
        <f t="shared" si="31"/>
        <v>0</v>
      </c>
      <c r="R81" s="40">
        <f t="shared" si="32"/>
        <v>862319.58741113474</v>
      </c>
      <c r="S81" s="40">
        <f t="shared" si="24"/>
        <v>862319.58741113392</v>
      </c>
      <c r="T81" s="40">
        <f t="shared" si="33"/>
        <v>862319.58741113392</v>
      </c>
      <c r="U81">
        <f t="shared" si="34"/>
        <v>0</v>
      </c>
      <c r="V81" s="40">
        <f t="shared" si="35"/>
        <v>862319.58741113392</v>
      </c>
      <c r="W81" s="40">
        <f t="shared" si="25"/>
        <v>862319.58741113369</v>
      </c>
      <c r="X81" s="40">
        <f t="shared" si="36"/>
        <v>862319.58741113369</v>
      </c>
      <c r="Y81">
        <f t="shared" si="37"/>
        <v>0</v>
      </c>
    </row>
    <row r="82" spans="1:25" x14ac:dyDescent="0.25">
      <c r="A82" s="4" t="s">
        <v>834</v>
      </c>
      <c r="B82" s="7" t="s">
        <v>140</v>
      </c>
      <c r="C82" s="2" t="s">
        <v>835</v>
      </c>
      <c r="D82">
        <f>VLOOKUP(B82,'Model allocations'!$A$1:$L$319,4,FALSE)</f>
        <v>0</v>
      </c>
      <c r="E82" s="42">
        <f>VLOOKUP(B82,'Initial adjusted formula count'!$A$1:$P$319,12,FALSE)</f>
        <v>0.16396310432569999</v>
      </c>
      <c r="F82">
        <f>VLOOKUP(B82,'Model allocations'!$A$1:$L$319,9,FALSE)</f>
        <v>218169.38390330324</v>
      </c>
      <c r="G82" s="41">
        <f t="shared" si="26"/>
        <v>0.9</v>
      </c>
      <c r="H82">
        <f t="shared" si="27"/>
        <v>0</v>
      </c>
      <c r="I82">
        <f t="shared" si="19"/>
        <v>0</v>
      </c>
      <c r="J82">
        <f t="shared" si="20"/>
        <v>218169.38390330324</v>
      </c>
      <c r="K82">
        <f t="shared" si="21"/>
        <v>217868.16267253819</v>
      </c>
      <c r="L82">
        <f t="shared" si="28"/>
        <v>217868.16267253819</v>
      </c>
      <c r="M82">
        <f t="shared" si="22"/>
        <v>0</v>
      </c>
      <c r="N82" s="40">
        <f t="shared" si="29"/>
        <v>217868.16267253819</v>
      </c>
      <c r="O82" s="40">
        <f t="shared" si="23"/>
        <v>217638.06477867314</v>
      </c>
      <c r="P82" s="40">
        <f t="shared" si="30"/>
        <v>217638.06477867314</v>
      </c>
      <c r="Q82">
        <f t="shared" si="31"/>
        <v>0</v>
      </c>
      <c r="R82" s="40">
        <f t="shared" si="32"/>
        <v>217638.06477867314</v>
      </c>
      <c r="S82" s="40">
        <f t="shared" si="24"/>
        <v>217638.06477867297</v>
      </c>
      <c r="T82" s="40">
        <f t="shared" si="33"/>
        <v>217638.06477867297</v>
      </c>
      <c r="U82">
        <f t="shared" si="34"/>
        <v>0</v>
      </c>
      <c r="V82" s="40">
        <f t="shared" si="35"/>
        <v>217638.06477867297</v>
      </c>
      <c r="W82" s="40">
        <f t="shared" si="25"/>
        <v>217638.06477867291</v>
      </c>
      <c r="X82" s="40">
        <f t="shared" si="36"/>
        <v>217638.06477867291</v>
      </c>
      <c r="Y82">
        <f t="shared" si="37"/>
        <v>0</v>
      </c>
    </row>
    <row r="83" spans="1:25" x14ac:dyDescent="0.25">
      <c r="A83" s="4" t="s">
        <v>836</v>
      </c>
      <c r="B83" s="7" t="s">
        <v>142</v>
      </c>
      <c r="C83" s="2" t="s">
        <v>837</v>
      </c>
      <c r="D83">
        <f>VLOOKUP(B83,'Model allocations'!$A$1:$L$319,4,FALSE)</f>
        <v>0</v>
      </c>
      <c r="E83" s="42">
        <f>VLOOKUP(B83,'Initial adjusted formula count'!$A$1:$P$319,12,FALSE)</f>
        <v>9.8574534911814393E-2</v>
      </c>
      <c r="F83">
        <f>VLOOKUP(B83,'Model allocations'!$A$1:$L$319,9,FALSE)</f>
        <v>0</v>
      </c>
      <c r="G83" s="41">
        <f t="shared" si="26"/>
        <v>0.85</v>
      </c>
      <c r="H83">
        <f t="shared" si="27"/>
        <v>0</v>
      </c>
      <c r="I83">
        <f t="shared" si="19"/>
        <v>0</v>
      </c>
      <c r="J83">
        <f t="shared" si="20"/>
        <v>0</v>
      </c>
      <c r="K83">
        <f t="shared" si="21"/>
        <v>0</v>
      </c>
      <c r="L83">
        <f t="shared" si="28"/>
        <v>0</v>
      </c>
      <c r="M83">
        <f t="shared" si="22"/>
        <v>0</v>
      </c>
      <c r="N83" s="40">
        <f t="shared" si="29"/>
        <v>0</v>
      </c>
      <c r="O83" s="40">
        <f t="shared" si="23"/>
        <v>0</v>
      </c>
      <c r="P83" s="40">
        <f t="shared" si="30"/>
        <v>0</v>
      </c>
      <c r="Q83">
        <f t="shared" si="31"/>
        <v>0</v>
      </c>
      <c r="R83" s="40">
        <f t="shared" si="32"/>
        <v>0</v>
      </c>
      <c r="S83" s="40">
        <f t="shared" si="24"/>
        <v>0</v>
      </c>
      <c r="T83" s="40">
        <f t="shared" si="33"/>
        <v>0</v>
      </c>
      <c r="U83">
        <f t="shared" si="34"/>
        <v>0</v>
      </c>
      <c r="V83" s="40">
        <f t="shared" si="35"/>
        <v>0</v>
      </c>
      <c r="W83" s="40">
        <f t="shared" si="25"/>
        <v>0</v>
      </c>
      <c r="X83" s="40">
        <f t="shared" si="36"/>
        <v>0</v>
      </c>
      <c r="Y83">
        <f t="shared" si="37"/>
        <v>0</v>
      </c>
    </row>
    <row r="84" spans="1:25" x14ac:dyDescent="0.25">
      <c r="A84" s="4" t="s">
        <v>838</v>
      </c>
      <c r="B84" s="7" t="s">
        <v>418</v>
      </c>
      <c r="C84" s="2" t="s">
        <v>839</v>
      </c>
      <c r="D84">
        <f>VLOOKUP(B84,'Model allocations'!$A$1:$L$319,4,FALSE)</f>
        <v>40957.929786902569</v>
      </c>
      <c r="E84" s="42">
        <f>VLOOKUP(B84,'Initial adjusted formula count'!$A$1:$P$319,12,FALSE)</f>
        <v>0.15986769570011</v>
      </c>
      <c r="F84">
        <f>VLOOKUP(B84,'Model allocations'!$A$1:$L$319,9,FALSE)</f>
        <v>36862.136808212315</v>
      </c>
      <c r="G84" s="41">
        <f t="shared" si="26"/>
        <v>0.9</v>
      </c>
      <c r="H84">
        <f t="shared" si="27"/>
        <v>36862.136808212315</v>
      </c>
      <c r="I84">
        <f t="shared" si="19"/>
        <v>0</v>
      </c>
      <c r="J84">
        <f t="shared" si="20"/>
        <v>36862.136808212315</v>
      </c>
      <c r="K84">
        <f t="shared" si="21"/>
        <v>36811.24214087017</v>
      </c>
      <c r="L84">
        <f t="shared" si="28"/>
        <v>36811.24214087017</v>
      </c>
      <c r="M84">
        <f t="shared" si="22"/>
        <v>36862.136808212315</v>
      </c>
      <c r="N84" s="40">
        <f t="shared" si="29"/>
        <v>0</v>
      </c>
      <c r="O84" s="40">
        <f t="shared" si="23"/>
        <v>0</v>
      </c>
      <c r="P84" s="40">
        <f t="shared" si="30"/>
        <v>36862.136808212315</v>
      </c>
      <c r="Q84">
        <f t="shared" si="31"/>
        <v>0</v>
      </c>
      <c r="R84" s="40">
        <f t="shared" si="32"/>
        <v>0</v>
      </c>
      <c r="S84" s="40">
        <f t="shared" si="24"/>
        <v>0</v>
      </c>
      <c r="T84" s="40">
        <f t="shared" si="33"/>
        <v>36862.136808212315</v>
      </c>
      <c r="U84">
        <f t="shared" si="34"/>
        <v>0</v>
      </c>
      <c r="V84" s="40">
        <f t="shared" si="35"/>
        <v>0</v>
      </c>
      <c r="W84" s="40">
        <f t="shared" si="25"/>
        <v>0</v>
      </c>
      <c r="X84" s="40">
        <f t="shared" si="36"/>
        <v>36862.136808212315</v>
      </c>
      <c r="Y84">
        <f t="shared" si="37"/>
        <v>0</v>
      </c>
    </row>
    <row r="85" spans="1:25" x14ac:dyDescent="0.25">
      <c r="A85" s="4" t="s">
        <v>840</v>
      </c>
      <c r="B85" s="7" t="s">
        <v>420</v>
      </c>
      <c r="C85" s="2" t="s">
        <v>841</v>
      </c>
      <c r="D85">
        <f>VLOOKUP(B85,'Model allocations'!$A$1:$L$319,4,FALSE)</f>
        <v>288899.68331833044</v>
      </c>
      <c r="E85" s="42">
        <f>VLOOKUP(B85,'Initial adjusted formula count'!$A$1:$P$319,12,FALSE)</f>
        <v>0.135746126087879</v>
      </c>
      <c r="F85">
        <f>VLOOKUP(B85,'Model allocations'!$A$1:$L$319,9,FALSE)</f>
        <v>245564.73082058088</v>
      </c>
      <c r="G85" s="41">
        <f t="shared" si="26"/>
        <v>0.85</v>
      </c>
      <c r="H85">
        <f t="shared" si="27"/>
        <v>245564.73082058088</v>
      </c>
      <c r="I85">
        <f t="shared" si="19"/>
        <v>0</v>
      </c>
      <c r="J85">
        <f t="shared" si="20"/>
        <v>245564.73082058088</v>
      </c>
      <c r="K85">
        <f t="shared" si="21"/>
        <v>245225.685492007</v>
      </c>
      <c r="L85">
        <f t="shared" si="28"/>
        <v>245225.685492007</v>
      </c>
      <c r="M85">
        <f t="shared" si="22"/>
        <v>245564.73082058088</v>
      </c>
      <c r="N85" s="40">
        <f t="shared" si="29"/>
        <v>0</v>
      </c>
      <c r="O85" s="40">
        <f t="shared" si="23"/>
        <v>0</v>
      </c>
      <c r="P85" s="40">
        <f t="shared" si="30"/>
        <v>245564.73082058088</v>
      </c>
      <c r="Q85">
        <f t="shared" si="31"/>
        <v>0</v>
      </c>
      <c r="R85" s="40">
        <f t="shared" si="32"/>
        <v>0</v>
      </c>
      <c r="S85" s="40">
        <f t="shared" si="24"/>
        <v>0</v>
      </c>
      <c r="T85" s="40">
        <f t="shared" si="33"/>
        <v>245564.73082058088</v>
      </c>
      <c r="U85">
        <f t="shared" si="34"/>
        <v>0</v>
      </c>
      <c r="V85" s="40">
        <f t="shared" si="35"/>
        <v>0</v>
      </c>
      <c r="W85" s="40">
        <f t="shared" si="25"/>
        <v>0</v>
      </c>
      <c r="X85" s="40">
        <f t="shared" si="36"/>
        <v>245564.73082058088</v>
      </c>
      <c r="Y85">
        <f t="shared" si="37"/>
        <v>0</v>
      </c>
    </row>
    <row r="86" spans="1:25" x14ac:dyDescent="0.25">
      <c r="A86" s="4" t="s">
        <v>842</v>
      </c>
      <c r="B86" s="7" t="s">
        <v>144</v>
      </c>
      <c r="C86" s="2" t="s">
        <v>843</v>
      </c>
      <c r="D86">
        <f>VLOOKUP(B86,'Model allocations'!$A$1:$L$319,4,FALSE)</f>
        <v>0</v>
      </c>
      <c r="E86" s="42">
        <f>VLOOKUP(B86,'Initial adjusted formula count'!$A$1:$P$319,12,FALSE)</f>
        <v>5.7482656095143699E-2</v>
      </c>
      <c r="F86">
        <f>VLOOKUP(B86,'Model allocations'!$A$1:$L$319,9,FALSE)</f>
        <v>0</v>
      </c>
      <c r="G86" s="41">
        <f t="shared" si="26"/>
        <v>0.85</v>
      </c>
      <c r="H86">
        <f t="shared" si="27"/>
        <v>0</v>
      </c>
      <c r="I86">
        <f t="shared" si="19"/>
        <v>0</v>
      </c>
      <c r="J86">
        <f t="shared" si="20"/>
        <v>0</v>
      </c>
      <c r="K86">
        <f t="shared" si="21"/>
        <v>0</v>
      </c>
      <c r="L86">
        <f t="shared" si="28"/>
        <v>0</v>
      </c>
      <c r="M86">
        <f t="shared" si="22"/>
        <v>0</v>
      </c>
      <c r="N86" s="40">
        <f t="shared" si="29"/>
        <v>0</v>
      </c>
      <c r="O86" s="40">
        <f t="shared" si="23"/>
        <v>0</v>
      </c>
      <c r="P86" s="40">
        <f t="shared" si="30"/>
        <v>0</v>
      </c>
      <c r="Q86">
        <f t="shared" si="31"/>
        <v>0</v>
      </c>
      <c r="R86" s="40">
        <f t="shared" si="32"/>
        <v>0</v>
      </c>
      <c r="S86" s="40">
        <f t="shared" si="24"/>
        <v>0</v>
      </c>
      <c r="T86" s="40">
        <f t="shared" si="33"/>
        <v>0</v>
      </c>
      <c r="U86">
        <f t="shared" si="34"/>
        <v>0</v>
      </c>
      <c r="V86" s="40">
        <f t="shared" si="35"/>
        <v>0</v>
      </c>
      <c r="W86" s="40">
        <f t="shared" si="25"/>
        <v>0</v>
      </c>
      <c r="X86" s="40">
        <f t="shared" si="36"/>
        <v>0</v>
      </c>
      <c r="Y86">
        <f t="shared" si="37"/>
        <v>0</v>
      </c>
    </row>
    <row r="87" spans="1:25" x14ac:dyDescent="0.25">
      <c r="A87" s="4" t="s">
        <v>844</v>
      </c>
      <c r="B87" s="7" t="s">
        <v>422</v>
      </c>
      <c r="C87" s="2" t="s">
        <v>845</v>
      </c>
      <c r="D87">
        <f>VLOOKUP(B87,'Model allocations'!$A$1:$L$319,4,FALSE)</f>
        <v>6388.9207703309121</v>
      </c>
      <c r="E87" s="42">
        <f>VLOOKUP(B87,'Initial adjusted formula count'!$A$1:$P$319,12,FALSE)</f>
        <v>0.1796875</v>
      </c>
      <c r="F87">
        <f>VLOOKUP(B87,'Model allocations'!$A$1:$L$319,9,FALSE)</f>
        <v>5750.0286932978206</v>
      </c>
      <c r="G87" s="41">
        <f t="shared" si="26"/>
        <v>0.9</v>
      </c>
      <c r="H87">
        <f t="shared" si="27"/>
        <v>5750.0286932978206</v>
      </c>
      <c r="I87">
        <f t="shared" si="19"/>
        <v>0</v>
      </c>
      <c r="J87">
        <f t="shared" si="20"/>
        <v>5750.0286932978206</v>
      </c>
      <c r="K87">
        <f t="shared" si="21"/>
        <v>5742.0897667218669</v>
      </c>
      <c r="L87">
        <f t="shared" si="28"/>
        <v>5742.0897667218669</v>
      </c>
      <c r="M87">
        <f t="shared" si="22"/>
        <v>5750.0286932978206</v>
      </c>
      <c r="N87" s="40">
        <f t="shared" si="29"/>
        <v>0</v>
      </c>
      <c r="O87" s="40">
        <f t="shared" si="23"/>
        <v>0</v>
      </c>
      <c r="P87" s="40">
        <f t="shared" si="30"/>
        <v>5750.0286932978206</v>
      </c>
      <c r="Q87">
        <f t="shared" si="31"/>
        <v>0</v>
      </c>
      <c r="R87" s="40">
        <f t="shared" si="32"/>
        <v>0</v>
      </c>
      <c r="S87" s="40">
        <f t="shared" si="24"/>
        <v>0</v>
      </c>
      <c r="T87" s="40">
        <f t="shared" si="33"/>
        <v>5750.0286932978206</v>
      </c>
      <c r="U87">
        <f t="shared" si="34"/>
        <v>0</v>
      </c>
      <c r="V87" s="40">
        <f t="shared" si="35"/>
        <v>0</v>
      </c>
      <c r="W87" s="40">
        <f t="shared" si="25"/>
        <v>0</v>
      </c>
      <c r="X87" s="40">
        <f t="shared" si="36"/>
        <v>5750.0286932978206</v>
      </c>
      <c r="Y87">
        <f t="shared" si="37"/>
        <v>0</v>
      </c>
    </row>
    <row r="88" spans="1:25" x14ac:dyDescent="0.25">
      <c r="A88" s="4" t="s">
        <v>846</v>
      </c>
      <c r="B88" s="7" t="s">
        <v>146</v>
      </c>
      <c r="C88" s="2" t="s">
        <v>847</v>
      </c>
      <c r="D88">
        <f>VLOOKUP(B88,'Model allocations'!$A$1:$L$319,4,FALSE)</f>
        <v>0</v>
      </c>
      <c r="E88" s="42">
        <f>VLOOKUP(B88,'Initial adjusted formula count'!$A$1:$P$319,12,FALSE)</f>
        <v>0.25806451612903197</v>
      </c>
      <c r="F88">
        <f>VLOOKUP(B88,'Model allocations'!$A$1:$L$319,9,FALSE)</f>
        <v>3385.7518355507777</v>
      </c>
      <c r="G88" s="41">
        <f t="shared" si="26"/>
        <v>0.9</v>
      </c>
      <c r="H88">
        <f t="shared" si="27"/>
        <v>0</v>
      </c>
      <c r="I88">
        <f t="shared" si="19"/>
        <v>0</v>
      </c>
      <c r="J88">
        <f t="shared" si="20"/>
        <v>3385.7518355507777</v>
      </c>
      <c r="K88">
        <f t="shared" si="21"/>
        <v>3381.077209273144</v>
      </c>
      <c r="L88">
        <f t="shared" si="28"/>
        <v>3381.077209273144</v>
      </c>
      <c r="M88">
        <f t="shared" si="22"/>
        <v>0</v>
      </c>
      <c r="N88" s="40">
        <f t="shared" si="29"/>
        <v>3381.077209273144</v>
      </c>
      <c r="O88" s="40">
        <f t="shared" si="23"/>
        <v>3377.5063399212131</v>
      </c>
      <c r="P88" s="40">
        <f t="shared" si="30"/>
        <v>3377.5063399212131</v>
      </c>
      <c r="Q88">
        <f t="shared" si="31"/>
        <v>0</v>
      </c>
      <c r="R88" s="40">
        <f t="shared" si="32"/>
        <v>3377.5063399212131</v>
      </c>
      <c r="S88" s="40">
        <f t="shared" si="24"/>
        <v>3377.5063399212104</v>
      </c>
      <c r="T88" s="40">
        <f t="shared" si="33"/>
        <v>3377.5063399212104</v>
      </c>
      <c r="U88">
        <f t="shared" si="34"/>
        <v>0</v>
      </c>
      <c r="V88" s="40">
        <f t="shared" si="35"/>
        <v>3377.5063399212104</v>
      </c>
      <c r="W88" s="40">
        <f t="shared" si="25"/>
        <v>3377.5063399212099</v>
      </c>
      <c r="X88" s="40">
        <f t="shared" si="36"/>
        <v>3377.5063399212099</v>
      </c>
      <c r="Y88">
        <f t="shared" si="37"/>
        <v>0</v>
      </c>
    </row>
    <row r="89" spans="1:25" x14ac:dyDescent="0.25">
      <c r="A89" s="4" t="s">
        <v>848</v>
      </c>
      <c r="B89" s="7" t="s">
        <v>424</v>
      </c>
      <c r="C89" s="2" t="s">
        <v>849</v>
      </c>
      <c r="D89">
        <f>VLOOKUP(B89,'Model allocations'!$A$1:$L$319,4,FALSE)</f>
        <v>51915.286096518728</v>
      </c>
      <c r="E89" s="42">
        <f>VLOOKUP(B89,'Initial adjusted formula count'!$A$1:$P$319,12,FALSE)</f>
        <v>0.23212627669452199</v>
      </c>
      <c r="F89">
        <f>VLOOKUP(B89,'Model allocations'!$A$1:$L$319,9,FALSE)</f>
        <v>52902.3724304809</v>
      </c>
      <c r="G89" s="41">
        <f t="shared" si="26"/>
        <v>0.9</v>
      </c>
      <c r="H89">
        <f t="shared" si="27"/>
        <v>46723.75748686686</v>
      </c>
      <c r="I89">
        <f t="shared" si="19"/>
        <v>0</v>
      </c>
      <c r="J89">
        <f t="shared" si="20"/>
        <v>52902.3724304809</v>
      </c>
      <c r="K89">
        <f t="shared" si="21"/>
        <v>52829.33139489287</v>
      </c>
      <c r="L89">
        <f t="shared" si="28"/>
        <v>52829.33139489287</v>
      </c>
      <c r="M89">
        <f t="shared" si="22"/>
        <v>0</v>
      </c>
      <c r="N89" s="40">
        <f t="shared" si="29"/>
        <v>52829.33139489287</v>
      </c>
      <c r="O89" s="40">
        <f t="shared" si="23"/>
        <v>52773.536561268942</v>
      </c>
      <c r="P89" s="40">
        <f t="shared" si="30"/>
        <v>52773.536561268942</v>
      </c>
      <c r="Q89">
        <f t="shared" si="31"/>
        <v>0</v>
      </c>
      <c r="R89" s="40">
        <f t="shared" si="32"/>
        <v>52773.536561268942</v>
      </c>
      <c r="S89" s="40">
        <f t="shared" si="24"/>
        <v>52773.536561268898</v>
      </c>
      <c r="T89" s="40">
        <f t="shared" si="33"/>
        <v>52773.536561268898</v>
      </c>
      <c r="U89">
        <f t="shared" si="34"/>
        <v>0</v>
      </c>
      <c r="V89" s="40">
        <f t="shared" si="35"/>
        <v>52773.536561268898</v>
      </c>
      <c r="W89" s="40">
        <f t="shared" si="25"/>
        <v>52773.536561268884</v>
      </c>
      <c r="X89" s="40">
        <f t="shared" si="36"/>
        <v>52773.536561268884</v>
      </c>
      <c r="Y89">
        <f t="shared" si="37"/>
        <v>0</v>
      </c>
    </row>
    <row r="90" spans="1:25" x14ac:dyDescent="0.25">
      <c r="A90" s="4" t="s">
        <v>850</v>
      </c>
      <c r="B90" s="7" t="s">
        <v>426</v>
      </c>
      <c r="C90" s="2" t="s">
        <v>851</v>
      </c>
      <c r="D90">
        <f>VLOOKUP(B90,'Model allocations'!$A$1:$L$319,4,FALSE)</f>
        <v>24665.633665766825</v>
      </c>
      <c r="E90" s="42">
        <f>VLOOKUP(B90,'Initial adjusted formula count'!$A$1:$P$319,12,FALSE)</f>
        <v>0.135568513119534</v>
      </c>
      <c r="F90">
        <f>VLOOKUP(B90,'Model allocations'!$A$1:$L$319,9,FALSE)</f>
        <v>20965.788615901802</v>
      </c>
      <c r="G90" s="41">
        <f t="shared" si="26"/>
        <v>0.85</v>
      </c>
      <c r="H90">
        <f t="shared" si="27"/>
        <v>20965.788615901802</v>
      </c>
      <c r="I90">
        <f t="shared" si="19"/>
        <v>0</v>
      </c>
      <c r="J90">
        <f t="shared" si="20"/>
        <v>20965.788615901802</v>
      </c>
      <c r="K90">
        <f t="shared" si="21"/>
        <v>20936.841654885309</v>
      </c>
      <c r="L90">
        <f t="shared" si="28"/>
        <v>20936.841654885309</v>
      </c>
      <c r="M90">
        <f t="shared" si="22"/>
        <v>20965.788615901802</v>
      </c>
      <c r="N90" s="40">
        <f t="shared" si="29"/>
        <v>0</v>
      </c>
      <c r="O90" s="40">
        <f t="shared" si="23"/>
        <v>0</v>
      </c>
      <c r="P90" s="40">
        <f t="shared" si="30"/>
        <v>20965.788615901802</v>
      </c>
      <c r="Q90">
        <f t="shared" si="31"/>
        <v>0</v>
      </c>
      <c r="R90" s="40">
        <f t="shared" si="32"/>
        <v>0</v>
      </c>
      <c r="S90" s="40">
        <f t="shared" si="24"/>
        <v>0</v>
      </c>
      <c r="T90" s="40">
        <f t="shared" si="33"/>
        <v>20965.788615901802</v>
      </c>
      <c r="U90">
        <f t="shared" si="34"/>
        <v>0</v>
      </c>
      <c r="V90" s="40">
        <f t="shared" si="35"/>
        <v>0</v>
      </c>
      <c r="W90" s="40">
        <f t="shared" si="25"/>
        <v>0</v>
      </c>
      <c r="X90" s="40">
        <f t="shared" si="36"/>
        <v>20965.788615901802</v>
      </c>
      <c r="Y90">
        <f t="shared" si="37"/>
        <v>0</v>
      </c>
    </row>
    <row r="91" spans="1:25" x14ac:dyDescent="0.25">
      <c r="A91" s="4" t="s">
        <v>852</v>
      </c>
      <c r="B91" s="7" t="s">
        <v>428</v>
      </c>
      <c r="C91" s="2" t="s">
        <v>853</v>
      </c>
      <c r="D91">
        <f>VLOOKUP(B91,'Model allocations'!$A$1:$L$319,4,FALSE)</f>
        <v>146751.57405790404</v>
      </c>
      <c r="E91" s="42">
        <f>VLOOKUP(B91,'Initial adjusted formula count'!$A$1:$P$319,12,FALSE)</f>
        <v>0.16635908252043199</v>
      </c>
      <c r="F91">
        <f>VLOOKUP(B91,'Model allocations'!$A$1:$L$319,9,FALSE)</f>
        <v>133525.58801453374</v>
      </c>
      <c r="G91" s="41">
        <f t="shared" si="26"/>
        <v>0.9</v>
      </c>
      <c r="H91">
        <f t="shared" si="27"/>
        <v>132076.41665211364</v>
      </c>
      <c r="I91">
        <f t="shared" si="19"/>
        <v>0</v>
      </c>
      <c r="J91">
        <f t="shared" si="20"/>
        <v>133525.58801453374</v>
      </c>
      <c r="K91">
        <f t="shared" si="21"/>
        <v>133341.23244070954</v>
      </c>
      <c r="L91">
        <f t="shared" si="28"/>
        <v>133341.23244070954</v>
      </c>
      <c r="M91">
        <f t="shared" si="22"/>
        <v>0</v>
      </c>
      <c r="N91" s="40">
        <f t="shared" si="29"/>
        <v>133341.23244070954</v>
      </c>
      <c r="O91" s="40">
        <f t="shared" si="23"/>
        <v>133200.40628064275</v>
      </c>
      <c r="P91" s="40">
        <f t="shared" si="30"/>
        <v>133200.40628064275</v>
      </c>
      <c r="Q91">
        <f t="shared" si="31"/>
        <v>0</v>
      </c>
      <c r="R91" s="40">
        <f t="shared" si="32"/>
        <v>133200.40628064275</v>
      </c>
      <c r="S91" s="40">
        <f t="shared" si="24"/>
        <v>133200.40628064264</v>
      </c>
      <c r="T91" s="40">
        <f t="shared" si="33"/>
        <v>133200.40628064264</v>
      </c>
      <c r="U91">
        <f t="shared" si="34"/>
        <v>0</v>
      </c>
      <c r="V91" s="40">
        <f t="shared" si="35"/>
        <v>133200.40628064264</v>
      </c>
      <c r="W91" s="40">
        <f t="shared" si="25"/>
        <v>133200.40628064261</v>
      </c>
      <c r="X91" s="40">
        <f t="shared" si="36"/>
        <v>133200.40628064261</v>
      </c>
      <c r="Y91">
        <f t="shared" si="37"/>
        <v>0</v>
      </c>
    </row>
    <row r="92" spans="1:25" x14ac:dyDescent="0.25">
      <c r="A92" s="4" t="s">
        <v>854</v>
      </c>
      <c r="B92" s="7" t="s">
        <v>430</v>
      </c>
      <c r="C92" s="2" t="s">
        <v>855</v>
      </c>
      <c r="D92">
        <f>VLOOKUP(B92,'Model allocations'!$A$1:$L$319,4,FALSE)</f>
        <v>92542.549339944744</v>
      </c>
      <c r="E92" s="42">
        <f>VLOOKUP(B92,'Initial adjusted formula count'!$A$1:$P$319,12,FALSE)</f>
        <v>0.22118959107806699</v>
      </c>
      <c r="F92">
        <f>VLOOKUP(B92,'Model allocations'!$A$1:$L$319,9,FALSE)</f>
        <v>83288.294405950277</v>
      </c>
      <c r="G92" s="41">
        <f t="shared" si="26"/>
        <v>0.9</v>
      </c>
      <c r="H92">
        <f t="shared" si="27"/>
        <v>83288.294405950277</v>
      </c>
      <c r="I92">
        <f t="shared" si="19"/>
        <v>0</v>
      </c>
      <c r="J92">
        <f t="shared" si="20"/>
        <v>83288.294405950277</v>
      </c>
      <c r="K92">
        <f t="shared" si="21"/>
        <v>83173.300257365248</v>
      </c>
      <c r="L92">
        <f t="shared" si="28"/>
        <v>83173.300257365248</v>
      </c>
      <c r="M92">
        <f t="shared" si="22"/>
        <v>83288.294405950277</v>
      </c>
      <c r="N92" s="40">
        <f t="shared" si="29"/>
        <v>0</v>
      </c>
      <c r="O92" s="40">
        <f t="shared" si="23"/>
        <v>0</v>
      </c>
      <c r="P92" s="40">
        <f t="shared" si="30"/>
        <v>83288.294405950277</v>
      </c>
      <c r="Q92">
        <f t="shared" si="31"/>
        <v>0</v>
      </c>
      <c r="R92" s="40">
        <f t="shared" si="32"/>
        <v>0</v>
      </c>
      <c r="S92" s="40">
        <f t="shared" si="24"/>
        <v>0</v>
      </c>
      <c r="T92" s="40">
        <f t="shared" si="33"/>
        <v>83288.294405950277</v>
      </c>
      <c r="U92">
        <f t="shared" si="34"/>
        <v>0</v>
      </c>
      <c r="V92" s="40">
        <f t="shared" si="35"/>
        <v>0</v>
      </c>
      <c r="W92" s="40">
        <f t="shared" si="25"/>
        <v>0</v>
      </c>
      <c r="X92" s="40">
        <f t="shared" si="36"/>
        <v>83288.294405950277</v>
      </c>
      <c r="Y92">
        <f t="shared" si="37"/>
        <v>0</v>
      </c>
    </row>
    <row r="93" spans="1:25" x14ac:dyDescent="0.25">
      <c r="A93" s="4" t="s">
        <v>856</v>
      </c>
      <c r="B93" s="7" t="s">
        <v>148</v>
      </c>
      <c r="C93" s="2" t="s">
        <v>857</v>
      </c>
      <c r="D93">
        <f>VLOOKUP(B93,'Model allocations'!$A$1:$L$319,4,FALSE)</f>
        <v>0</v>
      </c>
      <c r="E93" s="42">
        <f>VLOOKUP(B93,'Initial adjusted formula count'!$A$1:$P$319,12,FALSE)</f>
        <v>7.5784279168135404E-2</v>
      </c>
      <c r="F93">
        <f>VLOOKUP(B93,'Model allocations'!$A$1:$L$319,9,FALSE)</f>
        <v>0</v>
      </c>
      <c r="G93" s="41">
        <f t="shared" si="26"/>
        <v>0.85</v>
      </c>
      <c r="H93">
        <f t="shared" si="27"/>
        <v>0</v>
      </c>
      <c r="I93">
        <f t="shared" si="19"/>
        <v>0</v>
      </c>
      <c r="J93">
        <f t="shared" si="20"/>
        <v>0</v>
      </c>
      <c r="K93">
        <f t="shared" si="21"/>
        <v>0</v>
      </c>
      <c r="L93">
        <f t="shared" si="28"/>
        <v>0</v>
      </c>
      <c r="M93">
        <f t="shared" si="22"/>
        <v>0</v>
      </c>
      <c r="N93" s="40">
        <f t="shared" si="29"/>
        <v>0</v>
      </c>
      <c r="O93" s="40">
        <f t="shared" si="23"/>
        <v>0</v>
      </c>
      <c r="P93" s="40">
        <f t="shared" si="30"/>
        <v>0</v>
      </c>
      <c r="Q93">
        <f t="shared" si="31"/>
        <v>0</v>
      </c>
      <c r="R93" s="40">
        <f t="shared" si="32"/>
        <v>0</v>
      </c>
      <c r="S93" s="40">
        <f t="shared" si="24"/>
        <v>0</v>
      </c>
      <c r="T93" s="40">
        <f t="shared" si="33"/>
        <v>0</v>
      </c>
      <c r="U93">
        <f t="shared" si="34"/>
        <v>0</v>
      </c>
      <c r="V93" s="40">
        <f t="shared" si="35"/>
        <v>0</v>
      </c>
      <c r="W93" s="40">
        <f t="shared" si="25"/>
        <v>0</v>
      </c>
      <c r="X93" s="40">
        <f t="shared" si="36"/>
        <v>0</v>
      </c>
      <c r="Y93">
        <f t="shared" si="37"/>
        <v>0</v>
      </c>
    </row>
    <row r="94" spans="1:25" x14ac:dyDescent="0.25">
      <c r="A94" s="4" t="s">
        <v>858</v>
      </c>
      <c r="B94" s="7" t="s">
        <v>432</v>
      </c>
      <c r="C94" s="2" t="s">
        <v>859</v>
      </c>
      <c r="D94">
        <f>VLOOKUP(B94,'Model allocations'!$A$1:$L$319,4,FALSE)</f>
        <v>9325.2429425537066</v>
      </c>
      <c r="E94" s="42">
        <f>VLOOKUP(B94,'Initial adjusted formula count'!$A$1:$P$319,12,FALSE)</f>
        <v>0.14076246334310899</v>
      </c>
      <c r="F94">
        <f>VLOOKUP(B94,'Model allocations'!$A$1:$L$319,9,FALSE)</f>
        <v>7926.45650117065</v>
      </c>
      <c r="G94" s="41">
        <f t="shared" si="26"/>
        <v>0.85</v>
      </c>
      <c r="H94">
        <f t="shared" si="27"/>
        <v>7926.45650117065</v>
      </c>
      <c r="I94">
        <f t="shared" si="19"/>
        <v>0</v>
      </c>
      <c r="J94">
        <f t="shared" si="20"/>
        <v>7926.45650117065</v>
      </c>
      <c r="K94">
        <f t="shared" si="21"/>
        <v>7915.5126329698478</v>
      </c>
      <c r="L94">
        <f t="shared" si="28"/>
        <v>7915.5126329698478</v>
      </c>
      <c r="M94">
        <f t="shared" si="22"/>
        <v>7926.45650117065</v>
      </c>
      <c r="N94" s="40">
        <f t="shared" si="29"/>
        <v>0</v>
      </c>
      <c r="O94" s="40">
        <f t="shared" si="23"/>
        <v>0</v>
      </c>
      <c r="P94" s="40">
        <f t="shared" si="30"/>
        <v>7926.45650117065</v>
      </c>
      <c r="Q94">
        <f t="shared" si="31"/>
        <v>0</v>
      </c>
      <c r="R94" s="40">
        <f t="shared" si="32"/>
        <v>0</v>
      </c>
      <c r="S94" s="40">
        <f t="shared" si="24"/>
        <v>0</v>
      </c>
      <c r="T94" s="40">
        <f t="shared" si="33"/>
        <v>7926.45650117065</v>
      </c>
      <c r="U94">
        <f t="shared" si="34"/>
        <v>0</v>
      </c>
      <c r="V94" s="40">
        <f t="shared" si="35"/>
        <v>0</v>
      </c>
      <c r="W94" s="40">
        <f t="shared" si="25"/>
        <v>0</v>
      </c>
      <c r="X94" s="40">
        <f t="shared" si="36"/>
        <v>7926.45650117065</v>
      </c>
      <c r="Y94">
        <f t="shared" si="37"/>
        <v>0</v>
      </c>
    </row>
    <row r="95" spans="1:25" x14ac:dyDescent="0.25">
      <c r="A95" s="4" t="s">
        <v>860</v>
      </c>
      <c r="B95" s="7" t="s">
        <v>434</v>
      </c>
      <c r="C95" s="2" t="s">
        <v>861</v>
      </c>
      <c r="D95">
        <f>VLOOKUP(B95,'Model allocations'!$A$1:$L$319,4,FALSE)</f>
        <v>7047.323904504804</v>
      </c>
      <c r="E95" s="42">
        <f>VLOOKUP(B95,'Initial adjusted formula count'!$A$1:$P$319,12,FALSE)</f>
        <v>0.23280423280423301</v>
      </c>
      <c r="F95">
        <f>VLOOKUP(B95,'Model allocations'!$A$1:$L$319,9,FALSE)</f>
        <v>9310.8175477646382</v>
      </c>
      <c r="G95" s="41">
        <f t="shared" si="26"/>
        <v>0.9</v>
      </c>
      <c r="H95">
        <f t="shared" si="27"/>
        <v>6342.5915140543239</v>
      </c>
      <c r="I95">
        <f t="shared" si="19"/>
        <v>0</v>
      </c>
      <c r="J95">
        <f t="shared" si="20"/>
        <v>9310.8175477646382</v>
      </c>
      <c r="K95">
        <f t="shared" si="21"/>
        <v>9297.9623255011466</v>
      </c>
      <c r="L95">
        <f t="shared" si="28"/>
        <v>9297.9623255011466</v>
      </c>
      <c r="M95">
        <f t="shared" si="22"/>
        <v>0</v>
      </c>
      <c r="N95" s="40">
        <f t="shared" si="29"/>
        <v>9297.9623255011466</v>
      </c>
      <c r="O95" s="40">
        <f t="shared" si="23"/>
        <v>9288.1424347833363</v>
      </c>
      <c r="P95" s="40">
        <f t="shared" si="30"/>
        <v>9288.1424347833363</v>
      </c>
      <c r="Q95">
        <f t="shared" si="31"/>
        <v>0</v>
      </c>
      <c r="R95" s="40">
        <f t="shared" si="32"/>
        <v>9288.1424347833363</v>
      </c>
      <c r="S95" s="40">
        <f t="shared" si="24"/>
        <v>9288.142434783329</v>
      </c>
      <c r="T95" s="40">
        <f t="shared" si="33"/>
        <v>9288.142434783329</v>
      </c>
      <c r="U95">
        <f t="shared" si="34"/>
        <v>0</v>
      </c>
      <c r="V95" s="40">
        <f t="shared" si="35"/>
        <v>9288.142434783329</v>
      </c>
      <c r="W95" s="40">
        <f t="shared" si="25"/>
        <v>9288.1424347833254</v>
      </c>
      <c r="X95" s="40">
        <f t="shared" si="36"/>
        <v>9288.1424347833254</v>
      </c>
      <c r="Y95">
        <f t="shared" si="37"/>
        <v>0</v>
      </c>
    </row>
    <row r="96" spans="1:25" x14ac:dyDescent="0.25">
      <c r="A96" s="4" t="s">
        <v>862</v>
      </c>
      <c r="B96" s="7" t="s">
        <v>150</v>
      </c>
      <c r="C96" s="2" t="s">
        <v>863</v>
      </c>
      <c r="D96">
        <f>VLOOKUP(B96,'Model allocations'!$A$1:$L$319,4,FALSE)</f>
        <v>0</v>
      </c>
      <c r="E96" s="42">
        <f>VLOOKUP(B96,'Initial adjusted formula count'!$A$1:$P$319,12,FALSE)</f>
        <v>8.6124401913875603E-2</v>
      </c>
      <c r="F96">
        <f>VLOOKUP(B96,'Model allocations'!$A$1:$L$319,9,FALSE)</f>
        <v>0</v>
      </c>
      <c r="G96" s="41">
        <f t="shared" si="26"/>
        <v>0.85</v>
      </c>
      <c r="H96">
        <f t="shared" si="27"/>
        <v>0</v>
      </c>
      <c r="I96">
        <f t="shared" si="19"/>
        <v>0</v>
      </c>
      <c r="J96">
        <f t="shared" si="20"/>
        <v>0</v>
      </c>
      <c r="K96">
        <f t="shared" si="21"/>
        <v>0</v>
      </c>
      <c r="L96">
        <f t="shared" si="28"/>
        <v>0</v>
      </c>
      <c r="M96">
        <f t="shared" si="22"/>
        <v>0</v>
      </c>
      <c r="N96" s="40">
        <f t="shared" si="29"/>
        <v>0</v>
      </c>
      <c r="O96" s="40">
        <f t="shared" si="23"/>
        <v>0</v>
      </c>
      <c r="P96" s="40">
        <f t="shared" si="30"/>
        <v>0</v>
      </c>
      <c r="Q96">
        <f t="shared" si="31"/>
        <v>0</v>
      </c>
      <c r="R96" s="40">
        <f t="shared" si="32"/>
        <v>0</v>
      </c>
      <c r="S96" s="40">
        <f t="shared" si="24"/>
        <v>0</v>
      </c>
      <c r="T96" s="40">
        <f t="shared" si="33"/>
        <v>0</v>
      </c>
      <c r="U96">
        <f t="shared" si="34"/>
        <v>0</v>
      </c>
      <c r="V96" s="40">
        <f t="shared" si="35"/>
        <v>0</v>
      </c>
      <c r="W96" s="40">
        <f t="shared" si="25"/>
        <v>0</v>
      </c>
      <c r="X96" s="40">
        <f t="shared" si="36"/>
        <v>0</v>
      </c>
      <c r="Y96">
        <f t="shared" si="37"/>
        <v>0</v>
      </c>
    </row>
    <row r="97" spans="1:25" x14ac:dyDescent="0.25">
      <c r="A97" s="4" t="s">
        <v>864</v>
      </c>
      <c r="B97" s="7" t="s">
        <v>152</v>
      </c>
      <c r="C97" s="2" t="s">
        <v>865</v>
      </c>
      <c r="D97">
        <f>VLOOKUP(B97,'Model allocations'!$A$1:$L$319,4,FALSE)</f>
        <v>0</v>
      </c>
      <c r="E97" s="42">
        <f>VLOOKUP(B97,'Initial adjusted formula count'!$A$1:$P$319,12,FALSE)</f>
        <v>7.7765607886089799E-2</v>
      </c>
      <c r="F97">
        <f>VLOOKUP(B97,'Model allocations'!$A$1:$L$319,9,FALSE)</f>
        <v>0</v>
      </c>
      <c r="G97" s="41">
        <f t="shared" si="26"/>
        <v>0.85</v>
      </c>
      <c r="H97">
        <f t="shared" si="27"/>
        <v>0</v>
      </c>
      <c r="I97">
        <f t="shared" si="19"/>
        <v>0</v>
      </c>
      <c r="J97">
        <f t="shared" si="20"/>
        <v>0</v>
      </c>
      <c r="K97">
        <f t="shared" si="21"/>
        <v>0</v>
      </c>
      <c r="L97">
        <f t="shared" si="28"/>
        <v>0</v>
      </c>
      <c r="M97">
        <f t="shared" si="22"/>
        <v>0</v>
      </c>
      <c r="N97" s="40">
        <f t="shared" si="29"/>
        <v>0</v>
      </c>
      <c r="O97" s="40">
        <f t="shared" si="23"/>
        <v>0</v>
      </c>
      <c r="P97" s="40">
        <f t="shared" si="30"/>
        <v>0</v>
      </c>
      <c r="Q97">
        <f t="shared" si="31"/>
        <v>0</v>
      </c>
      <c r="R97" s="40">
        <f t="shared" si="32"/>
        <v>0</v>
      </c>
      <c r="S97" s="40">
        <f t="shared" si="24"/>
        <v>0</v>
      </c>
      <c r="T97" s="40">
        <f t="shared" si="33"/>
        <v>0</v>
      </c>
      <c r="U97">
        <f t="shared" si="34"/>
        <v>0</v>
      </c>
      <c r="V97" s="40">
        <f t="shared" si="35"/>
        <v>0</v>
      </c>
      <c r="W97" s="40">
        <f t="shared" si="25"/>
        <v>0</v>
      </c>
      <c r="X97" s="40">
        <f t="shared" si="36"/>
        <v>0</v>
      </c>
      <c r="Y97">
        <f t="shared" si="37"/>
        <v>0</v>
      </c>
    </row>
    <row r="98" spans="1:25" x14ac:dyDescent="0.25">
      <c r="A98" s="4" t="s">
        <v>866</v>
      </c>
      <c r="B98" s="7" t="s">
        <v>436</v>
      </c>
      <c r="C98" s="2" t="s">
        <v>867</v>
      </c>
      <c r="D98">
        <f>VLOOKUP(B98,'Model allocations'!$A$1:$L$319,4,FALSE)</f>
        <v>7517.1454981384595</v>
      </c>
      <c r="E98" s="42">
        <f>VLOOKUP(B98,'Initial adjusted formula count'!$A$1:$P$319,12,FALSE)</f>
        <v>0.12765957446808501</v>
      </c>
      <c r="F98">
        <f>VLOOKUP(B98,'Model allocations'!$A$1:$L$319,9,FALSE)</f>
        <v>6389.5736734176908</v>
      </c>
      <c r="G98" s="41">
        <f t="shared" si="26"/>
        <v>0.85</v>
      </c>
      <c r="H98">
        <f t="shared" si="27"/>
        <v>6389.5736734176908</v>
      </c>
      <c r="I98">
        <f t="shared" si="19"/>
        <v>0</v>
      </c>
      <c r="J98">
        <f t="shared" si="20"/>
        <v>6389.5736734176908</v>
      </c>
      <c r="K98">
        <f t="shared" si="21"/>
        <v>6380.7517424412354</v>
      </c>
      <c r="L98">
        <f t="shared" si="28"/>
        <v>6380.7517424412354</v>
      </c>
      <c r="M98">
        <f t="shared" si="22"/>
        <v>6389.5736734176908</v>
      </c>
      <c r="N98" s="40">
        <f t="shared" si="29"/>
        <v>0</v>
      </c>
      <c r="O98" s="40">
        <f t="shared" si="23"/>
        <v>0</v>
      </c>
      <c r="P98" s="40">
        <f t="shared" si="30"/>
        <v>6389.5736734176908</v>
      </c>
      <c r="Q98">
        <f t="shared" si="31"/>
        <v>0</v>
      </c>
      <c r="R98" s="40">
        <f t="shared" si="32"/>
        <v>0</v>
      </c>
      <c r="S98" s="40">
        <f t="shared" si="24"/>
        <v>0</v>
      </c>
      <c r="T98" s="40">
        <f t="shared" si="33"/>
        <v>6389.5736734176908</v>
      </c>
      <c r="U98">
        <f t="shared" si="34"/>
        <v>0</v>
      </c>
      <c r="V98" s="40">
        <f t="shared" si="35"/>
        <v>0</v>
      </c>
      <c r="W98" s="40">
        <f t="shared" si="25"/>
        <v>0</v>
      </c>
      <c r="X98" s="40">
        <f t="shared" si="36"/>
        <v>6389.5736734176908</v>
      </c>
      <c r="Y98">
        <f t="shared" si="37"/>
        <v>0</v>
      </c>
    </row>
    <row r="99" spans="1:25" x14ac:dyDescent="0.25">
      <c r="A99" s="4" t="s">
        <v>868</v>
      </c>
      <c r="B99" s="7" t="s">
        <v>438</v>
      </c>
      <c r="C99" s="2" t="s">
        <v>869</v>
      </c>
      <c r="D99">
        <f>VLOOKUP(B99,'Model allocations'!$A$1:$L$319,4,FALSE)</f>
        <v>22217.182407415534</v>
      </c>
      <c r="E99" s="42">
        <f>VLOOKUP(B99,'Initial adjusted formula count'!$A$1:$P$319,12,FALSE)</f>
        <v>0.17556071152358901</v>
      </c>
      <c r="F99">
        <f>VLOOKUP(B99,'Model allocations'!$A$1:$L$319,9,FALSE)</f>
        <v>48035.354166876656</v>
      </c>
      <c r="G99" s="41">
        <f t="shared" si="26"/>
        <v>0.9</v>
      </c>
      <c r="H99">
        <f t="shared" si="27"/>
        <v>19995.464166673981</v>
      </c>
      <c r="I99">
        <f t="shared" si="19"/>
        <v>0</v>
      </c>
      <c r="J99">
        <f t="shared" si="20"/>
        <v>48035.354166876656</v>
      </c>
      <c r="K99">
        <f t="shared" si="21"/>
        <v>47969.032906562723</v>
      </c>
      <c r="L99">
        <f t="shared" si="28"/>
        <v>47969.032906562723</v>
      </c>
      <c r="M99">
        <f t="shared" si="22"/>
        <v>0</v>
      </c>
      <c r="N99" s="40">
        <f t="shared" si="29"/>
        <v>47969.032906562723</v>
      </c>
      <c r="O99" s="40">
        <f t="shared" si="23"/>
        <v>47918.371197632201</v>
      </c>
      <c r="P99" s="40">
        <f t="shared" si="30"/>
        <v>47918.371197632201</v>
      </c>
      <c r="Q99">
        <f t="shared" si="31"/>
        <v>0</v>
      </c>
      <c r="R99" s="40">
        <f t="shared" si="32"/>
        <v>47918.371197632201</v>
      </c>
      <c r="S99" s="40">
        <f t="shared" si="24"/>
        <v>47918.371197632165</v>
      </c>
      <c r="T99" s="40">
        <f t="shared" si="33"/>
        <v>47918.371197632165</v>
      </c>
      <c r="U99">
        <f t="shared" si="34"/>
        <v>0</v>
      </c>
      <c r="V99" s="40">
        <f t="shared" si="35"/>
        <v>47918.371197632165</v>
      </c>
      <c r="W99" s="40">
        <f t="shared" si="25"/>
        <v>47918.371197632157</v>
      </c>
      <c r="X99" s="40">
        <f t="shared" si="36"/>
        <v>47918.371197632157</v>
      </c>
      <c r="Y99">
        <f t="shared" si="37"/>
        <v>0</v>
      </c>
    </row>
    <row r="100" spans="1:25" x14ac:dyDescent="0.25">
      <c r="A100" s="4" t="s">
        <v>21</v>
      </c>
      <c r="B100" s="7" t="s">
        <v>69</v>
      </c>
      <c r="C100" s="2" t="s">
        <v>870</v>
      </c>
      <c r="D100">
        <f>VLOOKUP(B100,'Model allocations'!$A$1:$L$319,4,FALSE)</f>
        <v>511743.82688045932</v>
      </c>
      <c r="E100" s="42">
        <f>VLOOKUP(B100,'Initial adjusted formula count'!$A$1:$P$319,12,FALSE)</f>
        <v>0.17096433124354801</v>
      </c>
      <c r="F100">
        <f>VLOOKUP(B100,'Model allocations'!$A$1:$L$319,9,FALSE)</f>
        <v>720511.00030223641</v>
      </c>
      <c r="G100" s="41">
        <f t="shared" si="26"/>
        <v>0.9</v>
      </c>
      <c r="H100">
        <f t="shared" si="27"/>
        <v>460569.44419241342</v>
      </c>
      <c r="I100">
        <f t="shared" si="19"/>
        <v>0</v>
      </c>
      <c r="J100">
        <f t="shared" si="20"/>
        <v>720511.00030223641</v>
      </c>
      <c r="K100">
        <f t="shared" si="21"/>
        <v>719516.20806141966</v>
      </c>
      <c r="L100">
        <f t="shared" si="28"/>
        <v>719516.20806141966</v>
      </c>
      <c r="M100">
        <f t="shared" si="22"/>
        <v>0</v>
      </c>
      <c r="N100" s="40">
        <f t="shared" si="29"/>
        <v>719516.20806141966</v>
      </c>
      <c r="O100" s="40">
        <f t="shared" si="23"/>
        <v>718756.30279556604</v>
      </c>
      <c r="P100" s="40">
        <f t="shared" si="30"/>
        <v>718756.30279556604</v>
      </c>
      <c r="Q100">
        <f t="shared" si="31"/>
        <v>0</v>
      </c>
      <c r="R100" s="40">
        <f t="shared" si="32"/>
        <v>718756.30279556604</v>
      </c>
      <c r="S100" s="40">
        <f t="shared" si="24"/>
        <v>718756.30279556545</v>
      </c>
      <c r="T100" s="40">
        <f t="shared" si="33"/>
        <v>718756.30279556545</v>
      </c>
      <c r="U100">
        <f t="shared" si="34"/>
        <v>0</v>
      </c>
      <c r="V100" s="40">
        <f t="shared" si="35"/>
        <v>718756.30279556545</v>
      </c>
      <c r="W100" s="40">
        <f t="shared" si="25"/>
        <v>718756.30279556534</v>
      </c>
      <c r="X100" s="40">
        <f t="shared" si="36"/>
        <v>718756.30279556534</v>
      </c>
      <c r="Y100">
        <f t="shared" si="37"/>
        <v>0</v>
      </c>
    </row>
    <row r="101" spans="1:25" x14ac:dyDescent="0.25">
      <c r="A101" s="4" t="s">
        <v>871</v>
      </c>
      <c r="B101" s="7" t="s">
        <v>154</v>
      </c>
      <c r="C101" s="2" t="s">
        <v>872</v>
      </c>
      <c r="D101">
        <f>VLOOKUP(B101,'Model allocations'!$A$1:$L$319,4,FALSE)</f>
        <v>0</v>
      </c>
      <c r="E101" s="42">
        <f>VLOOKUP(B101,'Initial adjusted formula count'!$A$1:$P$319,12,FALSE)</f>
        <v>6.6696710229833298E-2</v>
      </c>
      <c r="F101">
        <f>VLOOKUP(B101,'Model allocations'!$A$1:$L$319,9,FALSE)</f>
        <v>0</v>
      </c>
      <c r="G101" s="41">
        <f t="shared" si="26"/>
        <v>0.85</v>
      </c>
      <c r="H101">
        <f t="shared" si="27"/>
        <v>0</v>
      </c>
      <c r="I101">
        <f t="shared" si="19"/>
        <v>0</v>
      </c>
      <c r="J101">
        <f t="shared" si="20"/>
        <v>0</v>
      </c>
      <c r="K101">
        <f t="shared" si="21"/>
        <v>0</v>
      </c>
      <c r="L101">
        <f t="shared" si="28"/>
        <v>0</v>
      </c>
      <c r="M101">
        <f t="shared" si="22"/>
        <v>0</v>
      </c>
      <c r="N101" s="40">
        <f t="shared" si="29"/>
        <v>0</v>
      </c>
      <c r="O101" s="40">
        <f t="shared" si="23"/>
        <v>0</v>
      </c>
      <c r="P101" s="40">
        <f t="shared" si="30"/>
        <v>0</v>
      </c>
      <c r="Q101">
        <f t="shared" si="31"/>
        <v>0</v>
      </c>
      <c r="R101" s="40">
        <f t="shared" si="32"/>
        <v>0</v>
      </c>
      <c r="S101" s="40">
        <f t="shared" si="24"/>
        <v>0</v>
      </c>
      <c r="T101" s="40">
        <f t="shared" si="33"/>
        <v>0</v>
      </c>
      <c r="U101">
        <f t="shared" si="34"/>
        <v>0</v>
      </c>
      <c r="V101" s="40">
        <f t="shared" si="35"/>
        <v>0</v>
      </c>
      <c r="W101" s="40">
        <f t="shared" si="25"/>
        <v>0</v>
      </c>
      <c r="X101" s="40">
        <f t="shared" si="36"/>
        <v>0</v>
      </c>
      <c r="Y101">
        <f t="shared" si="37"/>
        <v>0</v>
      </c>
    </row>
    <row r="102" spans="1:25" x14ac:dyDescent="0.25">
      <c r="A102" s="4" t="s">
        <v>873</v>
      </c>
      <c r="B102" s="7" t="s">
        <v>440</v>
      </c>
      <c r="C102" s="2" t="s">
        <v>874</v>
      </c>
      <c r="D102">
        <f>VLOOKUP(B102,'Model allocations'!$A$1:$L$319,4,FALSE)</f>
        <v>26779.830837118261</v>
      </c>
      <c r="E102" s="42">
        <f>VLOOKUP(B102,'Initial adjusted formula count'!$A$1:$P$319,12,FALSE)</f>
        <v>0.2</v>
      </c>
      <c r="F102">
        <f>VLOOKUP(B102,'Model allocations'!$A$1:$L$319,9,FALSE)</f>
        <v>29625.328561069298</v>
      </c>
      <c r="G102" s="41">
        <f t="shared" si="26"/>
        <v>0.9</v>
      </c>
      <c r="H102">
        <f t="shared" si="27"/>
        <v>24101.847753406437</v>
      </c>
      <c r="I102">
        <f t="shared" si="19"/>
        <v>0</v>
      </c>
      <c r="J102">
        <f t="shared" si="20"/>
        <v>29625.328561069298</v>
      </c>
      <c r="K102">
        <f t="shared" si="21"/>
        <v>29584.425581140003</v>
      </c>
      <c r="L102">
        <f t="shared" si="28"/>
        <v>29584.425581140003</v>
      </c>
      <c r="M102">
        <f t="shared" si="22"/>
        <v>0</v>
      </c>
      <c r="N102" s="40">
        <f t="shared" si="29"/>
        <v>29584.425581140003</v>
      </c>
      <c r="O102" s="40">
        <f t="shared" si="23"/>
        <v>29553.180474310604</v>
      </c>
      <c r="P102" s="40">
        <f t="shared" si="30"/>
        <v>29553.180474310604</v>
      </c>
      <c r="Q102">
        <f t="shared" si="31"/>
        <v>0</v>
      </c>
      <c r="R102" s="40">
        <f t="shared" si="32"/>
        <v>29553.180474310604</v>
      </c>
      <c r="S102" s="40">
        <f t="shared" si="24"/>
        <v>29553.180474310579</v>
      </c>
      <c r="T102" s="40">
        <f t="shared" si="33"/>
        <v>29553.180474310579</v>
      </c>
      <c r="U102">
        <f t="shared" si="34"/>
        <v>0</v>
      </c>
      <c r="V102" s="40">
        <f t="shared" si="35"/>
        <v>29553.180474310579</v>
      </c>
      <c r="W102" s="40">
        <f t="shared" si="25"/>
        <v>29553.180474310571</v>
      </c>
      <c r="X102" s="40">
        <f t="shared" si="36"/>
        <v>29553.180474310571</v>
      </c>
      <c r="Y102">
        <f t="shared" si="37"/>
        <v>0</v>
      </c>
    </row>
    <row r="103" spans="1:25" x14ac:dyDescent="0.25">
      <c r="A103" s="4" t="s">
        <v>875</v>
      </c>
      <c r="B103" s="7" t="s">
        <v>442</v>
      </c>
      <c r="C103" s="2" t="s">
        <v>876</v>
      </c>
      <c r="D103">
        <f>VLOOKUP(B103,'Model allocations'!$A$1:$L$319,4,FALSE)</f>
        <v>77285.652152736031</v>
      </c>
      <c r="E103" s="42">
        <f>VLOOKUP(B103,'Initial adjusted formula count'!$A$1:$P$319,12,FALSE)</f>
        <v>0.22554347826087001</v>
      </c>
      <c r="F103">
        <f>VLOOKUP(B103,'Model allocations'!$A$1:$L$319,9,FALSE)</f>
        <v>87817.938234598259</v>
      </c>
      <c r="G103" s="41">
        <f t="shared" si="26"/>
        <v>0.9</v>
      </c>
      <c r="H103">
        <f t="shared" si="27"/>
        <v>69557.086937462431</v>
      </c>
      <c r="I103">
        <f t="shared" si="19"/>
        <v>0</v>
      </c>
      <c r="J103">
        <f t="shared" si="20"/>
        <v>87817.938234598259</v>
      </c>
      <c r="K103">
        <f t="shared" si="21"/>
        <v>87696.690115522128</v>
      </c>
      <c r="L103">
        <f t="shared" si="28"/>
        <v>87696.690115522128</v>
      </c>
      <c r="M103">
        <f t="shared" si="22"/>
        <v>0</v>
      </c>
      <c r="N103" s="40">
        <f t="shared" si="29"/>
        <v>87696.690115522128</v>
      </c>
      <c r="O103" s="40">
        <f t="shared" si="23"/>
        <v>87604.070691706409</v>
      </c>
      <c r="P103" s="40">
        <f t="shared" si="30"/>
        <v>87604.070691706409</v>
      </c>
      <c r="Q103">
        <f t="shared" si="31"/>
        <v>0</v>
      </c>
      <c r="R103" s="40">
        <f t="shared" si="32"/>
        <v>87604.070691706409</v>
      </c>
      <c r="S103" s="40">
        <f t="shared" si="24"/>
        <v>87604.070691706336</v>
      </c>
      <c r="T103" s="40">
        <f t="shared" si="33"/>
        <v>87604.070691706336</v>
      </c>
      <c r="U103">
        <f t="shared" si="34"/>
        <v>0</v>
      </c>
      <c r="V103" s="40">
        <f t="shared" si="35"/>
        <v>87604.070691706336</v>
      </c>
      <c r="W103" s="40">
        <f t="shared" si="25"/>
        <v>87604.070691706322</v>
      </c>
      <c r="X103" s="40">
        <f t="shared" si="36"/>
        <v>87604.070691706322</v>
      </c>
      <c r="Y103">
        <f t="shared" si="37"/>
        <v>0</v>
      </c>
    </row>
    <row r="104" spans="1:25" x14ac:dyDescent="0.25">
      <c r="A104" s="4" t="s">
        <v>44</v>
      </c>
      <c r="B104" s="7" t="s">
        <v>92</v>
      </c>
      <c r="C104" s="2" t="s">
        <v>877</v>
      </c>
      <c r="D104">
        <f>VLOOKUP(B104,'Model allocations'!$A$1:$L$319,4,FALSE)</f>
        <v>9088.601280505176</v>
      </c>
      <c r="E104" s="42">
        <f>VLOOKUP(B104,'Initial adjusted formula count'!$A$1:$P$319,12,FALSE)</f>
        <v>0.13634352256445401</v>
      </c>
      <c r="F104">
        <f>VLOOKUP(B104,'Model allocations'!$A$1:$L$319,9,FALSE)</f>
        <v>7335.6936575868458</v>
      </c>
      <c r="G104" s="41">
        <f t="shared" si="26"/>
        <v>0.85</v>
      </c>
      <c r="H104">
        <f t="shared" si="27"/>
        <v>7725.3110884293992</v>
      </c>
      <c r="I104">
        <f t="shared" si="19"/>
        <v>7725.3110884293992</v>
      </c>
      <c r="J104">
        <f t="shared" si="20"/>
        <v>0</v>
      </c>
      <c r="K104">
        <f t="shared" si="21"/>
        <v>0</v>
      </c>
      <c r="L104">
        <f t="shared" si="28"/>
        <v>7725.3110884293992</v>
      </c>
      <c r="M104">
        <f t="shared" si="22"/>
        <v>0</v>
      </c>
      <c r="N104" s="40">
        <f t="shared" si="29"/>
        <v>0</v>
      </c>
      <c r="O104" s="40">
        <f t="shared" si="23"/>
        <v>0</v>
      </c>
      <c r="P104" s="40">
        <f t="shared" si="30"/>
        <v>7725.3110884293992</v>
      </c>
      <c r="Q104">
        <f t="shared" si="31"/>
        <v>0</v>
      </c>
      <c r="R104" s="40">
        <f t="shared" si="32"/>
        <v>0</v>
      </c>
      <c r="S104" s="40">
        <f t="shared" si="24"/>
        <v>0</v>
      </c>
      <c r="T104" s="40">
        <f t="shared" si="33"/>
        <v>7725.3110884293992</v>
      </c>
      <c r="U104">
        <f t="shared" si="34"/>
        <v>0</v>
      </c>
      <c r="V104" s="40">
        <f t="shared" si="35"/>
        <v>0</v>
      </c>
      <c r="W104" s="40">
        <f t="shared" si="25"/>
        <v>0</v>
      </c>
      <c r="X104" s="40">
        <f t="shared" si="36"/>
        <v>7725.3110884293992</v>
      </c>
      <c r="Y104">
        <f t="shared" si="37"/>
        <v>0</v>
      </c>
    </row>
    <row r="105" spans="1:25" x14ac:dyDescent="0.25">
      <c r="A105" s="4" t="s">
        <v>50</v>
      </c>
      <c r="B105" s="7" t="s">
        <v>87</v>
      </c>
      <c r="C105" s="2" t="s">
        <v>878</v>
      </c>
      <c r="D105">
        <f>VLOOKUP(B105,'Model allocations'!$A$1:$L$319,4,FALSE)</f>
        <v>23801.272614441172</v>
      </c>
      <c r="E105" s="42">
        <f>VLOOKUP(B105,'Initial adjusted formula count'!$A$1:$P$319,12,FALSE)</f>
        <v>0.200958904230089</v>
      </c>
      <c r="F105">
        <f>VLOOKUP(B105,'Model allocations'!$A$1:$L$319,9,FALSE)</f>
        <v>21733.050039470974</v>
      </c>
      <c r="G105" s="41">
        <f t="shared" si="26"/>
        <v>0.9</v>
      </c>
      <c r="H105">
        <f t="shared" si="27"/>
        <v>21421.145352997057</v>
      </c>
      <c r="I105">
        <f t="shared" si="19"/>
        <v>0</v>
      </c>
      <c r="J105">
        <f t="shared" si="20"/>
        <v>21733.050039470974</v>
      </c>
      <c r="K105">
        <f t="shared" si="21"/>
        <v>21703.043739026598</v>
      </c>
      <c r="L105">
        <f t="shared" si="28"/>
        <v>21703.043739026598</v>
      </c>
      <c r="M105">
        <f t="shared" si="22"/>
        <v>0</v>
      </c>
      <c r="N105" s="40">
        <f t="shared" si="29"/>
        <v>21703.043739026598</v>
      </c>
      <c r="O105" s="40">
        <f t="shared" si="23"/>
        <v>21680.122424624562</v>
      </c>
      <c r="P105" s="40">
        <f t="shared" si="30"/>
        <v>21680.122424624562</v>
      </c>
      <c r="Q105">
        <f t="shared" si="31"/>
        <v>0</v>
      </c>
      <c r="R105" s="40">
        <f t="shared" si="32"/>
        <v>21680.122424624562</v>
      </c>
      <c r="S105" s="40">
        <f t="shared" si="24"/>
        <v>21680.122424624544</v>
      </c>
      <c r="T105" s="40">
        <f t="shared" si="33"/>
        <v>21680.122424624544</v>
      </c>
      <c r="U105">
        <f t="shared" si="34"/>
        <v>0</v>
      </c>
      <c r="V105" s="40">
        <f t="shared" si="35"/>
        <v>21680.122424624544</v>
      </c>
      <c r="W105" s="40">
        <f t="shared" si="25"/>
        <v>21680.12242462454</v>
      </c>
      <c r="X105" s="40">
        <f t="shared" si="36"/>
        <v>21680.12242462454</v>
      </c>
      <c r="Y105">
        <f t="shared" si="37"/>
        <v>0</v>
      </c>
    </row>
    <row r="106" spans="1:25" x14ac:dyDescent="0.25">
      <c r="A106" s="4" t="s">
        <v>54</v>
      </c>
      <c r="B106" s="7" t="s">
        <v>88</v>
      </c>
      <c r="C106" s="2" t="s">
        <v>879</v>
      </c>
      <c r="D106">
        <f>VLOOKUP(B106,'Model allocations'!$A$1:$L$319,4,FALSE)</f>
        <v>14252.883508273873</v>
      </c>
      <c r="E106" s="42">
        <f>VLOOKUP(B106,'Initial adjusted formula count'!$A$1:$P$319,12,FALSE)</f>
        <v>0.18718915643477399</v>
      </c>
      <c r="F106">
        <f>VLOOKUP(B106,'Model allocations'!$A$1:$L$319,9,FALSE)</f>
        <v>12922.354077523327</v>
      </c>
      <c r="G106" s="41">
        <f t="shared" si="26"/>
        <v>0.9</v>
      </c>
      <c r="H106">
        <f t="shared" si="27"/>
        <v>12827.595157446487</v>
      </c>
      <c r="I106">
        <f t="shared" si="19"/>
        <v>0</v>
      </c>
      <c r="J106">
        <f t="shared" si="20"/>
        <v>12922.354077523327</v>
      </c>
      <c r="K106">
        <f t="shared" si="21"/>
        <v>12904.512493475318</v>
      </c>
      <c r="L106">
        <f t="shared" si="28"/>
        <v>12904.512493475318</v>
      </c>
      <c r="M106">
        <f t="shared" si="22"/>
        <v>0</v>
      </c>
      <c r="N106" s="40">
        <f t="shared" si="29"/>
        <v>12904.512493475318</v>
      </c>
      <c r="O106" s="40">
        <f t="shared" si="23"/>
        <v>12890.883603830864</v>
      </c>
      <c r="P106" s="40">
        <f t="shared" si="30"/>
        <v>12890.883603830864</v>
      </c>
      <c r="Q106">
        <f t="shared" si="31"/>
        <v>0</v>
      </c>
      <c r="R106" s="40">
        <f t="shared" si="32"/>
        <v>12890.883603830864</v>
      </c>
      <c r="S106" s="40">
        <f t="shared" si="24"/>
        <v>12890.883603830853</v>
      </c>
      <c r="T106" s="40">
        <f t="shared" si="33"/>
        <v>12890.883603830853</v>
      </c>
      <c r="U106">
        <f t="shared" si="34"/>
        <v>0</v>
      </c>
      <c r="V106" s="40">
        <f t="shared" si="35"/>
        <v>12890.883603830853</v>
      </c>
      <c r="W106" s="40">
        <f t="shared" si="25"/>
        <v>12890.883603830851</v>
      </c>
      <c r="X106" s="40">
        <f t="shared" si="36"/>
        <v>12890.883603830851</v>
      </c>
      <c r="Y106">
        <f t="shared" si="37"/>
        <v>0</v>
      </c>
    </row>
    <row r="107" spans="1:25" x14ac:dyDescent="0.25">
      <c r="A107" s="4" t="s">
        <v>880</v>
      </c>
      <c r="B107" s="7" t="s">
        <v>444</v>
      </c>
      <c r="C107" s="2" t="s">
        <v>881</v>
      </c>
      <c r="D107">
        <f>VLOOKUP(B107,'Model allocations'!$A$1:$L$319,4,FALSE)</f>
        <v>11510.629044024519</v>
      </c>
      <c r="E107" s="42">
        <f>VLOOKUP(B107,'Initial adjusted formula count'!$A$1:$P$319,12,FALSE)</f>
        <v>0.24725274725274701</v>
      </c>
      <c r="F107">
        <f>VLOOKUP(B107,'Model allocations'!$A$1:$L$319,9,FALSE)</f>
        <v>10359.566139622068</v>
      </c>
      <c r="G107" s="41">
        <f t="shared" si="26"/>
        <v>0.9</v>
      </c>
      <c r="H107">
        <f t="shared" si="27"/>
        <v>10359.566139622068</v>
      </c>
      <c r="I107">
        <f t="shared" si="19"/>
        <v>0</v>
      </c>
      <c r="J107">
        <f t="shared" si="20"/>
        <v>10359.566139622068</v>
      </c>
      <c r="K107">
        <f t="shared" si="21"/>
        <v>10345.262935355093</v>
      </c>
      <c r="L107">
        <f t="shared" si="28"/>
        <v>10345.262935355093</v>
      </c>
      <c r="M107">
        <f t="shared" si="22"/>
        <v>10359.566139622068</v>
      </c>
      <c r="N107" s="40">
        <f t="shared" si="29"/>
        <v>0</v>
      </c>
      <c r="O107" s="40">
        <f t="shared" si="23"/>
        <v>0</v>
      </c>
      <c r="P107" s="40">
        <f t="shared" si="30"/>
        <v>10359.566139622068</v>
      </c>
      <c r="Q107">
        <f t="shared" si="31"/>
        <v>0</v>
      </c>
      <c r="R107" s="40">
        <f t="shared" si="32"/>
        <v>0</v>
      </c>
      <c r="S107" s="40">
        <f t="shared" si="24"/>
        <v>0</v>
      </c>
      <c r="T107" s="40">
        <f t="shared" si="33"/>
        <v>10359.566139622068</v>
      </c>
      <c r="U107">
        <f t="shared" si="34"/>
        <v>0</v>
      </c>
      <c r="V107" s="40">
        <f t="shared" si="35"/>
        <v>0</v>
      </c>
      <c r="W107" s="40">
        <f t="shared" si="25"/>
        <v>0</v>
      </c>
      <c r="X107" s="40">
        <f t="shared" si="36"/>
        <v>10359.566139622068</v>
      </c>
      <c r="Y107">
        <f t="shared" si="37"/>
        <v>0</v>
      </c>
    </row>
    <row r="108" spans="1:25" x14ac:dyDescent="0.25">
      <c r="A108" s="4" t="s">
        <v>882</v>
      </c>
      <c r="B108" s="7" t="s">
        <v>446</v>
      </c>
      <c r="C108" s="2" t="s">
        <v>883</v>
      </c>
      <c r="D108">
        <f>VLOOKUP(B108,'Model allocations'!$A$1:$L$319,4,FALSE)</f>
        <v>2818.9295618019223</v>
      </c>
      <c r="E108" s="42">
        <f>VLOOKUP(B108,'Initial adjusted formula count'!$A$1:$P$319,12,FALSE)</f>
        <v>0.163636363636364</v>
      </c>
      <c r="F108">
        <f>VLOOKUP(B108,'Model allocations'!$A$1:$L$319,9,FALSE)</f>
        <v>2537.0366056217304</v>
      </c>
      <c r="G108" s="41">
        <f t="shared" si="26"/>
        <v>0.9</v>
      </c>
      <c r="H108">
        <f t="shared" si="27"/>
        <v>2537.0366056217304</v>
      </c>
      <c r="I108">
        <f t="shared" si="19"/>
        <v>0</v>
      </c>
      <c r="J108">
        <f t="shared" si="20"/>
        <v>2537.0366056217304</v>
      </c>
      <c r="K108">
        <f t="shared" si="21"/>
        <v>2533.5337800869611</v>
      </c>
      <c r="L108">
        <f t="shared" si="28"/>
        <v>2533.5337800869611</v>
      </c>
      <c r="M108">
        <f t="shared" si="22"/>
        <v>2537.0366056217304</v>
      </c>
      <c r="N108" s="40">
        <f t="shared" si="29"/>
        <v>0</v>
      </c>
      <c r="O108" s="40">
        <f t="shared" si="23"/>
        <v>0</v>
      </c>
      <c r="P108" s="40">
        <f t="shared" si="30"/>
        <v>2537.0366056217304</v>
      </c>
      <c r="Q108">
        <f t="shared" si="31"/>
        <v>0</v>
      </c>
      <c r="R108" s="40">
        <f t="shared" si="32"/>
        <v>0</v>
      </c>
      <c r="S108" s="40">
        <f t="shared" si="24"/>
        <v>0</v>
      </c>
      <c r="T108" s="40">
        <f t="shared" si="33"/>
        <v>2537.0366056217304</v>
      </c>
      <c r="U108">
        <f t="shared" si="34"/>
        <v>0</v>
      </c>
      <c r="V108" s="40">
        <f t="shared" si="35"/>
        <v>0</v>
      </c>
      <c r="W108" s="40">
        <f t="shared" si="25"/>
        <v>0</v>
      </c>
      <c r="X108" s="40">
        <f t="shared" si="36"/>
        <v>2537.0366056217304</v>
      </c>
      <c r="Y108">
        <f t="shared" si="37"/>
        <v>0</v>
      </c>
    </row>
    <row r="109" spans="1:25" x14ac:dyDescent="0.25">
      <c r="A109" s="4" t="s">
        <v>884</v>
      </c>
      <c r="B109" s="7" t="s">
        <v>156</v>
      </c>
      <c r="C109" s="2" t="s">
        <v>885</v>
      </c>
      <c r="D109">
        <f>VLOOKUP(B109,'Model allocations'!$A$1:$L$319,4,FALSE)</f>
        <v>0</v>
      </c>
      <c r="E109" s="42">
        <f>VLOOKUP(B109,'Initial adjusted formula count'!$A$1:$P$319,12,FALSE)</f>
        <v>4.0653904065390399E-2</v>
      </c>
      <c r="F109">
        <f>VLOOKUP(B109,'Model allocations'!$A$1:$L$319,9,FALSE)</f>
        <v>0</v>
      </c>
      <c r="G109" s="41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40">
        <f t="shared" si="29"/>
        <v>0</v>
      </c>
      <c r="O109" s="40">
        <f t="shared" si="23"/>
        <v>0</v>
      </c>
      <c r="P109" s="40">
        <f t="shared" si="30"/>
        <v>0</v>
      </c>
      <c r="Q109">
        <f t="shared" si="31"/>
        <v>0</v>
      </c>
      <c r="R109" s="40">
        <f t="shared" si="32"/>
        <v>0</v>
      </c>
      <c r="S109" s="40">
        <f t="shared" si="24"/>
        <v>0</v>
      </c>
      <c r="T109" s="40">
        <f t="shared" si="33"/>
        <v>0</v>
      </c>
      <c r="U109">
        <f t="shared" si="34"/>
        <v>0</v>
      </c>
      <c r="V109" s="40">
        <f t="shared" si="35"/>
        <v>0</v>
      </c>
      <c r="W109" s="40">
        <f t="shared" si="25"/>
        <v>0</v>
      </c>
      <c r="X109" s="40">
        <f t="shared" si="36"/>
        <v>0</v>
      </c>
      <c r="Y109">
        <f t="shared" si="37"/>
        <v>0</v>
      </c>
    </row>
    <row r="110" spans="1:25" x14ac:dyDescent="0.25">
      <c r="A110" s="4" t="s">
        <v>886</v>
      </c>
      <c r="B110" s="7" t="s">
        <v>158</v>
      </c>
      <c r="C110" s="2" t="s">
        <v>887</v>
      </c>
      <c r="D110">
        <f>VLOOKUP(B110,'Model allocations'!$A$1:$L$319,4,FALSE)</f>
        <v>0</v>
      </c>
      <c r="E110" s="42">
        <f>VLOOKUP(B110,'Initial adjusted formula count'!$A$1:$P$319,12,FALSE)</f>
        <v>0.22950819672131101</v>
      </c>
      <c r="F110">
        <f>VLOOKUP(B110,'Model allocations'!$A$1:$L$319,9,FALSE)</f>
        <v>2962.53285610693</v>
      </c>
      <c r="G110" s="41">
        <f t="shared" si="26"/>
        <v>0.9</v>
      </c>
      <c r="H110">
        <f t="shared" si="27"/>
        <v>0</v>
      </c>
      <c r="I110">
        <f t="shared" si="19"/>
        <v>0</v>
      </c>
      <c r="J110">
        <f t="shared" si="20"/>
        <v>2962.53285610693</v>
      </c>
      <c r="K110">
        <f t="shared" si="21"/>
        <v>2958.4425581140003</v>
      </c>
      <c r="L110">
        <f t="shared" si="28"/>
        <v>2958.4425581140003</v>
      </c>
      <c r="M110">
        <f t="shared" si="22"/>
        <v>0</v>
      </c>
      <c r="N110" s="40">
        <f t="shared" si="29"/>
        <v>2958.4425581140003</v>
      </c>
      <c r="O110" s="40">
        <f t="shared" si="23"/>
        <v>2955.3180474310607</v>
      </c>
      <c r="P110" s="40">
        <f t="shared" si="30"/>
        <v>2955.3180474310607</v>
      </c>
      <c r="Q110">
        <f t="shared" si="31"/>
        <v>0</v>
      </c>
      <c r="R110" s="40">
        <f t="shared" si="32"/>
        <v>2955.3180474310607</v>
      </c>
      <c r="S110" s="40">
        <f t="shared" si="24"/>
        <v>2955.3180474310584</v>
      </c>
      <c r="T110" s="40">
        <f t="shared" si="33"/>
        <v>2955.3180474310584</v>
      </c>
      <c r="U110">
        <f t="shared" si="34"/>
        <v>0</v>
      </c>
      <c r="V110" s="40">
        <f t="shared" si="35"/>
        <v>2955.3180474310584</v>
      </c>
      <c r="W110" s="40">
        <f t="shared" si="25"/>
        <v>2955.3180474310579</v>
      </c>
      <c r="X110" s="40">
        <f t="shared" si="36"/>
        <v>2955.3180474310579</v>
      </c>
      <c r="Y110">
        <f t="shared" si="37"/>
        <v>0</v>
      </c>
    </row>
    <row r="111" spans="1:25" x14ac:dyDescent="0.25">
      <c r="A111" s="4" t="s">
        <v>888</v>
      </c>
      <c r="B111" s="7" t="s">
        <v>160</v>
      </c>
      <c r="C111" s="2" t="s">
        <v>889</v>
      </c>
      <c r="D111">
        <f>VLOOKUP(B111,'Model allocations'!$A$1:$L$319,4,FALSE)</f>
        <v>0</v>
      </c>
      <c r="E111" s="42">
        <f>VLOOKUP(B111,'Initial adjusted formula count'!$A$1:$P$319,12,FALSE)</f>
        <v>9.2647058823529402E-2</v>
      </c>
      <c r="F111">
        <f>VLOOKUP(B111,'Model allocations'!$A$1:$L$319,9,FALSE)</f>
        <v>0</v>
      </c>
      <c r="G111" s="41">
        <f t="shared" si="26"/>
        <v>0.85</v>
      </c>
      <c r="H111">
        <f t="shared" si="27"/>
        <v>0</v>
      </c>
      <c r="I111">
        <f t="shared" si="19"/>
        <v>0</v>
      </c>
      <c r="J111">
        <f t="shared" si="20"/>
        <v>0</v>
      </c>
      <c r="K111">
        <f t="shared" si="21"/>
        <v>0</v>
      </c>
      <c r="L111">
        <f t="shared" si="28"/>
        <v>0</v>
      </c>
      <c r="M111">
        <f t="shared" si="22"/>
        <v>0</v>
      </c>
      <c r="N111" s="40">
        <f t="shared" si="29"/>
        <v>0</v>
      </c>
      <c r="O111" s="40">
        <f t="shared" si="23"/>
        <v>0</v>
      </c>
      <c r="P111" s="40">
        <f t="shared" si="30"/>
        <v>0</v>
      </c>
      <c r="Q111">
        <f t="shared" si="31"/>
        <v>0</v>
      </c>
      <c r="R111" s="40">
        <f t="shared" si="32"/>
        <v>0</v>
      </c>
      <c r="S111" s="40">
        <f t="shared" si="24"/>
        <v>0</v>
      </c>
      <c r="T111" s="40">
        <f t="shared" si="33"/>
        <v>0</v>
      </c>
      <c r="U111">
        <f t="shared" si="34"/>
        <v>0</v>
      </c>
      <c r="V111" s="40">
        <f t="shared" si="35"/>
        <v>0</v>
      </c>
      <c r="W111" s="40">
        <f t="shared" si="25"/>
        <v>0</v>
      </c>
      <c r="X111" s="40">
        <f t="shared" si="36"/>
        <v>0</v>
      </c>
      <c r="Y111">
        <f t="shared" si="37"/>
        <v>0</v>
      </c>
    </row>
    <row r="112" spans="1:25" x14ac:dyDescent="0.25">
      <c r="A112" s="4" t="s">
        <v>890</v>
      </c>
      <c r="B112" s="7" t="s">
        <v>448</v>
      </c>
      <c r="C112" s="2" t="s">
        <v>891</v>
      </c>
      <c r="D112">
        <f>VLOOKUP(B112,'Model allocations'!$A$1:$L$319,4,FALSE)</f>
        <v>6130.7825573882492</v>
      </c>
      <c r="E112" s="42">
        <f>VLOOKUP(B112,'Initial adjusted formula count'!$A$1:$P$319,12,FALSE)</f>
        <v>0.31</v>
      </c>
      <c r="F112">
        <f>VLOOKUP(B112,'Model allocations'!$A$1:$L$319,9,FALSE)</f>
        <v>6559.8941813796328</v>
      </c>
      <c r="G112" s="41">
        <f t="shared" si="26"/>
        <v>0.95</v>
      </c>
      <c r="H112">
        <f t="shared" si="27"/>
        <v>5824.2434295188368</v>
      </c>
      <c r="I112">
        <f t="shared" si="19"/>
        <v>0</v>
      </c>
      <c r="J112">
        <f t="shared" si="20"/>
        <v>6559.8941813796328</v>
      </c>
      <c r="K112">
        <f t="shared" si="21"/>
        <v>6550.8370929667171</v>
      </c>
      <c r="L112">
        <f t="shared" si="28"/>
        <v>6550.8370929667171</v>
      </c>
      <c r="M112">
        <f t="shared" si="22"/>
        <v>0</v>
      </c>
      <c r="N112" s="40">
        <f t="shared" si="29"/>
        <v>6550.8370929667171</v>
      </c>
      <c r="O112" s="40">
        <f t="shared" si="23"/>
        <v>6543.9185335973507</v>
      </c>
      <c r="P112" s="40">
        <f t="shared" si="30"/>
        <v>6543.9185335973507</v>
      </c>
      <c r="Q112">
        <f t="shared" si="31"/>
        <v>0</v>
      </c>
      <c r="R112" s="40">
        <f t="shared" si="32"/>
        <v>6543.9185335973507</v>
      </c>
      <c r="S112" s="40">
        <f t="shared" si="24"/>
        <v>6543.9185335973452</v>
      </c>
      <c r="T112" s="40">
        <f t="shared" si="33"/>
        <v>6543.9185335973452</v>
      </c>
      <c r="U112">
        <f t="shared" si="34"/>
        <v>0</v>
      </c>
      <c r="V112" s="40">
        <f t="shared" si="35"/>
        <v>6543.9185335973452</v>
      </c>
      <c r="W112" s="40">
        <f t="shared" si="25"/>
        <v>6543.9185335973434</v>
      </c>
      <c r="X112" s="40">
        <f t="shared" si="36"/>
        <v>6543.9185335973434</v>
      </c>
      <c r="Y112">
        <f t="shared" si="37"/>
        <v>0</v>
      </c>
    </row>
    <row r="113" spans="1:25" x14ac:dyDescent="0.25">
      <c r="A113" s="8" t="s">
        <v>892</v>
      </c>
      <c r="B113" s="7" t="s">
        <v>450</v>
      </c>
      <c r="C113" s="2" t="s">
        <v>893</v>
      </c>
      <c r="D113">
        <f>VLOOKUP(B113,'Model allocations'!$A$1:$L$319,4,FALSE)</f>
        <v>161454.69643676319</v>
      </c>
      <c r="E113" s="42">
        <f>VLOOKUP(B113,'Initial adjusted formula count'!$A$1:$P$319,12,FALSE)</f>
        <v>0.16227032927051099</v>
      </c>
      <c r="F113">
        <f>VLOOKUP(B113,'Model allocations'!$A$1:$L$319,9,FALSE)</f>
        <v>188755.66483195586</v>
      </c>
      <c r="G113" s="41">
        <f t="shared" si="26"/>
        <v>0.9</v>
      </c>
      <c r="H113">
        <f t="shared" si="27"/>
        <v>145309.22679308688</v>
      </c>
      <c r="I113">
        <f t="shared" si="19"/>
        <v>0</v>
      </c>
      <c r="J113">
        <f t="shared" si="20"/>
        <v>188755.66483195586</v>
      </c>
      <c r="K113">
        <f t="shared" si="21"/>
        <v>188495.05441697777</v>
      </c>
      <c r="L113">
        <f t="shared" si="28"/>
        <v>188495.05441697777</v>
      </c>
      <c r="M113">
        <f t="shared" si="22"/>
        <v>0</v>
      </c>
      <c r="N113" s="40">
        <f t="shared" si="29"/>
        <v>188495.05441697777</v>
      </c>
      <c r="O113" s="40">
        <f t="shared" si="23"/>
        <v>188295.97845060762</v>
      </c>
      <c r="P113" s="40">
        <f t="shared" si="30"/>
        <v>188295.97845060762</v>
      </c>
      <c r="Q113">
        <f t="shared" si="31"/>
        <v>0</v>
      </c>
      <c r="R113" s="40">
        <f t="shared" si="32"/>
        <v>188295.97845060762</v>
      </c>
      <c r="S113" s="40">
        <f t="shared" si="24"/>
        <v>188295.97845060745</v>
      </c>
      <c r="T113" s="40">
        <f t="shared" si="33"/>
        <v>188295.97845060745</v>
      </c>
      <c r="U113">
        <f t="shared" si="34"/>
        <v>0</v>
      </c>
      <c r="V113" s="40">
        <f t="shared" si="35"/>
        <v>188295.97845060745</v>
      </c>
      <c r="W113" s="40">
        <f t="shared" si="25"/>
        <v>188295.97845060739</v>
      </c>
      <c r="X113" s="40">
        <f t="shared" si="36"/>
        <v>188295.97845060739</v>
      </c>
      <c r="Y113">
        <f t="shared" si="37"/>
        <v>0</v>
      </c>
    </row>
    <row r="114" spans="1:25" x14ac:dyDescent="0.25">
      <c r="A114" s="4" t="s">
        <v>894</v>
      </c>
      <c r="B114" s="7" t="s">
        <v>452</v>
      </c>
      <c r="C114" s="2" t="s">
        <v>895</v>
      </c>
      <c r="D114">
        <f>VLOOKUP(B114,'Model allocations'!$A$1:$L$319,4,FALSE)</f>
        <v>642893.21933370293</v>
      </c>
      <c r="E114" s="42">
        <f>VLOOKUP(B114,'Initial adjusted formula count'!$A$1:$P$319,12,FALSE)</f>
        <v>0.12845830481963</v>
      </c>
      <c r="F114">
        <f>VLOOKUP(B114,'Model allocations'!$A$1:$L$319,9,FALSE)</f>
        <v>546459.23643364746</v>
      </c>
      <c r="G114" s="41">
        <f t="shared" si="26"/>
        <v>0.85</v>
      </c>
      <c r="H114">
        <f t="shared" si="27"/>
        <v>546459.23643364746</v>
      </c>
      <c r="I114">
        <f t="shared" si="19"/>
        <v>0</v>
      </c>
      <c r="J114">
        <f t="shared" si="20"/>
        <v>546459.23643364746</v>
      </c>
      <c r="K114">
        <f t="shared" si="21"/>
        <v>545704.75328474503</v>
      </c>
      <c r="L114">
        <f t="shared" si="28"/>
        <v>545704.75328474503</v>
      </c>
      <c r="M114">
        <f t="shared" si="22"/>
        <v>546459.23643364746</v>
      </c>
      <c r="N114" s="40">
        <f t="shared" si="29"/>
        <v>0</v>
      </c>
      <c r="O114" s="40">
        <f t="shared" si="23"/>
        <v>0</v>
      </c>
      <c r="P114" s="40">
        <f t="shared" si="30"/>
        <v>546459.23643364746</v>
      </c>
      <c r="Q114">
        <f t="shared" si="31"/>
        <v>0</v>
      </c>
      <c r="R114" s="40">
        <f t="shared" si="32"/>
        <v>0</v>
      </c>
      <c r="S114" s="40">
        <f t="shared" si="24"/>
        <v>0</v>
      </c>
      <c r="T114" s="40">
        <f t="shared" si="33"/>
        <v>546459.23643364746</v>
      </c>
      <c r="U114">
        <f t="shared" si="34"/>
        <v>0</v>
      </c>
      <c r="V114" s="40">
        <f t="shared" si="35"/>
        <v>0</v>
      </c>
      <c r="W114" s="40">
        <f t="shared" si="25"/>
        <v>0</v>
      </c>
      <c r="X114" s="40">
        <f t="shared" si="36"/>
        <v>546459.23643364746</v>
      </c>
      <c r="Y114">
        <f t="shared" si="37"/>
        <v>0</v>
      </c>
    </row>
    <row r="115" spans="1:25" x14ac:dyDescent="0.25">
      <c r="A115" s="4" t="s">
        <v>896</v>
      </c>
      <c r="B115" s="7" t="s">
        <v>454</v>
      </c>
      <c r="C115" s="2" t="s">
        <v>897</v>
      </c>
      <c r="D115">
        <f>VLOOKUP(B115,'Model allocations'!$A$1:$L$319,4,FALSE)</f>
        <v>555094.30207589071</v>
      </c>
      <c r="E115" s="42">
        <f>VLOOKUP(B115,'Initial adjusted formula count'!$A$1:$P$319,12,FALSE)</f>
        <v>0.14783798755254299</v>
      </c>
      <c r="F115">
        <f>VLOOKUP(B115,'Model allocations'!$A$1:$L$319,9,FALSE)</f>
        <v>471830.15676450706</v>
      </c>
      <c r="G115" s="41">
        <f t="shared" si="26"/>
        <v>0.85</v>
      </c>
      <c r="H115">
        <f t="shared" si="27"/>
        <v>471830.15676450706</v>
      </c>
      <c r="I115">
        <f t="shared" si="19"/>
        <v>0</v>
      </c>
      <c r="J115">
        <f t="shared" si="20"/>
        <v>471830.15676450706</v>
      </c>
      <c r="K115">
        <f t="shared" si="21"/>
        <v>471178.71219428425</v>
      </c>
      <c r="L115">
        <f t="shared" si="28"/>
        <v>471178.71219428425</v>
      </c>
      <c r="M115">
        <f t="shared" si="22"/>
        <v>471830.15676450706</v>
      </c>
      <c r="N115" s="40">
        <f t="shared" si="29"/>
        <v>0</v>
      </c>
      <c r="O115" s="40">
        <f t="shared" si="23"/>
        <v>0</v>
      </c>
      <c r="P115" s="40">
        <f t="shared" si="30"/>
        <v>471830.15676450706</v>
      </c>
      <c r="Q115">
        <f t="shared" si="31"/>
        <v>0</v>
      </c>
      <c r="R115" s="40">
        <f t="shared" si="32"/>
        <v>0</v>
      </c>
      <c r="S115" s="40">
        <f t="shared" si="24"/>
        <v>0</v>
      </c>
      <c r="T115" s="40">
        <f t="shared" si="33"/>
        <v>471830.15676450706</v>
      </c>
      <c r="U115">
        <f t="shared" si="34"/>
        <v>0</v>
      </c>
      <c r="V115" s="40">
        <f t="shared" si="35"/>
        <v>0</v>
      </c>
      <c r="W115" s="40">
        <f t="shared" si="25"/>
        <v>0</v>
      </c>
      <c r="X115" s="40">
        <f t="shared" si="36"/>
        <v>471830.15676450706</v>
      </c>
      <c r="Y115">
        <f t="shared" si="37"/>
        <v>0</v>
      </c>
    </row>
    <row r="116" spans="1:25" x14ac:dyDescent="0.25">
      <c r="A116" s="4" t="s">
        <v>898</v>
      </c>
      <c r="B116" s="7" t="s">
        <v>456</v>
      </c>
      <c r="C116" s="2" t="s">
        <v>899</v>
      </c>
      <c r="D116">
        <f>VLOOKUP(B116,'Model allocations'!$A$1:$L$319,4,FALSE)</f>
        <v>37820.638287509129</v>
      </c>
      <c r="E116" s="42">
        <f>VLOOKUP(B116,'Initial adjusted formula count'!$A$1:$P$319,12,FALSE)</f>
        <v>0.17978723404255301</v>
      </c>
      <c r="F116">
        <f>VLOOKUP(B116,'Model allocations'!$A$1:$L$319,9,FALSE)</f>
        <v>35762.003763005087</v>
      </c>
      <c r="G116" s="41">
        <f t="shared" si="26"/>
        <v>0.9</v>
      </c>
      <c r="H116">
        <f t="shared" si="27"/>
        <v>34038.574458758216</v>
      </c>
      <c r="I116">
        <f t="shared" si="19"/>
        <v>0</v>
      </c>
      <c r="J116">
        <f t="shared" si="20"/>
        <v>35762.003763005087</v>
      </c>
      <c r="K116">
        <f t="shared" si="21"/>
        <v>35712.628022947581</v>
      </c>
      <c r="L116">
        <f t="shared" si="28"/>
        <v>35712.628022947581</v>
      </c>
      <c r="M116">
        <f t="shared" si="22"/>
        <v>0</v>
      </c>
      <c r="N116" s="40">
        <f t="shared" si="29"/>
        <v>35712.628022947581</v>
      </c>
      <c r="O116" s="40">
        <f t="shared" si="23"/>
        <v>35674.910715417813</v>
      </c>
      <c r="P116" s="40">
        <f t="shared" si="30"/>
        <v>35674.910715417813</v>
      </c>
      <c r="Q116">
        <f t="shared" si="31"/>
        <v>0</v>
      </c>
      <c r="R116" s="40">
        <f t="shared" si="32"/>
        <v>35674.910715417813</v>
      </c>
      <c r="S116" s="40">
        <f t="shared" si="24"/>
        <v>35674.910715417784</v>
      </c>
      <c r="T116" s="40">
        <f t="shared" si="33"/>
        <v>35674.910715417784</v>
      </c>
      <c r="U116">
        <f t="shared" si="34"/>
        <v>0</v>
      </c>
      <c r="V116" s="40">
        <f t="shared" si="35"/>
        <v>35674.910715417784</v>
      </c>
      <c r="W116" s="40">
        <f t="shared" si="25"/>
        <v>35674.910715417776</v>
      </c>
      <c r="X116" s="40">
        <f t="shared" si="36"/>
        <v>35674.910715417776</v>
      </c>
      <c r="Y116">
        <f t="shared" si="37"/>
        <v>0</v>
      </c>
    </row>
    <row r="117" spans="1:25" x14ac:dyDescent="0.25">
      <c r="A117" s="8" t="s">
        <v>900</v>
      </c>
      <c r="B117" s="7" t="s">
        <v>458</v>
      </c>
      <c r="C117" s="2" t="s">
        <v>901</v>
      </c>
      <c r="D117">
        <f>VLOOKUP(B117,'Model allocations'!$A$1:$L$319,4,FALSE)</f>
        <v>37478.517986341183</v>
      </c>
      <c r="E117" s="42">
        <f>VLOOKUP(B117,'Initial adjusted formula count'!$A$1:$P$319,12,FALSE)</f>
        <v>0.15810732833237201</v>
      </c>
      <c r="F117">
        <f>VLOOKUP(B117,'Model allocations'!$A$1:$L$319,9,FALSE)</f>
        <v>57981.000183807075</v>
      </c>
      <c r="G117" s="41">
        <f t="shared" si="26"/>
        <v>0.9</v>
      </c>
      <c r="H117">
        <f t="shared" si="27"/>
        <v>33730.666187707066</v>
      </c>
      <c r="I117">
        <f t="shared" si="19"/>
        <v>0</v>
      </c>
      <c r="J117">
        <f t="shared" si="20"/>
        <v>57981.000183807075</v>
      </c>
      <c r="K117">
        <f t="shared" si="21"/>
        <v>57900.947208802594</v>
      </c>
      <c r="L117">
        <f t="shared" si="28"/>
        <v>57900.947208802594</v>
      </c>
      <c r="M117">
        <f t="shared" si="22"/>
        <v>0</v>
      </c>
      <c r="N117" s="40">
        <f t="shared" si="29"/>
        <v>57900.947208802594</v>
      </c>
      <c r="O117" s="40">
        <f t="shared" si="23"/>
        <v>57839.796071150777</v>
      </c>
      <c r="P117" s="40">
        <f t="shared" si="30"/>
        <v>57839.796071150777</v>
      </c>
      <c r="Q117">
        <f t="shared" si="31"/>
        <v>0</v>
      </c>
      <c r="R117" s="40">
        <f t="shared" si="32"/>
        <v>57839.796071150777</v>
      </c>
      <c r="S117" s="40">
        <f t="shared" si="24"/>
        <v>57839.796071150733</v>
      </c>
      <c r="T117" s="40">
        <f t="shared" si="33"/>
        <v>57839.796071150733</v>
      </c>
      <c r="U117">
        <f t="shared" si="34"/>
        <v>0</v>
      </c>
      <c r="V117" s="40">
        <f t="shared" si="35"/>
        <v>57839.796071150733</v>
      </c>
      <c r="W117" s="40">
        <f t="shared" si="25"/>
        <v>57839.796071150726</v>
      </c>
      <c r="X117" s="40">
        <f t="shared" si="36"/>
        <v>57839.796071150726</v>
      </c>
      <c r="Y117">
        <f t="shared" si="37"/>
        <v>0</v>
      </c>
    </row>
    <row r="118" spans="1:25" x14ac:dyDescent="0.25">
      <c r="A118" s="4" t="s">
        <v>902</v>
      </c>
      <c r="B118" s="7" t="s">
        <v>292</v>
      </c>
      <c r="C118" s="2" t="s">
        <v>903</v>
      </c>
      <c r="D118">
        <f>VLOOKUP(B118,'Model allocations'!$A$1:$L$319,4,FALSE)</f>
        <v>0</v>
      </c>
      <c r="E118" s="42">
        <f>VLOOKUP(B118,'Initial adjusted formula count'!$A$1:$P$319,12,FALSE)</f>
        <v>8.0332409972299207E-2</v>
      </c>
      <c r="F118">
        <f>VLOOKUP(B118,'Model allocations'!$A$1:$L$319,9,FALSE)</f>
        <v>0</v>
      </c>
      <c r="G118" s="41">
        <f t="shared" si="26"/>
        <v>0.85</v>
      </c>
      <c r="H118">
        <f t="shared" si="27"/>
        <v>0</v>
      </c>
      <c r="I118">
        <f t="shared" si="19"/>
        <v>0</v>
      </c>
      <c r="J118">
        <f t="shared" si="20"/>
        <v>0</v>
      </c>
      <c r="K118">
        <f t="shared" si="21"/>
        <v>0</v>
      </c>
      <c r="L118">
        <f t="shared" si="28"/>
        <v>0</v>
      </c>
      <c r="M118">
        <f t="shared" si="22"/>
        <v>0</v>
      </c>
      <c r="N118" s="40">
        <f t="shared" si="29"/>
        <v>0</v>
      </c>
      <c r="O118" s="40">
        <f t="shared" si="23"/>
        <v>0</v>
      </c>
      <c r="P118" s="40">
        <f t="shared" si="30"/>
        <v>0</v>
      </c>
      <c r="Q118">
        <f t="shared" si="31"/>
        <v>0</v>
      </c>
      <c r="R118" s="40">
        <f t="shared" si="32"/>
        <v>0</v>
      </c>
      <c r="S118" s="40">
        <f t="shared" si="24"/>
        <v>0</v>
      </c>
      <c r="T118" s="40">
        <f t="shared" si="33"/>
        <v>0</v>
      </c>
      <c r="U118">
        <f t="shared" si="34"/>
        <v>0</v>
      </c>
      <c r="V118" s="40">
        <f t="shared" si="35"/>
        <v>0</v>
      </c>
      <c r="W118" s="40">
        <f t="shared" si="25"/>
        <v>0</v>
      </c>
      <c r="X118" s="40">
        <f t="shared" si="36"/>
        <v>0</v>
      </c>
      <c r="Y118">
        <f t="shared" si="37"/>
        <v>0</v>
      </c>
    </row>
    <row r="119" spans="1:25" x14ac:dyDescent="0.25">
      <c r="A119" s="4" t="s">
        <v>904</v>
      </c>
      <c r="B119" s="7" t="s">
        <v>460</v>
      </c>
      <c r="C119" s="2" t="s">
        <v>905</v>
      </c>
      <c r="D119">
        <f>VLOOKUP(B119,'Model allocations'!$A$1:$L$319,4,FALSE)</f>
        <v>3484.8658747259519</v>
      </c>
      <c r="E119" s="42">
        <f>VLOOKUP(B119,'Initial adjusted formula count'!$A$1:$P$319,12,FALSE)</f>
        <v>0.19512195121951201</v>
      </c>
      <c r="F119">
        <f>VLOOKUP(B119,'Model allocations'!$A$1:$L$319,9,FALSE)</f>
        <v>3385.7518355507777</v>
      </c>
      <c r="G119" s="41">
        <f t="shared" si="26"/>
        <v>0.9</v>
      </c>
      <c r="H119">
        <f t="shared" si="27"/>
        <v>3136.3792872533568</v>
      </c>
      <c r="I119">
        <f t="shared" si="19"/>
        <v>0</v>
      </c>
      <c r="J119">
        <f t="shared" si="20"/>
        <v>3385.7518355507777</v>
      </c>
      <c r="K119">
        <f t="shared" si="21"/>
        <v>3381.077209273144</v>
      </c>
      <c r="L119">
        <f t="shared" si="28"/>
        <v>3381.077209273144</v>
      </c>
      <c r="M119">
        <f t="shared" si="22"/>
        <v>0</v>
      </c>
      <c r="N119" s="40">
        <f t="shared" si="29"/>
        <v>3381.077209273144</v>
      </c>
      <c r="O119" s="40">
        <f t="shared" si="23"/>
        <v>3377.5063399212131</v>
      </c>
      <c r="P119" s="40">
        <f t="shared" si="30"/>
        <v>3377.5063399212131</v>
      </c>
      <c r="Q119">
        <f t="shared" si="31"/>
        <v>0</v>
      </c>
      <c r="R119" s="40">
        <f t="shared" si="32"/>
        <v>3377.5063399212131</v>
      </c>
      <c r="S119" s="40">
        <f t="shared" si="24"/>
        <v>3377.5063399212104</v>
      </c>
      <c r="T119" s="40">
        <f t="shared" si="33"/>
        <v>3377.5063399212104</v>
      </c>
      <c r="U119">
        <f t="shared" si="34"/>
        <v>0</v>
      </c>
      <c r="V119" s="40">
        <f t="shared" si="35"/>
        <v>3377.5063399212104</v>
      </c>
      <c r="W119" s="40">
        <f t="shared" si="25"/>
        <v>3377.5063399212099</v>
      </c>
      <c r="X119" s="40">
        <f t="shared" si="36"/>
        <v>3377.5063399212099</v>
      </c>
      <c r="Y119">
        <f t="shared" si="37"/>
        <v>0</v>
      </c>
    </row>
    <row r="120" spans="1:25" x14ac:dyDescent="0.25">
      <c r="A120" s="4" t="s">
        <v>906</v>
      </c>
      <c r="B120" s="7" t="s">
        <v>162</v>
      </c>
      <c r="C120" s="2" t="s">
        <v>907</v>
      </c>
      <c r="D120">
        <f>VLOOKUP(B120,'Model allocations'!$A$1:$L$319,4,FALSE)</f>
        <v>0</v>
      </c>
      <c r="E120" s="42">
        <f>VLOOKUP(B120,'Initial adjusted formula count'!$A$1:$P$319,12,FALSE)</f>
        <v>7.91878172588832E-2</v>
      </c>
      <c r="F120">
        <f>VLOOKUP(B120,'Model allocations'!$A$1:$L$319,9,FALSE)</f>
        <v>0</v>
      </c>
      <c r="G120" s="41">
        <f t="shared" si="26"/>
        <v>0.85</v>
      </c>
      <c r="H120">
        <f t="shared" si="27"/>
        <v>0</v>
      </c>
      <c r="I120">
        <f t="shared" si="19"/>
        <v>0</v>
      </c>
      <c r="J120">
        <f t="shared" si="20"/>
        <v>0</v>
      </c>
      <c r="K120">
        <f t="shared" si="21"/>
        <v>0</v>
      </c>
      <c r="L120">
        <f t="shared" si="28"/>
        <v>0</v>
      </c>
      <c r="M120">
        <f t="shared" si="22"/>
        <v>0</v>
      </c>
      <c r="N120" s="40">
        <f t="shared" si="29"/>
        <v>0</v>
      </c>
      <c r="O120" s="40">
        <f t="shared" si="23"/>
        <v>0</v>
      </c>
      <c r="P120" s="40">
        <f t="shared" si="30"/>
        <v>0</v>
      </c>
      <c r="Q120">
        <f t="shared" si="31"/>
        <v>0</v>
      </c>
      <c r="R120" s="40">
        <f t="shared" si="32"/>
        <v>0</v>
      </c>
      <c r="S120" s="40">
        <f t="shared" si="24"/>
        <v>0</v>
      </c>
      <c r="T120" s="40">
        <f t="shared" si="33"/>
        <v>0</v>
      </c>
      <c r="U120">
        <f t="shared" si="34"/>
        <v>0</v>
      </c>
      <c r="V120" s="40">
        <f t="shared" si="35"/>
        <v>0</v>
      </c>
      <c r="W120" s="40">
        <f t="shared" si="25"/>
        <v>0</v>
      </c>
      <c r="X120" s="40">
        <f t="shared" si="36"/>
        <v>0</v>
      </c>
      <c r="Y120">
        <f t="shared" si="37"/>
        <v>0</v>
      </c>
    </row>
    <row r="121" spans="1:25" x14ac:dyDescent="0.25">
      <c r="A121" s="4" t="s">
        <v>908</v>
      </c>
      <c r="B121" s="7" t="s">
        <v>294</v>
      </c>
      <c r="C121" s="2" t="s">
        <v>909</v>
      </c>
      <c r="D121">
        <f>VLOOKUP(B121,'Model allocations'!$A$1:$L$319,4,FALSE)</f>
        <v>0</v>
      </c>
      <c r="E121" s="42">
        <f>VLOOKUP(B121,'Initial adjusted formula count'!$A$1:$P$319,12,FALSE)</f>
        <v>0.227574750830565</v>
      </c>
      <c r="F121">
        <f>VLOOKUP(B121,'Model allocations'!$A$1:$L$319,9,FALSE)</f>
        <v>28990.500091903537</v>
      </c>
      <c r="G121" s="41">
        <f t="shared" si="26"/>
        <v>0.9</v>
      </c>
      <c r="H121">
        <f t="shared" si="27"/>
        <v>0</v>
      </c>
      <c r="I121">
        <f t="shared" si="19"/>
        <v>0</v>
      </c>
      <c r="J121">
        <f t="shared" si="20"/>
        <v>28990.500091903537</v>
      </c>
      <c r="K121">
        <f t="shared" si="21"/>
        <v>28950.473604401297</v>
      </c>
      <c r="L121">
        <f t="shared" si="28"/>
        <v>28950.473604401297</v>
      </c>
      <c r="M121">
        <f t="shared" si="22"/>
        <v>0</v>
      </c>
      <c r="N121" s="40">
        <f t="shared" si="29"/>
        <v>28950.473604401297</v>
      </c>
      <c r="O121" s="40">
        <f t="shared" si="23"/>
        <v>28919.898035575388</v>
      </c>
      <c r="P121" s="40">
        <f t="shared" si="30"/>
        <v>28919.898035575388</v>
      </c>
      <c r="Q121">
        <f t="shared" si="31"/>
        <v>0</v>
      </c>
      <c r="R121" s="40">
        <f t="shared" si="32"/>
        <v>28919.898035575388</v>
      </c>
      <c r="S121" s="40">
        <f t="shared" si="24"/>
        <v>28919.898035575367</v>
      </c>
      <c r="T121" s="40">
        <f t="shared" si="33"/>
        <v>28919.898035575367</v>
      </c>
      <c r="U121">
        <f t="shared" si="34"/>
        <v>0</v>
      </c>
      <c r="V121" s="40">
        <f t="shared" si="35"/>
        <v>28919.898035575367</v>
      </c>
      <c r="W121" s="40">
        <f t="shared" si="25"/>
        <v>28919.898035575363</v>
      </c>
      <c r="X121" s="40">
        <f t="shared" si="36"/>
        <v>28919.898035575363</v>
      </c>
      <c r="Y121">
        <f t="shared" si="37"/>
        <v>0</v>
      </c>
    </row>
    <row r="122" spans="1:25" x14ac:dyDescent="0.25">
      <c r="A122" s="4" t="s">
        <v>910</v>
      </c>
      <c r="B122" s="7" t="s">
        <v>462</v>
      </c>
      <c r="C122" s="2" t="s">
        <v>911</v>
      </c>
      <c r="D122">
        <f>VLOOKUP(B122,'Model allocations'!$A$1:$L$319,4,FALSE)</f>
        <v>5420.9024717959282</v>
      </c>
      <c r="E122" s="42">
        <f>VLOOKUP(B122,'Initial adjusted formula count'!$A$1:$P$319,12,FALSE)</f>
        <v>0.10344827586206901</v>
      </c>
      <c r="F122">
        <f>VLOOKUP(B122,'Model allocations'!$A$1:$L$319,9,FALSE)</f>
        <v>4607.7671010265385</v>
      </c>
      <c r="G122" s="41">
        <f t="shared" si="26"/>
        <v>0.85</v>
      </c>
      <c r="H122">
        <f t="shared" si="27"/>
        <v>4607.7671010265385</v>
      </c>
      <c r="I122">
        <f t="shared" si="19"/>
        <v>0</v>
      </c>
      <c r="J122">
        <f t="shared" si="20"/>
        <v>4607.7671010265385</v>
      </c>
      <c r="K122">
        <f t="shared" si="21"/>
        <v>4601.4052676087704</v>
      </c>
      <c r="L122">
        <f t="shared" si="28"/>
        <v>4601.4052676087704</v>
      </c>
      <c r="M122">
        <f t="shared" si="22"/>
        <v>4607.7671010265385</v>
      </c>
      <c r="N122" s="40">
        <f t="shared" si="29"/>
        <v>0</v>
      </c>
      <c r="O122" s="40">
        <f t="shared" si="23"/>
        <v>0</v>
      </c>
      <c r="P122" s="40">
        <f t="shared" si="30"/>
        <v>4607.7671010265385</v>
      </c>
      <c r="Q122">
        <f t="shared" si="31"/>
        <v>0</v>
      </c>
      <c r="R122" s="40">
        <f t="shared" si="32"/>
        <v>0</v>
      </c>
      <c r="S122" s="40">
        <f t="shared" si="24"/>
        <v>0</v>
      </c>
      <c r="T122" s="40">
        <f t="shared" si="33"/>
        <v>4607.7671010265385</v>
      </c>
      <c r="U122">
        <f t="shared" si="34"/>
        <v>0</v>
      </c>
      <c r="V122" s="40">
        <f t="shared" si="35"/>
        <v>0</v>
      </c>
      <c r="W122" s="40">
        <f t="shared" si="25"/>
        <v>0</v>
      </c>
      <c r="X122" s="40">
        <f t="shared" si="36"/>
        <v>4607.7671010265385</v>
      </c>
      <c r="Y122">
        <f t="shared" si="37"/>
        <v>0</v>
      </c>
    </row>
    <row r="123" spans="1:25" x14ac:dyDescent="0.25">
      <c r="A123" s="8" t="s">
        <v>912</v>
      </c>
      <c r="B123" s="7" t="s">
        <v>296</v>
      </c>
      <c r="C123" s="2" t="s">
        <v>913</v>
      </c>
      <c r="D123">
        <f>VLOOKUP(B123,'Model allocations'!$A$1:$L$319,4,FALSE)</f>
        <v>0</v>
      </c>
      <c r="E123" s="42">
        <f>VLOOKUP(B123,'Initial adjusted formula count'!$A$1:$P$319,12,FALSE)</f>
        <v>0.135284810126582</v>
      </c>
      <c r="F123">
        <f>VLOOKUP(B123,'Model allocations'!$A$1:$L$319,9,FALSE)</f>
        <v>0</v>
      </c>
      <c r="G123" s="41">
        <f t="shared" si="26"/>
        <v>0.85</v>
      </c>
      <c r="H123">
        <f t="shared" si="27"/>
        <v>0</v>
      </c>
      <c r="I123">
        <f t="shared" si="19"/>
        <v>0</v>
      </c>
      <c r="J123">
        <f t="shared" si="20"/>
        <v>0</v>
      </c>
      <c r="K123">
        <f t="shared" si="21"/>
        <v>0</v>
      </c>
      <c r="L123">
        <f t="shared" si="28"/>
        <v>0</v>
      </c>
      <c r="M123">
        <f t="shared" si="22"/>
        <v>0</v>
      </c>
      <c r="N123" s="40">
        <f t="shared" si="29"/>
        <v>0</v>
      </c>
      <c r="O123" s="40">
        <f t="shared" si="23"/>
        <v>0</v>
      </c>
      <c r="P123" s="40">
        <f t="shared" si="30"/>
        <v>0</v>
      </c>
      <c r="Q123">
        <f t="shared" si="31"/>
        <v>0</v>
      </c>
      <c r="R123" s="40">
        <f t="shared" si="32"/>
        <v>0</v>
      </c>
      <c r="S123" s="40">
        <f t="shared" si="24"/>
        <v>0</v>
      </c>
      <c r="T123" s="40">
        <f t="shared" si="33"/>
        <v>0</v>
      </c>
      <c r="U123">
        <f t="shared" si="34"/>
        <v>0</v>
      </c>
      <c r="V123" s="40">
        <f t="shared" si="35"/>
        <v>0</v>
      </c>
      <c r="W123" s="40">
        <f t="shared" si="25"/>
        <v>0</v>
      </c>
      <c r="X123" s="40">
        <f t="shared" si="36"/>
        <v>0</v>
      </c>
      <c r="Y123">
        <f t="shared" si="37"/>
        <v>0</v>
      </c>
    </row>
    <row r="124" spans="1:25" x14ac:dyDescent="0.25">
      <c r="A124" s="4" t="s">
        <v>914</v>
      </c>
      <c r="B124" s="7" t="s">
        <v>164</v>
      </c>
      <c r="C124" s="2" t="s">
        <v>915</v>
      </c>
      <c r="D124">
        <f>VLOOKUP(B124,'Model allocations'!$A$1:$L$319,4,FALSE)</f>
        <v>0</v>
      </c>
      <c r="E124" s="42">
        <f>VLOOKUP(B124,'Initial adjusted formula count'!$A$1:$P$319,12,FALSE)</f>
        <v>5.1518646674356003E-2</v>
      </c>
      <c r="F124">
        <f>VLOOKUP(B124,'Model allocations'!$A$1:$L$319,9,FALSE)</f>
        <v>0</v>
      </c>
      <c r="G124" s="41">
        <f t="shared" si="26"/>
        <v>0.85</v>
      </c>
      <c r="H124">
        <f t="shared" si="27"/>
        <v>0</v>
      </c>
      <c r="I124">
        <f t="shared" si="19"/>
        <v>0</v>
      </c>
      <c r="J124">
        <f t="shared" si="20"/>
        <v>0</v>
      </c>
      <c r="K124">
        <f t="shared" si="21"/>
        <v>0</v>
      </c>
      <c r="L124">
        <f t="shared" si="28"/>
        <v>0</v>
      </c>
      <c r="M124">
        <f t="shared" si="22"/>
        <v>0</v>
      </c>
      <c r="N124" s="40">
        <f t="shared" si="29"/>
        <v>0</v>
      </c>
      <c r="O124" s="40">
        <f t="shared" si="23"/>
        <v>0</v>
      </c>
      <c r="P124" s="40">
        <f t="shared" si="30"/>
        <v>0</v>
      </c>
      <c r="Q124">
        <f t="shared" si="31"/>
        <v>0</v>
      </c>
      <c r="R124" s="40">
        <f t="shared" si="32"/>
        <v>0</v>
      </c>
      <c r="S124" s="40">
        <f t="shared" si="24"/>
        <v>0</v>
      </c>
      <c r="T124" s="40">
        <f t="shared" si="33"/>
        <v>0</v>
      </c>
      <c r="U124">
        <f t="shared" si="34"/>
        <v>0</v>
      </c>
      <c r="V124" s="40">
        <f t="shared" si="35"/>
        <v>0</v>
      </c>
      <c r="W124" s="40">
        <f t="shared" si="25"/>
        <v>0</v>
      </c>
      <c r="X124" s="40">
        <f t="shared" si="36"/>
        <v>0</v>
      </c>
      <c r="Y124">
        <f t="shared" si="37"/>
        <v>0</v>
      </c>
    </row>
    <row r="125" spans="1:25" x14ac:dyDescent="0.25">
      <c r="A125" s="4" t="s">
        <v>916</v>
      </c>
      <c r="B125" s="7" t="s">
        <v>166</v>
      </c>
      <c r="C125" s="2" t="s">
        <v>917</v>
      </c>
      <c r="D125">
        <f>VLOOKUP(B125,'Model allocations'!$A$1:$L$319,4,FALSE)</f>
        <v>0</v>
      </c>
      <c r="E125" s="42">
        <f>VLOOKUP(B125,'Initial adjusted formula count'!$A$1:$P$319,12,FALSE)</f>
        <v>4.25654536472913E-2</v>
      </c>
      <c r="F125">
        <f>VLOOKUP(B125,'Model allocations'!$A$1:$L$319,9,FALSE)</f>
        <v>0</v>
      </c>
      <c r="G125" s="41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40">
        <f t="shared" si="29"/>
        <v>0</v>
      </c>
      <c r="O125" s="40">
        <f t="shared" si="23"/>
        <v>0</v>
      </c>
      <c r="P125" s="40">
        <f t="shared" si="30"/>
        <v>0</v>
      </c>
      <c r="Q125">
        <f t="shared" si="31"/>
        <v>0</v>
      </c>
      <c r="R125" s="40">
        <f t="shared" si="32"/>
        <v>0</v>
      </c>
      <c r="S125" s="40">
        <f t="shared" si="24"/>
        <v>0</v>
      </c>
      <c r="T125" s="40">
        <f t="shared" si="33"/>
        <v>0</v>
      </c>
      <c r="U125">
        <f t="shared" si="34"/>
        <v>0</v>
      </c>
      <c r="V125" s="40">
        <f t="shared" si="35"/>
        <v>0</v>
      </c>
      <c r="W125" s="40">
        <f t="shared" si="25"/>
        <v>0</v>
      </c>
      <c r="X125" s="40">
        <f t="shared" si="36"/>
        <v>0</v>
      </c>
      <c r="Y125">
        <f t="shared" si="37"/>
        <v>0</v>
      </c>
    </row>
    <row r="126" spans="1:25" x14ac:dyDescent="0.25">
      <c r="A126" s="4" t="s">
        <v>918</v>
      </c>
      <c r="B126" s="7" t="s">
        <v>168</v>
      </c>
      <c r="C126" s="2" t="s">
        <v>919</v>
      </c>
      <c r="D126">
        <f>VLOOKUP(B126,'Model allocations'!$A$1:$L$319,4,FALSE)</f>
        <v>0</v>
      </c>
      <c r="E126" s="42">
        <f>VLOOKUP(B126,'Initial adjusted formula count'!$A$1:$P$319,12,FALSE)</f>
        <v>0.11529850746268699</v>
      </c>
      <c r="F126">
        <f>VLOOKUP(B126,'Model allocations'!$A$1:$L$319,9,FALSE)</f>
        <v>0</v>
      </c>
      <c r="G126" s="41">
        <f t="shared" si="26"/>
        <v>0.85</v>
      </c>
      <c r="H126">
        <f t="shared" si="27"/>
        <v>0</v>
      </c>
      <c r="I126">
        <f t="shared" si="19"/>
        <v>0</v>
      </c>
      <c r="J126">
        <f t="shared" si="20"/>
        <v>0</v>
      </c>
      <c r="K126">
        <f t="shared" si="21"/>
        <v>0</v>
      </c>
      <c r="L126">
        <f t="shared" si="28"/>
        <v>0</v>
      </c>
      <c r="M126">
        <f t="shared" si="22"/>
        <v>0</v>
      </c>
      <c r="N126" s="40">
        <f t="shared" si="29"/>
        <v>0</v>
      </c>
      <c r="O126" s="40">
        <f t="shared" si="23"/>
        <v>0</v>
      </c>
      <c r="P126" s="40">
        <f t="shared" si="30"/>
        <v>0</v>
      </c>
      <c r="Q126">
        <f t="shared" si="31"/>
        <v>0</v>
      </c>
      <c r="R126" s="40">
        <f t="shared" si="32"/>
        <v>0</v>
      </c>
      <c r="S126" s="40">
        <f t="shared" si="24"/>
        <v>0</v>
      </c>
      <c r="T126" s="40">
        <f t="shared" si="33"/>
        <v>0</v>
      </c>
      <c r="U126">
        <f t="shared" si="34"/>
        <v>0</v>
      </c>
      <c r="V126" s="40">
        <f t="shared" si="35"/>
        <v>0</v>
      </c>
      <c r="W126" s="40">
        <f t="shared" si="25"/>
        <v>0</v>
      </c>
      <c r="X126" s="40">
        <f t="shared" si="36"/>
        <v>0</v>
      </c>
      <c r="Y126">
        <f t="shared" si="37"/>
        <v>0</v>
      </c>
    </row>
    <row r="127" spans="1:25" x14ac:dyDescent="0.25">
      <c r="A127" s="4" t="s">
        <v>920</v>
      </c>
      <c r="B127" s="7" t="s">
        <v>170</v>
      </c>
      <c r="C127" s="2" t="s">
        <v>921</v>
      </c>
      <c r="D127">
        <f>VLOOKUP(B127,'Model allocations'!$A$1:$L$319,4,FALSE)</f>
        <v>0</v>
      </c>
      <c r="E127" s="42">
        <f>VLOOKUP(B127,'Initial adjusted formula count'!$A$1:$P$319,12,FALSE)</f>
        <v>0.32142857142857101</v>
      </c>
      <c r="F127">
        <f>VLOOKUP(B127,'Model allocations'!$A$1:$L$319,9,FALSE)</f>
        <v>0</v>
      </c>
      <c r="G127" s="41">
        <f t="shared" si="26"/>
        <v>0.95</v>
      </c>
      <c r="H127">
        <f t="shared" si="27"/>
        <v>0</v>
      </c>
      <c r="I127">
        <f t="shared" si="19"/>
        <v>0</v>
      </c>
      <c r="J127">
        <f t="shared" si="20"/>
        <v>0</v>
      </c>
      <c r="K127">
        <f t="shared" si="21"/>
        <v>0</v>
      </c>
      <c r="L127">
        <f t="shared" si="28"/>
        <v>0</v>
      </c>
      <c r="M127">
        <f t="shared" si="22"/>
        <v>0</v>
      </c>
      <c r="N127" s="40">
        <f t="shared" si="29"/>
        <v>0</v>
      </c>
      <c r="O127" s="40">
        <f t="shared" si="23"/>
        <v>0</v>
      </c>
      <c r="P127" s="40">
        <f t="shared" si="30"/>
        <v>0</v>
      </c>
      <c r="Q127">
        <f t="shared" si="31"/>
        <v>0</v>
      </c>
      <c r="R127" s="40">
        <f t="shared" si="32"/>
        <v>0</v>
      </c>
      <c r="S127" s="40">
        <f t="shared" si="24"/>
        <v>0</v>
      </c>
      <c r="T127" s="40">
        <f t="shared" si="33"/>
        <v>0</v>
      </c>
      <c r="U127">
        <f t="shared" si="34"/>
        <v>0</v>
      </c>
      <c r="V127" s="40">
        <f t="shared" si="35"/>
        <v>0</v>
      </c>
      <c r="W127" s="40">
        <f t="shared" si="25"/>
        <v>0</v>
      </c>
      <c r="X127" s="40">
        <f t="shared" si="36"/>
        <v>0</v>
      </c>
      <c r="Y127">
        <f t="shared" si="37"/>
        <v>0</v>
      </c>
    </row>
    <row r="128" spans="1:25" x14ac:dyDescent="0.25">
      <c r="A128" s="4" t="s">
        <v>922</v>
      </c>
      <c r="B128" s="7" t="s">
        <v>172</v>
      </c>
      <c r="C128" s="2" t="s">
        <v>923</v>
      </c>
      <c r="D128">
        <f>VLOOKUP(B128,'Model allocations'!$A$1:$L$319,4,FALSE)</f>
        <v>0</v>
      </c>
      <c r="E128" s="42">
        <f>VLOOKUP(B128,'Initial adjusted formula count'!$A$1:$P$319,12,FALSE)</f>
        <v>8.1048867699642396E-2</v>
      </c>
      <c r="F128">
        <f>VLOOKUP(B128,'Model allocations'!$A$1:$L$319,9,FALSE)</f>
        <v>0</v>
      </c>
      <c r="G128" s="41">
        <f t="shared" si="26"/>
        <v>0.85</v>
      </c>
      <c r="H128">
        <f t="shared" si="27"/>
        <v>0</v>
      </c>
      <c r="I128">
        <f t="shared" si="19"/>
        <v>0</v>
      </c>
      <c r="J128">
        <f t="shared" si="20"/>
        <v>0</v>
      </c>
      <c r="K128">
        <f t="shared" si="21"/>
        <v>0</v>
      </c>
      <c r="L128">
        <f t="shared" si="28"/>
        <v>0</v>
      </c>
      <c r="M128">
        <f t="shared" si="22"/>
        <v>0</v>
      </c>
      <c r="N128" s="40">
        <f t="shared" si="29"/>
        <v>0</v>
      </c>
      <c r="O128" s="40">
        <f t="shared" si="23"/>
        <v>0</v>
      </c>
      <c r="P128" s="40">
        <f t="shared" si="30"/>
        <v>0</v>
      </c>
      <c r="Q128">
        <f t="shared" si="31"/>
        <v>0</v>
      </c>
      <c r="R128" s="40">
        <f t="shared" si="32"/>
        <v>0</v>
      </c>
      <c r="S128" s="40">
        <f t="shared" si="24"/>
        <v>0</v>
      </c>
      <c r="T128" s="40">
        <f t="shared" si="33"/>
        <v>0</v>
      </c>
      <c r="U128">
        <f t="shared" si="34"/>
        <v>0</v>
      </c>
      <c r="V128" s="40">
        <f t="shared" si="35"/>
        <v>0</v>
      </c>
      <c r="W128" s="40">
        <f t="shared" si="25"/>
        <v>0</v>
      </c>
      <c r="X128" s="40">
        <f t="shared" si="36"/>
        <v>0</v>
      </c>
      <c r="Y128">
        <f t="shared" si="37"/>
        <v>0</v>
      </c>
    </row>
    <row r="129" spans="1:25" x14ac:dyDescent="0.25">
      <c r="A129" s="4" t="s">
        <v>924</v>
      </c>
      <c r="B129" s="7" t="s">
        <v>466</v>
      </c>
      <c r="C129" s="2" t="s">
        <v>925</v>
      </c>
      <c r="D129">
        <f>VLOOKUP(B129,'Model allocations'!$A$1:$L$319,4,FALSE)</f>
        <v>5275.0790059900055</v>
      </c>
      <c r="E129" s="42">
        <f>VLOOKUP(B129,'Initial adjusted formula count'!$A$1:$P$319,12,FALSE)</f>
        <v>0.21612903225806401</v>
      </c>
      <c r="F129">
        <f>VLOOKUP(B129,'Model allocations'!$A$1:$L$319,9,FALSE)</f>
        <v>14177.835811368881</v>
      </c>
      <c r="G129" s="41">
        <f t="shared" si="26"/>
        <v>0.9</v>
      </c>
      <c r="H129">
        <f t="shared" si="27"/>
        <v>4747.5711053910054</v>
      </c>
      <c r="I129">
        <f t="shared" si="19"/>
        <v>0</v>
      </c>
      <c r="J129">
        <f t="shared" si="20"/>
        <v>14177.835811368881</v>
      </c>
      <c r="K129">
        <f t="shared" si="21"/>
        <v>14158.26081383129</v>
      </c>
      <c r="L129">
        <f t="shared" si="28"/>
        <v>14158.26081383129</v>
      </c>
      <c r="M129">
        <f t="shared" si="22"/>
        <v>0</v>
      </c>
      <c r="N129" s="40">
        <f t="shared" si="29"/>
        <v>14158.26081383129</v>
      </c>
      <c r="O129" s="40">
        <f t="shared" si="23"/>
        <v>14143.307798420079</v>
      </c>
      <c r="P129" s="40">
        <f t="shared" si="30"/>
        <v>14143.307798420079</v>
      </c>
      <c r="Q129">
        <f t="shared" si="31"/>
        <v>0</v>
      </c>
      <c r="R129" s="40">
        <f t="shared" si="32"/>
        <v>14143.307798420079</v>
      </c>
      <c r="S129" s="40">
        <f t="shared" si="24"/>
        <v>14143.307798420066</v>
      </c>
      <c r="T129" s="40">
        <f t="shared" si="33"/>
        <v>14143.307798420066</v>
      </c>
      <c r="U129">
        <f t="shared" si="34"/>
        <v>0</v>
      </c>
      <c r="V129" s="40">
        <f t="shared" si="35"/>
        <v>14143.307798420066</v>
      </c>
      <c r="W129" s="40">
        <f t="shared" si="25"/>
        <v>14143.307798420063</v>
      </c>
      <c r="X129" s="40">
        <f t="shared" si="36"/>
        <v>14143.307798420063</v>
      </c>
      <c r="Y129">
        <f t="shared" si="37"/>
        <v>0</v>
      </c>
    </row>
    <row r="130" spans="1:25" x14ac:dyDescent="0.25">
      <c r="A130" s="4" t="s">
        <v>926</v>
      </c>
      <c r="B130" s="7" t="s">
        <v>468</v>
      </c>
      <c r="C130" s="2" t="s">
        <v>927</v>
      </c>
      <c r="D130">
        <f>VLOOKUP(B130,'Model allocations'!$A$1:$L$319,4,FALSE)</f>
        <v>292229.03124013252</v>
      </c>
      <c r="E130" s="42">
        <f>VLOOKUP(B130,'Initial adjusted formula count'!$A$1:$P$319,12,FALSE)</f>
        <v>0.16744827586206901</v>
      </c>
      <c r="F130">
        <f>VLOOKUP(B130,'Model allocations'!$A$1:$L$319,9,FALSE)</f>
        <v>263006.1281161193</v>
      </c>
      <c r="G130" s="41">
        <f t="shared" si="26"/>
        <v>0.9</v>
      </c>
      <c r="H130">
        <f t="shared" si="27"/>
        <v>263006.1281161193</v>
      </c>
      <c r="I130">
        <f t="shared" si="19"/>
        <v>0</v>
      </c>
      <c r="J130">
        <f t="shared" si="20"/>
        <v>263006.1281161193</v>
      </c>
      <c r="K130">
        <f t="shared" si="21"/>
        <v>262643.00186901493</v>
      </c>
      <c r="L130">
        <f t="shared" si="28"/>
        <v>262643.00186901493</v>
      </c>
      <c r="M130">
        <f t="shared" si="22"/>
        <v>263006.1281161193</v>
      </c>
      <c r="N130" s="40">
        <f t="shared" si="29"/>
        <v>0</v>
      </c>
      <c r="O130" s="40">
        <f t="shared" si="23"/>
        <v>0</v>
      </c>
      <c r="P130" s="40">
        <f t="shared" si="30"/>
        <v>263006.1281161193</v>
      </c>
      <c r="Q130">
        <f t="shared" si="31"/>
        <v>0</v>
      </c>
      <c r="R130" s="40">
        <f t="shared" si="32"/>
        <v>0</v>
      </c>
      <c r="S130" s="40">
        <f t="shared" si="24"/>
        <v>0</v>
      </c>
      <c r="T130" s="40">
        <f t="shared" si="33"/>
        <v>263006.1281161193</v>
      </c>
      <c r="U130">
        <f t="shared" si="34"/>
        <v>0</v>
      </c>
      <c r="V130" s="40">
        <f t="shared" si="35"/>
        <v>0</v>
      </c>
      <c r="W130" s="40">
        <f t="shared" si="25"/>
        <v>0</v>
      </c>
      <c r="X130" s="40">
        <f t="shared" si="36"/>
        <v>263006.1281161193</v>
      </c>
      <c r="Y130">
        <f t="shared" si="37"/>
        <v>0</v>
      </c>
    </row>
    <row r="131" spans="1:25" x14ac:dyDescent="0.25">
      <c r="A131" s="4" t="s">
        <v>928</v>
      </c>
      <c r="B131" s="7" t="s">
        <v>470</v>
      </c>
      <c r="C131" s="2" t="s">
        <v>929</v>
      </c>
      <c r="D131">
        <f>VLOOKUP(B131,'Model allocations'!$A$1:$L$319,4,FALSE)</f>
        <v>14094.647809009608</v>
      </c>
      <c r="E131" s="42">
        <f>VLOOKUP(B131,'Initial adjusted formula count'!$A$1:$P$319,12,FALSE)</f>
        <v>0.20622568093385199</v>
      </c>
      <c r="F131">
        <f>VLOOKUP(B131,'Model allocations'!$A$1:$L$319,9,FALSE)</f>
        <v>12685.183028108648</v>
      </c>
      <c r="G131" s="41">
        <f t="shared" si="26"/>
        <v>0.9</v>
      </c>
      <c r="H131">
        <f t="shared" si="27"/>
        <v>12685.183028108648</v>
      </c>
      <c r="I131">
        <f t="shared" si="19"/>
        <v>0</v>
      </c>
      <c r="J131">
        <f t="shared" si="20"/>
        <v>12685.183028108648</v>
      </c>
      <c r="K131">
        <f t="shared" si="21"/>
        <v>12667.668900434803</v>
      </c>
      <c r="L131">
        <f t="shared" si="28"/>
        <v>12667.668900434803</v>
      </c>
      <c r="M131">
        <f t="shared" si="22"/>
        <v>12685.183028108648</v>
      </c>
      <c r="N131" s="40">
        <f t="shared" si="29"/>
        <v>0</v>
      </c>
      <c r="O131" s="40">
        <f t="shared" si="23"/>
        <v>0</v>
      </c>
      <c r="P131" s="40">
        <f t="shared" si="30"/>
        <v>12685.183028108648</v>
      </c>
      <c r="Q131">
        <f t="shared" si="31"/>
        <v>0</v>
      </c>
      <c r="R131" s="40">
        <f t="shared" si="32"/>
        <v>0</v>
      </c>
      <c r="S131" s="40">
        <f t="shared" si="24"/>
        <v>0</v>
      </c>
      <c r="T131" s="40">
        <f t="shared" si="33"/>
        <v>12685.183028108648</v>
      </c>
      <c r="U131">
        <f t="shared" si="34"/>
        <v>0</v>
      </c>
      <c r="V131" s="40">
        <f t="shared" si="35"/>
        <v>0</v>
      </c>
      <c r="W131" s="40">
        <f t="shared" si="25"/>
        <v>0</v>
      </c>
      <c r="X131" s="40">
        <f t="shared" si="36"/>
        <v>12685.183028108648</v>
      </c>
      <c r="Y131">
        <f t="shared" si="37"/>
        <v>0</v>
      </c>
    </row>
    <row r="132" spans="1:25" x14ac:dyDescent="0.25">
      <c r="A132" s="4" t="s">
        <v>930</v>
      </c>
      <c r="B132" s="7" t="s">
        <v>472</v>
      </c>
      <c r="C132" s="2" t="s">
        <v>931</v>
      </c>
      <c r="D132">
        <f>VLOOKUP(B132,'Model allocations'!$A$1:$L$319,4,FALSE)</f>
        <v>8311.4001712902191</v>
      </c>
      <c r="E132" s="42">
        <f>VLOOKUP(B132,'Initial adjusted formula count'!$A$1:$P$319,12,FALSE)</f>
        <v>0.19723183391003499</v>
      </c>
      <c r="F132">
        <f>VLOOKUP(B132,'Model allocations'!$A$1:$L$319,9,FALSE)</f>
        <v>12061.740914149643</v>
      </c>
      <c r="G132" s="41">
        <f t="shared" si="26"/>
        <v>0.9</v>
      </c>
      <c r="H132">
        <f t="shared" si="27"/>
        <v>7480.2601541611975</v>
      </c>
      <c r="I132">
        <f t="shared" ref="I132:I195" si="38">IF(F132&lt;H132,H132,0)</f>
        <v>0</v>
      </c>
      <c r="J132">
        <f t="shared" ref="J132:J195" si="39">IF(I132=0,F132,0)</f>
        <v>12061.740914149643</v>
      </c>
      <c r="K132">
        <f t="shared" ref="K132:K195" si="40">(J132/$J$3)*($F$3-$I$3)</f>
        <v>12045.087558035571</v>
      </c>
      <c r="L132">
        <f t="shared" si="28"/>
        <v>12045.087558035571</v>
      </c>
      <c r="M132">
        <f t="shared" ref="M132:M195" si="41">IF(L132&lt;H132,H132,0)</f>
        <v>0</v>
      </c>
      <c r="N132" s="40">
        <f t="shared" si="29"/>
        <v>12045.087558035571</v>
      </c>
      <c r="O132" s="40">
        <f t="shared" ref="O132:O195" si="42">((N132/$N$3)*($F$3-$I$3-$M$3))</f>
        <v>12032.366335969318</v>
      </c>
      <c r="P132" s="40">
        <f t="shared" si="30"/>
        <v>12032.366335969318</v>
      </c>
      <c r="Q132">
        <f t="shared" si="31"/>
        <v>0</v>
      </c>
      <c r="R132" s="40">
        <f t="shared" si="32"/>
        <v>12032.366335969318</v>
      </c>
      <c r="S132" s="40">
        <f t="shared" ref="S132:S195" si="43">((R132/$R$3)*($F$3-$I$3-$M$3-$Q$3))</f>
        <v>12032.366335969307</v>
      </c>
      <c r="T132" s="40">
        <f t="shared" si="33"/>
        <v>12032.366335969307</v>
      </c>
      <c r="U132">
        <f t="shared" si="34"/>
        <v>0</v>
      </c>
      <c r="V132" s="40">
        <f t="shared" si="35"/>
        <v>12032.366335969307</v>
      </c>
      <c r="W132" s="40">
        <f t="shared" ref="W132:W195" si="44">((V132/$V$3)*($F$3-$I$3-$M$3-$Q$3-$U$3))</f>
        <v>12032.366335969304</v>
      </c>
      <c r="X132" s="40">
        <f t="shared" si="36"/>
        <v>12032.366335969304</v>
      </c>
      <c r="Y132">
        <f t="shared" si="37"/>
        <v>0</v>
      </c>
    </row>
    <row r="133" spans="1:25" x14ac:dyDescent="0.25">
      <c r="A133" s="4" t="s">
        <v>36</v>
      </c>
      <c r="B133" s="7" t="s">
        <v>89</v>
      </c>
      <c r="C133" s="2" t="s">
        <v>932</v>
      </c>
      <c r="D133">
        <f>VLOOKUP(B133,'Model allocations'!$A$1:$L$319,4,FALSE)</f>
        <v>2646.4265463298057</v>
      </c>
      <c r="E133" s="42">
        <f>VLOOKUP(B133,'Initial adjusted formula count'!$A$1:$P$319,12,FALSE)</f>
        <v>0.21738687240611301</v>
      </c>
      <c r="F133">
        <f>VLOOKUP(B133,'Model allocations'!$A$1:$L$319,9,FALSE)</f>
        <v>2152.6639147824585</v>
      </c>
      <c r="G133" s="41">
        <f t="shared" ref="G133:G196" si="45">IF(E133&lt;0.15,0.85,IF(AND(E133&gt;=0.15,E133&lt;0.3),0.9,0.95))</f>
        <v>0.9</v>
      </c>
      <c r="H133">
        <f t="shared" ref="H133:H196" si="46">IF(F133 = 0, 0, D133*G133)</f>
        <v>2381.7838916968253</v>
      </c>
      <c r="I133">
        <f t="shared" si="38"/>
        <v>2381.7838916968253</v>
      </c>
      <c r="J133">
        <f t="shared" si="39"/>
        <v>0</v>
      </c>
      <c r="K133">
        <f t="shared" si="40"/>
        <v>0</v>
      </c>
      <c r="L133">
        <f t="shared" ref="L133:L196" si="47">I133+K133</f>
        <v>2381.7838916968253</v>
      </c>
      <c r="M133">
        <f t="shared" si="41"/>
        <v>0</v>
      </c>
      <c r="N133" s="40">
        <f t="shared" ref="N133:N196" si="48">IF(I133+M133=0,L133,0)</f>
        <v>0</v>
      </c>
      <c r="O133" s="40">
        <f t="shared" si="42"/>
        <v>0</v>
      </c>
      <c r="P133" s="40">
        <f t="shared" ref="P133:P196" si="49">$I133+$M133+O133</f>
        <v>2381.7838916968253</v>
      </c>
      <c r="Q133">
        <f t="shared" ref="Q133:Q196" si="50">IF(P133&lt;H133,H133,0)</f>
        <v>0</v>
      </c>
      <c r="R133" s="40">
        <f t="shared" ref="R133:R196" si="51">IF($I133+$M133+$Q133=0,P133,0)</f>
        <v>0</v>
      </c>
      <c r="S133" s="40">
        <f t="shared" si="43"/>
        <v>0</v>
      </c>
      <c r="T133" s="40">
        <f t="shared" ref="T133:T196" si="52">$I133+$M133+$Q133+S133</f>
        <v>2381.7838916968253</v>
      </c>
      <c r="U133">
        <f t="shared" ref="U133:U196" si="53">IF(T133&lt;H133,H133,0)</f>
        <v>0</v>
      </c>
      <c r="V133" s="40">
        <f t="shared" ref="V133:V196" si="54">IF($I133+$M133+$Q133+U133=0,T133,0)</f>
        <v>0</v>
      </c>
      <c r="W133" s="40">
        <f t="shared" si="44"/>
        <v>0</v>
      </c>
      <c r="X133" s="40">
        <f t="shared" ref="X133:X196" si="55">$I133+$M133+$Q133+$U133+W133</f>
        <v>2381.7838916968253</v>
      </c>
      <c r="Y133">
        <f t="shared" ref="Y133:Y196" si="56">IF(X133&lt;H133,H133,0)</f>
        <v>0</v>
      </c>
    </row>
    <row r="134" spans="1:25" x14ac:dyDescent="0.25">
      <c r="A134" s="4" t="s">
        <v>933</v>
      </c>
      <c r="B134" s="7" t="s">
        <v>474</v>
      </c>
      <c r="C134" s="2" t="s">
        <v>934</v>
      </c>
      <c r="D134">
        <f>VLOOKUP(B134,'Model allocations'!$A$1:$L$319,4,FALSE)</f>
        <v>22458.024526011694</v>
      </c>
      <c r="E134" s="42">
        <f>VLOOKUP(B134,'Initial adjusted formula count'!$A$1:$P$319,12,FALSE)</f>
        <v>0.164677804295943</v>
      </c>
      <c r="F134">
        <f>VLOOKUP(B134,'Model allocations'!$A$1:$L$319,9,FALSE)</f>
        <v>20212.222073410525</v>
      </c>
      <c r="G134" s="41">
        <f t="shared" si="45"/>
        <v>0.9</v>
      </c>
      <c r="H134">
        <f t="shared" si="46"/>
        <v>20212.222073410525</v>
      </c>
      <c r="I134">
        <f t="shared" si="38"/>
        <v>0</v>
      </c>
      <c r="J134">
        <f t="shared" si="39"/>
        <v>20212.222073410525</v>
      </c>
      <c r="K134">
        <f t="shared" si="40"/>
        <v>20184.315543628385</v>
      </c>
      <c r="L134">
        <f t="shared" si="47"/>
        <v>20184.315543628385</v>
      </c>
      <c r="M134">
        <f t="shared" si="41"/>
        <v>20212.222073410525</v>
      </c>
      <c r="N134" s="40">
        <f t="shared" si="48"/>
        <v>0</v>
      </c>
      <c r="O134" s="40">
        <f t="shared" si="42"/>
        <v>0</v>
      </c>
      <c r="P134" s="40">
        <f t="shared" si="49"/>
        <v>20212.222073410525</v>
      </c>
      <c r="Q134">
        <f t="shared" si="50"/>
        <v>0</v>
      </c>
      <c r="R134" s="40">
        <f t="shared" si="51"/>
        <v>0</v>
      </c>
      <c r="S134" s="40">
        <f t="shared" si="43"/>
        <v>0</v>
      </c>
      <c r="T134" s="40">
        <f t="shared" si="52"/>
        <v>20212.222073410525</v>
      </c>
      <c r="U134">
        <f t="shared" si="53"/>
        <v>0</v>
      </c>
      <c r="V134" s="40">
        <f t="shared" si="54"/>
        <v>0</v>
      </c>
      <c r="W134" s="40">
        <f t="shared" si="44"/>
        <v>0</v>
      </c>
      <c r="X134" s="40">
        <f t="shared" si="55"/>
        <v>20212.222073410525</v>
      </c>
      <c r="Y134">
        <f t="shared" si="56"/>
        <v>0</v>
      </c>
    </row>
    <row r="135" spans="1:25" x14ac:dyDescent="0.25">
      <c r="A135" s="4" t="s">
        <v>935</v>
      </c>
      <c r="B135" s="7" t="s">
        <v>174</v>
      </c>
      <c r="C135" s="2" t="s">
        <v>936</v>
      </c>
      <c r="D135">
        <f>VLOOKUP(B135,'Model allocations'!$A$1:$L$319,4,FALSE)</f>
        <v>0</v>
      </c>
      <c r="E135" s="42">
        <f>VLOOKUP(B135,'Initial adjusted formula count'!$A$1:$P$319,12,FALSE)</f>
        <v>9.4701240135287496E-2</v>
      </c>
      <c r="F135">
        <f>VLOOKUP(B135,'Model allocations'!$A$1:$L$319,9,FALSE)</f>
        <v>0</v>
      </c>
      <c r="G135" s="41">
        <f t="shared" si="45"/>
        <v>0.85</v>
      </c>
      <c r="H135">
        <f t="shared" si="46"/>
        <v>0</v>
      </c>
      <c r="I135">
        <f t="shared" si="38"/>
        <v>0</v>
      </c>
      <c r="J135">
        <f t="shared" si="39"/>
        <v>0</v>
      </c>
      <c r="K135">
        <f t="shared" si="40"/>
        <v>0</v>
      </c>
      <c r="L135">
        <f t="shared" si="47"/>
        <v>0</v>
      </c>
      <c r="M135">
        <f t="shared" si="41"/>
        <v>0</v>
      </c>
      <c r="N135" s="40">
        <f t="shared" si="48"/>
        <v>0</v>
      </c>
      <c r="O135" s="40">
        <f t="shared" si="42"/>
        <v>0</v>
      </c>
      <c r="P135" s="40">
        <f t="shared" si="49"/>
        <v>0</v>
      </c>
      <c r="Q135">
        <f t="shared" si="50"/>
        <v>0</v>
      </c>
      <c r="R135" s="40">
        <f t="shared" si="51"/>
        <v>0</v>
      </c>
      <c r="S135" s="40">
        <f t="shared" si="43"/>
        <v>0</v>
      </c>
      <c r="T135" s="40">
        <f t="shared" si="52"/>
        <v>0</v>
      </c>
      <c r="U135">
        <f t="shared" si="53"/>
        <v>0</v>
      </c>
      <c r="V135" s="40">
        <f t="shared" si="54"/>
        <v>0</v>
      </c>
      <c r="W135" s="40">
        <f t="shared" si="44"/>
        <v>0</v>
      </c>
      <c r="X135" s="40">
        <f t="shared" si="55"/>
        <v>0</v>
      </c>
      <c r="Y135">
        <f t="shared" si="56"/>
        <v>0</v>
      </c>
    </row>
    <row r="136" spans="1:25" x14ac:dyDescent="0.25">
      <c r="A136" s="4" t="s">
        <v>937</v>
      </c>
      <c r="B136" s="7" t="s">
        <v>476</v>
      </c>
      <c r="C136" s="2" t="s">
        <v>938</v>
      </c>
      <c r="D136">
        <f>VLOOKUP(B136,'Model allocations'!$A$1:$L$319,4,FALSE)</f>
        <v>38720.73194139947</v>
      </c>
      <c r="E136" s="42">
        <f>VLOOKUP(B136,'Initial adjusted formula count'!$A$1:$P$319,12,FALSE)</f>
        <v>0.20945083014048499</v>
      </c>
      <c r="F136">
        <f>VLOOKUP(B136,'Model allocations'!$A$1:$L$319,9,FALSE)</f>
        <v>34848.658747259527</v>
      </c>
      <c r="G136" s="41">
        <f t="shared" si="45"/>
        <v>0.9</v>
      </c>
      <c r="H136">
        <f t="shared" si="46"/>
        <v>34848.658747259527</v>
      </c>
      <c r="I136">
        <f t="shared" si="38"/>
        <v>0</v>
      </c>
      <c r="J136">
        <f t="shared" si="39"/>
        <v>34848.658747259527</v>
      </c>
      <c r="K136">
        <f t="shared" si="40"/>
        <v>34800.544040738598</v>
      </c>
      <c r="L136">
        <f t="shared" si="47"/>
        <v>34800.544040738598</v>
      </c>
      <c r="M136">
        <f t="shared" si="41"/>
        <v>34848.658747259527</v>
      </c>
      <c r="N136" s="40">
        <f t="shared" si="48"/>
        <v>0</v>
      </c>
      <c r="O136" s="40">
        <f t="shared" si="42"/>
        <v>0</v>
      </c>
      <c r="P136" s="40">
        <f t="shared" si="49"/>
        <v>34848.658747259527</v>
      </c>
      <c r="Q136">
        <f t="shared" si="50"/>
        <v>0</v>
      </c>
      <c r="R136" s="40">
        <f t="shared" si="51"/>
        <v>0</v>
      </c>
      <c r="S136" s="40">
        <f t="shared" si="43"/>
        <v>0</v>
      </c>
      <c r="T136" s="40">
        <f t="shared" si="52"/>
        <v>34848.658747259527</v>
      </c>
      <c r="U136">
        <f t="shared" si="53"/>
        <v>0</v>
      </c>
      <c r="V136" s="40">
        <f t="shared" si="54"/>
        <v>0</v>
      </c>
      <c r="W136" s="40">
        <f t="shared" si="44"/>
        <v>0</v>
      </c>
      <c r="X136" s="40">
        <f t="shared" si="55"/>
        <v>34848.658747259527</v>
      </c>
      <c r="Y136">
        <f t="shared" si="56"/>
        <v>0</v>
      </c>
    </row>
    <row r="137" spans="1:25" x14ac:dyDescent="0.25">
      <c r="A137" s="4" t="s">
        <v>939</v>
      </c>
      <c r="B137" s="7" t="s">
        <v>478</v>
      </c>
      <c r="C137" s="2" t="s">
        <v>940</v>
      </c>
      <c r="D137">
        <f>VLOOKUP(B137,'Model allocations'!$A$1:$L$319,4,FALSE)</f>
        <v>4452.8841732609426</v>
      </c>
      <c r="E137" s="42">
        <f>VLOOKUP(B137,'Initial adjusted formula count'!$A$1:$P$319,12,FALSE)</f>
        <v>0.30681818181818199</v>
      </c>
      <c r="F137">
        <f>VLOOKUP(B137,'Model allocations'!$A$1:$L$319,9,FALSE)</f>
        <v>5713.4562224919373</v>
      </c>
      <c r="G137" s="41">
        <f t="shared" si="45"/>
        <v>0.95</v>
      </c>
      <c r="H137">
        <f t="shared" si="46"/>
        <v>4230.2399645978949</v>
      </c>
      <c r="I137">
        <f t="shared" si="38"/>
        <v>0</v>
      </c>
      <c r="J137">
        <f t="shared" si="39"/>
        <v>5713.4562224919373</v>
      </c>
      <c r="K137">
        <f t="shared" si="40"/>
        <v>5705.5677906484298</v>
      </c>
      <c r="L137">
        <f t="shared" si="47"/>
        <v>5705.5677906484298</v>
      </c>
      <c r="M137">
        <f t="shared" si="41"/>
        <v>0</v>
      </c>
      <c r="N137" s="40">
        <f t="shared" si="48"/>
        <v>5705.5677906484298</v>
      </c>
      <c r="O137" s="40">
        <f t="shared" si="42"/>
        <v>5699.5419486170467</v>
      </c>
      <c r="P137" s="40">
        <f t="shared" si="49"/>
        <v>5699.5419486170467</v>
      </c>
      <c r="Q137">
        <f t="shared" si="50"/>
        <v>0</v>
      </c>
      <c r="R137" s="40">
        <f t="shared" si="51"/>
        <v>5699.5419486170467</v>
      </c>
      <c r="S137" s="40">
        <f t="shared" si="43"/>
        <v>5699.5419486170422</v>
      </c>
      <c r="T137" s="40">
        <f t="shared" si="52"/>
        <v>5699.5419486170422</v>
      </c>
      <c r="U137">
        <f t="shared" si="53"/>
        <v>0</v>
      </c>
      <c r="V137" s="40">
        <f t="shared" si="54"/>
        <v>5699.5419486170422</v>
      </c>
      <c r="W137" s="40">
        <f t="shared" si="44"/>
        <v>5699.5419486170404</v>
      </c>
      <c r="X137" s="40">
        <f t="shared" si="55"/>
        <v>5699.5419486170404</v>
      </c>
      <c r="Y137">
        <f t="shared" si="56"/>
        <v>0</v>
      </c>
    </row>
    <row r="138" spans="1:25" x14ac:dyDescent="0.25">
      <c r="A138" s="4" t="s">
        <v>941</v>
      </c>
      <c r="B138" s="7" t="s">
        <v>298</v>
      </c>
      <c r="C138" s="2" t="s">
        <v>942</v>
      </c>
      <c r="D138">
        <f>VLOOKUP(B138,'Model allocations'!$A$1:$L$319,4,FALSE)</f>
        <v>0</v>
      </c>
      <c r="E138" s="42">
        <f>VLOOKUP(B138,'Initial adjusted formula count'!$A$1:$P$319,12,FALSE)</f>
        <v>0.173354735152488</v>
      </c>
      <c r="F138">
        <f>VLOOKUP(B138,'Model allocations'!$A$1:$L$319,9,FALSE)</f>
        <v>22853.824889967749</v>
      </c>
      <c r="G138" s="41">
        <f t="shared" si="45"/>
        <v>0.9</v>
      </c>
      <c r="H138">
        <f t="shared" si="46"/>
        <v>0</v>
      </c>
      <c r="I138">
        <f t="shared" si="38"/>
        <v>0</v>
      </c>
      <c r="J138">
        <f t="shared" si="39"/>
        <v>22853.824889967749</v>
      </c>
      <c r="K138">
        <f t="shared" si="40"/>
        <v>22822.271162593719</v>
      </c>
      <c r="L138">
        <f t="shared" si="47"/>
        <v>22822.271162593719</v>
      </c>
      <c r="M138">
        <f t="shared" si="41"/>
        <v>0</v>
      </c>
      <c r="N138" s="40">
        <f t="shared" si="48"/>
        <v>22822.271162593719</v>
      </c>
      <c r="O138" s="40">
        <f t="shared" si="42"/>
        <v>22798.167794468187</v>
      </c>
      <c r="P138" s="40">
        <f t="shared" si="49"/>
        <v>22798.167794468187</v>
      </c>
      <c r="Q138">
        <f t="shared" si="50"/>
        <v>0</v>
      </c>
      <c r="R138" s="40">
        <f t="shared" si="51"/>
        <v>22798.167794468187</v>
      </c>
      <c r="S138" s="40">
        <f t="shared" si="43"/>
        <v>22798.167794468169</v>
      </c>
      <c r="T138" s="40">
        <f t="shared" si="52"/>
        <v>22798.167794468169</v>
      </c>
      <c r="U138">
        <f t="shared" si="53"/>
        <v>0</v>
      </c>
      <c r="V138" s="40">
        <f t="shared" si="54"/>
        <v>22798.167794468169</v>
      </c>
      <c r="W138" s="40">
        <f t="shared" si="44"/>
        <v>22798.167794468161</v>
      </c>
      <c r="X138" s="40">
        <f t="shared" si="55"/>
        <v>22798.167794468161</v>
      </c>
      <c r="Y138">
        <f t="shared" si="56"/>
        <v>0</v>
      </c>
    </row>
    <row r="139" spans="1:25" x14ac:dyDescent="0.25">
      <c r="A139" s="4" t="s">
        <v>943</v>
      </c>
      <c r="B139" s="7" t="s">
        <v>480</v>
      </c>
      <c r="C139" s="2" t="s">
        <v>944</v>
      </c>
      <c r="D139">
        <f>VLOOKUP(B139,'Model allocations'!$A$1:$L$319,4,FALSE)</f>
        <v>12971.445200368824</v>
      </c>
      <c r="E139" s="42">
        <f>VLOOKUP(B139,'Initial adjusted formula count'!$A$1:$P$319,12,FALSE)</f>
        <v>0.15942028985507201</v>
      </c>
      <c r="F139">
        <f>VLOOKUP(B139,'Model allocations'!$A$1:$L$319,9,FALSE)</f>
        <v>11674.300680331942</v>
      </c>
      <c r="G139" s="41">
        <f t="shared" si="45"/>
        <v>0.9</v>
      </c>
      <c r="H139">
        <f t="shared" si="46"/>
        <v>11674.300680331942</v>
      </c>
      <c r="I139">
        <f t="shared" si="38"/>
        <v>0</v>
      </c>
      <c r="J139">
        <f t="shared" si="39"/>
        <v>11674.300680331942</v>
      </c>
      <c r="K139">
        <f t="shared" si="40"/>
        <v>11658.182253647428</v>
      </c>
      <c r="L139">
        <f t="shared" si="47"/>
        <v>11658.182253647428</v>
      </c>
      <c r="M139">
        <f t="shared" si="41"/>
        <v>11674.300680331942</v>
      </c>
      <c r="N139" s="40">
        <f t="shared" si="48"/>
        <v>0</v>
      </c>
      <c r="O139" s="40">
        <f t="shared" si="42"/>
        <v>0</v>
      </c>
      <c r="P139" s="40">
        <f t="shared" si="49"/>
        <v>11674.300680331942</v>
      </c>
      <c r="Q139">
        <f t="shared" si="50"/>
        <v>0</v>
      </c>
      <c r="R139" s="40">
        <f t="shared" si="51"/>
        <v>0</v>
      </c>
      <c r="S139" s="40">
        <f t="shared" si="43"/>
        <v>0</v>
      </c>
      <c r="T139" s="40">
        <f t="shared" si="52"/>
        <v>11674.300680331942</v>
      </c>
      <c r="U139">
        <f t="shared" si="53"/>
        <v>0</v>
      </c>
      <c r="V139" s="40">
        <f t="shared" si="54"/>
        <v>0</v>
      </c>
      <c r="W139" s="40">
        <f t="shared" si="44"/>
        <v>0</v>
      </c>
      <c r="X139" s="40">
        <f t="shared" si="55"/>
        <v>11674.300680331942</v>
      </c>
      <c r="Y139">
        <f t="shared" si="56"/>
        <v>0</v>
      </c>
    </row>
    <row r="140" spans="1:25" x14ac:dyDescent="0.25">
      <c r="A140" s="4" t="s">
        <v>945</v>
      </c>
      <c r="B140" s="7" t="s">
        <v>482</v>
      </c>
      <c r="C140" s="2" t="s">
        <v>946</v>
      </c>
      <c r="D140">
        <f>VLOOKUP(B140,'Model allocations'!$A$1:$L$319,4,FALSE)</f>
        <v>35236.61952252403</v>
      </c>
      <c r="E140" s="42">
        <f>VLOOKUP(B140,'Initial adjusted formula count'!$A$1:$P$319,12,FALSE)</f>
        <v>0.24458204334365299</v>
      </c>
      <c r="F140">
        <f>VLOOKUP(B140,'Model allocations'!$A$1:$L$319,9,FALSE)</f>
        <v>33434.299376063929</v>
      </c>
      <c r="G140" s="41">
        <f t="shared" si="45"/>
        <v>0.9</v>
      </c>
      <c r="H140">
        <f t="shared" si="46"/>
        <v>31712.957570271628</v>
      </c>
      <c r="I140">
        <f t="shared" si="38"/>
        <v>0</v>
      </c>
      <c r="J140">
        <f t="shared" si="39"/>
        <v>33434.299376063929</v>
      </c>
      <c r="K140">
        <f t="shared" si="40"/>
        <v>33388.137441572297</v>
      </c>
      <c r="L140">
        <f t="shared" si="47"/>
        <v>33388.137441572297</v>
      </c>
      <c r="M140">
        <f t="shared" si="41"/>
        <v>0</v>
      </c>
      <c r="N140" s="40">
        <f t="shared" si="48"/>
        <v>33388.137441572297</v>
      </c>
      <c r="O140" s="40">
        <f t="shared" si="42"/>
        <v>33352.875106721978</v>
      </c>
      <c r="P140" s="40">
        <f t="shared" si="49"/>
        <v>33352.875106721978</v>
      </c>
      <c r="Q140">
        <f t="shared" si="50"/>
        <v>0</v>
      </c>
      <c r="R140" s="40">
        <f t="shared" si="51"/>
        <v>33352.875106721978</v>
      </c>
      <c r="S140" s="40">
        <f t="shared" si="43"/>
        <v>33352.875106721949</v>
      </c>
      <c r="T140" s="40">
        <f t="shared" si="52"/>
        <v>33352.875106721949</v>
      </c>
      <c r="U140">
        <f t="shared" si="53"/>
        <v>0</v>
      </c>
      <c r="V140" s="40">
        <f t="shared" si="54"/>
        <v>33352.875106721949</v>
      </c>
      <c r="W140" s="40">
        <f t="shared" si="44"/>
        <v>33352.875106721942</v>
      </c>
      <c r="X140" s="40">
        <f t="shared" si="55"/>
        <v>33352.875106721942</v>
      </c>
      <c r="Y140">
        <f t="shared" si="56"/>
        <v>0</v>
      </c>
    </row>
    <row r="141" spans="1:25" x14ac:dyDescent="0.25">
      <c r="A141" s="4" t="s">
        <v>947</v>
      </c>
      <c r="B141" s="7" t="s">
        <v>176</v>
      </c>
      <c r="C141" s="2" t="s">
        <v>948</v>
      </c>
      <c r="D141">
        <f>VLOOKUP(B141,'Model allocations'!$A$1:$L$319,4,FALSE)</f>
        <v>0</v>
      </c>
      <c r="E141" s="42">
        <f>VLOOKUP(B141,'Initial adjusted formula count'!$A$1:$P$319,12,FALSE)</f>
        <v>9.8427672955974793E-2</v>
      </c>
      <c r="F141">
        <f>VLOOKUP(B141,'Model allocations'!$A$1:$L$319,9,FALSE)</f>
        <v>0</v>
      </c>
      <c r="G141" s="41">
        <f t="shared" si="45"/>
        <v>0.85</v>
      </c>
      <c r="H141">
        <f t="shared" si="46"/>
        <v>0</v>
      </c>
      <c r="I141">
        <f t="shared" si="38"/>
        <v>0</v>
      </c>
      <c r="J141">
        <f t="shared" si="39"/>
        <v>0</v>
      </c>
      <c r="K141">
        <f t="shared" si="40"/>
        <v>0</v>
      </c>
      <c r="L141">
        <f t="shared" si="47"/>
        <v>0</v>
      </c>
      <c r="M141">
        <f t="shared" si="41"/>
        <v>0</v>
      </c>
      <c r="N141" s="40">
        <f t="shared" si="48"/>
        <v>0</v>
      </c>
      <c r="O141" s="40">
        <f t="shared" si="42"/>
        <v>0</v>
      </c>
      <c r="P141" s="40">
        <f t="shared" si="49"/>
        <v>0</v>
      </c>
      <c r="Q141">
        <f t="shared" si="50"/>
        <v>0</v>
      </c>
      <c r="R141" s="40">
        <f t="shared" si="51"/>
        <v>0</v>
      </c>
      <c r="S141" s="40">
        <f t="shared" si="43"/>
        <v>0</v>
      </c>
      <c r="T141" s="40">
        <f t="shared" si="52"/>
        <v>0</v>
      </c>
      <c r="U141">
        <f t="shared" si="53"/>
        <v>0</v>
      </c>
      <c r="V141" s="40">
        <f t="shared" si="54"/>
        <v>0</v>
      </c>
      <c r="W141" s="40">
        <f t="shared" si="44"/>
        <v>0</v>
      </c>
      <c r="X141" s="40">
        <f t="shared" si="55"/>
        <v>0</v>
      </c>
      <c r="Y141">
        <f t="shared" si="56"/>
        <v>0</v>
      </c>
    </row>
    <row r="142" spans="1:25" x14ac:dyDescent="0.25">
      <c r="A142" s="4" t="s">
        <v>949</v>
      </c>
      <c r="B142" s="7" t="s">
        <v>484</v>
      </c>
      <c r="C142" s="2" t="s">
        <v>950</v>
      </c>
      <c r="D142">
        <f>VLOOKUP(B142,'Model allocations'!$A$1:$L$319,4,FALSE)</f>
        <v>10809.588127028697</v>
      </c>
      <c r="E142" s="42">
        <f>VLOOKUP(B142,'Initial adjusted formula count'!$A$1:$P$319,12,FALSE)</f>
        <v>0.115716753022452</v>
      </c>
      <c r="F142">
        <f>VLOOKUP(B142,'Model allocations'!$A$1:$L$319,9,FALSE)</f>
        <v>9188.1499079743917</v>
      </c>
      <c r="G142" s="41">
        <f t="shared" si="45"/>
        <v>0.85</v>
      </c>
      <c r="H142">
        <f t="shared" si="46"/>
        <v>9188.1499079743917</v>
      </c>
      <c r="I142">
        <f t="shared" si="38"/>
        <v>0</v>
      </c>
      <c r="J142">
        <f t="shared" si="39"/>
        <v>9188.1499079743917</v>
      </c>
      <c r="K142">
        <f t="shared" si="40"/>
        <v>9175.4640499762754</v>
      </c>
      <c r="L142">
        <f t="shared" si="47"/>
        <v>9175.4640499762754</v>
      </c>
      <c r="M142">
        <f t="shared" si="41"/>
        <v>9188.1499079743917</v>
      </c>
      <c r="N142" s="40">
        <f t="shared" si="48"/>
        <v>0</v>
      </c>
      <c r="O142" s="40">
        <f t="shared" si="42"/>
        <v>0</v>
      </c>
      <c r="P142" s="40">
        <f t="shared" si="49"/>
        <v>9188.1499079743917</v>
      </c>
      <c r="Q142">
        <f t="shared" si="50"/>
        <v>0</v>
      </c>
      <c r="R142" s="40">
        <f t="shared" si="51"/>
        <v>0</v>
      </c>
      <c r="S142" s="40">
        <f t="shared" si="43"/>
        <v>0</v>
      </c>
      <c r="T142" s="40">
        <f t="shared" si="52"/>
        <v>9188.1499079743917</v>
      </c>
      <c r="U142">
        <f t="shared" si="53"/>
        <v>0</v>
      </c>
      <c r="V142" s="40">
        <f t="shared" si="54"/>
        <v>0</v>
      </c>
      <c r="W142" s="40">
        <f t="shared" si="44"/>
        <v>0</v>
      </c>
      <c r="X142" s="40">
        <f t="shared" si="55"/>
        <v>9188.1499079743917</v>
      </c>
      <c r="Y142">
        <f t="shared" si="56"/>
        <v>0</v>
      </c>
    </row>
    <row r="143" spans="1:25" x14ac:dyDescent="0.25">
      <c r="A143" s="4" t="s">
        <v>951</v>
      </c>
      <c r="B143" s="7" t="s">
        <v>178</v>
      </c>
      <c r="C143" s="2" t="s">
        <v>952</v>
      </c>
      <c r="D143">
        <f>VLOOKUP(B143,'Model allocations'!$A$1:$L$319,4,FALSE)</f>
        <v>0</v>
      </c>
      <c r="E143" s="42">
        <f>VLOOKUP(B143,'Initial adjusted formula count'!$A$1:$P$319,12,FALSE)</f>
        <v>8.3258215192985305E-2</v>
      </c>
      <c r="F143">
        <f>VLOOKUP(B143,'Model allocations'!$A$1:$L$319,9,FALSE)</f>
        <v>0</v>
      </c>
      <c r="G143" s="41">
        <f t="shared" si="45"/>
        <v>0.85</v>
      </c>
      <c r="H143">
        <f t="shared" si="46"/>
        <v>0</v>
      </c>
      <c r="I143">
        <f t="shared" si="38"/>
        <v>0</v>
      </c>
      <c r="J143">
        <f t="shared" si="39"/>
        <v>0</v>
      </c>
      <c r="K143">
        <f t="shared" si="40"/>
        <v>0</v>
      </c>
      <c r="L143">
        <f t="shared" si="47"/>
        <v>0</v>
      </c>
      <c r="M143">
        <f t="shared" si="41"/>
        <v>0</v>
      </c>
      <c r="N143" s="40">
        <f t="shared" si="48"/>
        <v>0</v>
      </c>
      <c r="O143" s="40">
        <f t="shared" si="42"/>
        <v>0</v>
      </c>
      <c r="P143" s="40">
        <f t="shared" si="49"/>
        <v>0</v>
      </c>
      <c r="Q143">
        <f t="shared" si="50"/>
        <v>0</v>
      </c>
      <c r="R143" s="40">
        <f t="shared" si="51"/>
        <v>0</v>
      </c>
      <c r="S143" s="40">
        <f t="shared" si="43"/>
        <v>0</v>
      </c>
      <c r="T143" s="40">
        <f t="shared" si="52"/>
        <v>0</v>
      </c>
      <c r="U143">
        <f t="shared" si="53"/>
        <v>0</v>
      </c>
      <c r="V143" s="40">
        <f t="shared" si="54"/>
        <v>0</v>
      </c>
      <c r="W143" s="40">
        <f t="shared" si="44"/>
        <v>0</v>
      </c>
      <c r="X143" s="40">
        <f t="shared" si="55"/>
        <v>0</v>
      </c>
      <c r="Y143">
        <f t="shared" si="56"/>
        <v>0</v>
      </c>
    </row>
    <row r="144" spans="1:25" x14ac:dyDescent="0.25">
      <c r="A144" s="4" t="s">
        <v>953</v>
      </c>
      <c r="B144" s="7" t="s">
        <v>180</v>
      </c>
      <c r="C144" s="2" t="s">
        <v>954</v>
      </c>
      <c r="D144">
        <f>VLOOKUP(B144,'Model allocations'!$A$1:$L$319,4,FALSE)</f>
        <v>0</v>
      </c>
      <c r="E144" s="42">
        <f>VLOOKUP(B144,'Initial adjusted formula count'!$A$1:$P$319,12,FALSE)</f>
        <v>9.6227446692181501E-2</v>
      </c>
      <c r="F144">
        <f>VLOOKUP(B144,'Model allocations'!$A$1:$L$319,9,FALSE)</f>
        <v>0</v>
      </c>
      <c r="G144" s="41">
        <f t="shared" si="45"/>
        <v>0.85</v>
      </c>
      <c r="H144">
        <f t="shared" si="46"/>
        <v>0</v>
      </c>
      <c r="I144">
        <f t="shared" si="38"/>
        <v>0</v>
      </c>
      <c r="J144">
        <f t="shared" si="39"/>
        <v>0</v>
      </c>
      <c r="K144">
        <f t="shared" si="40"/>
        <v>0</v>
      </c>
      <c r="L144">
        <f t="shared" si="47"/>
        <v>0</v>
      </c>
      <c r="M144">
        <f t="shared" si="41"/>
        <v>0</v>
      </c>
      <c r="N144" s="40">
        <f t="shared" si="48"/>
        <v>0</v>
      </c>
      <c r="O144" s="40">
        <f t="shared" si="42"/>
        <v>0</v>
      </c>
      <c r="P144" s="40">
        <f t="shared" si="49"/>
        <v>0</v>
      </c>
      <c r="Q144">
        <f t="shared" si="50"/>
        <v>0</v>
      </c>
      <c r="R144" s="40">
        <f t="shared" si="51"/>
        <v>0</v>
      </c>
      <c r="S144" s="40">
        <f t="shared" si="43"/>
        <v>0</v>
      </c>
      <c r="T144" s="40">
        <f t="shared" si="52"/>
        <v>0</v>
      </c>
      <c r="U144">
        <f t="shared" si="53"/>
        <v>0</v>
      </c>
      <c r="V144" s="40">
        <f t="shared" si="54"/>
        <v>0</v>
      </c>
      <c r="W144" s="40">
        <f t="shared" si="44"/>
        <v>0</v>
      </c>
      <c r="X144" s="40">
        <f t="shared" si="55"/>
        <v>0</v>
      </c>
      <c r="Y144">
        <f t="shared" si="56"/>
        <v>0</v>
      </c>
    </row>
    <row r="145" spans="1:25" x14ac:dyDescent="0.25">
      <c r="A145" s="4" t="s">
        <v>955</v>
      </c>
      <c r="B145" s="7" t="s">
        <v>182</v>
      </c>
      <c r="C145" s="2" t="s">
        <v>956</v>
      </c>
      <c r="D145">
        <f>VLOOKUP(B145,'Model allocations'!$A$1:$L$319,4,FALSE)</f>
        <v>0</v>
      </c>
      <c r="E145" s="42">
        <f>VLOOKUP(B145,'Initial adjusted formula count'!$A$1:$P$319,12,FALSE)</f>
        <v>3.6858974358974401E-2</v>
      </c>
      <c r="F145">
        <f>VLOOKUP(B145,'Model allocations'!$A$1:$L$319,9,FALSE)</f>
        <v>0</v>
      </c>
      <c r="G145" s="41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40">
        <f t="shared" si="48"/>
        <v>0</v>
      </c>
      <c r="O145" s="40">
        <f t="shared" si="42"/>
        <v>0</v>
      </c>
      <c r="P145" s="40">
        <f t="shared" si="49"/>
        <v>0</v>
      </c>
      <c r="Q145">
        <f t="shared" si="50"/>
        <v>0</v>
      </c>
      <c r="R145" s="40">
        <f t="shared" si="51"/>
        <v>0</v>
      </c>
      <c r="S145" s="40">
        <f t="shared" si="43"/>
        <v>0</v>
      </c>
      <c r="T145" s="40">
        <f t="shared" si="52"/>
        <v>0</v>
      </c>
      <c r="U145">
        <f t="shared" si="53"/>
        <v>0</v>
      </c>
      <c r="V145" s="40">
        <f t="shared" si="54"/>
        <v>0</v>
      </c>
      <c r="W145" s="40">
        <f t="shared" si="44"/>
        <v>0</v>
      </c>
      <c r="X145" s="40">
        <f t="shared" si="55"/>
        <v>0</v>
      </c>
      <c r="Y145">
        <f t="shared" si="56"/>
        <v>0</v>
      </c>
    </row>
    <row r="146" spans="1:25" x14ac:dyDescent="0.25">
      <c r="A146" s="4" t="s">
        <v>957</v>
      </c>
      <c r="B146" s="7" t="s">
        <v>184</v>
      </c>
      <c r="C146" s="2" t="s">
        <v>958</v>
      </c>
      <c r="D146">
        <f>VLOOKUP(B146,'Model allocations'!$A$1:$L$319,4,FALSE)</f>
        <v>0</v>
      </c>
      <c r="E146" s="42">
        <f>VLOOKUP(B146,'Initial adjusted formula count'!$A$1:$P$319,12,FALSE)</f>
        <v>0.13701784686240601</v>
      </c>
      <c r="F146">
        <f>VLOOKUP(B146,'Model allocations'!$A$1:$L$319,9,FALSE)</f>
        <v>0</v>
      </c>
      <c r="G146" s="41">
        <f t="shared" si="45"/>
        <v>0.85</v>
      </c>
      <c r="H146">
        <f t="shared" si="46"/>
        <v>0</v>
      </c>
      <c r="I146">
        <f t="shared" si="38"/>
        <v>0</v>
      </c>
      <c r="J146">
        <f t="shared" si="39"/>
        <v>0</v>
      </c>
      <c r="K146">
        <f t="shared" si="40"/>
        <v>0</v>
      </c>
      <c r="L146">
        <f t="shared" si="47"/>
        <v>0</v>
      </c>
      <c r="M146">
        <f t="shared" si="41"/>
        <v>0</v>
      </c>
      <c r="N146" s="40">
        <f t="shared" si="48"/>
        <v>0</v>
      </c>
      <c r="O146" s="40">
        <f t="shared" si="42"/>
        <v>0</v>
      </c>
      <c r="P146" s="40">
        <f t="shared" si="49"/>
        <v>0</v>
      </c>
      <c r="Q146">
        <f t="shared" si="50"/>
        <v>0</v>
      </c>
      <c r="R146" s="40">
        <f t="shared" si="51"/>
        <v>0</v>
      </c>
      <c r="S146" s="40">
        <f t="shared" si="43"/>
        <v>0</v>
      </c>
      <c r="T146" s="40">
        <f t="shared" si="52"/>
        <v>0</v>
      </c>
      <c r="U146">
        <f t="shared" si="53"/>
        <v>0</v>
      </c>
      <c r="V146" s="40">
        <f t="shared" si="54"/>
        <v>0</v>
      </c>
      <c r="W146" s="40">
        <f t="shared" si="44"/>
        <v>0</v>
      </c>
      <c r="X146" s="40">
        <f t="shared" si="55"/>
        <v>0</v>
      </c>
      <c r="Y146">
        <f t="shared" si="56"/>
        <v>0</v>
      </c>
    </row>
    <row r="147" spans="1:25" x14ac:dyDescent="0.25">
      <c r="A147" s="4" t="s">
        <v>959</v>
      </c>
      <c r="B147" s="7" t="s">
        <v>486</v>
      </c>
      <c r="C147" s="2" t="s">
        <v>960</v>
      </c>
      <c r="D147">
        <f>VLOOKUP(B147,'Model allocations'!$A$1:$L$319,4,FALSE)</f>
        <v>25605.276853034124</v>
      </c>
      <c r="E147" s="42">
        <f>VLOOKUP(B147,'Initial adjusted formula count'!$A$1:$P$319,12,FALSE)</f>
        <v>0.117441860465116</v>
      </c>
      <c r="F147">
        <f>VLOOKUP(B147,'Model allocations'!$A$1:$L$319,9,FALSE)</f>
        <v>21764.485325079004</v>
      </c>
      <c r="G147" s="41">
        <f t="shared" si="45"/>
        <v>0.85</v>
      </c>
      <c r="H147">
        <f t="shared" si="46"/>
        <v>21764.485325079004</v>
      </c>
      <c r="I147">
        <f t="shared" si="38"/>
        <v>0</v>
      </c>
      <c r="J147">
        <f t="shared" si="39"/>
        <v>21764.485325079004</v>
      </c>
      <c r="K147">
        <f t="shared" si="40"/>
        <v>21734.435622690453</v>
      </c>
      <c r="L147">
        <f t="shared" si="47"/>
        <v>21734.435622690453</v>
      </c>
      <c r="M147">
        <f t="shared" si="41"/>
        <v>21764.485325079004</v>
      </c>
      <c r="N147" s="40">
        <f t="shared" si="48"/>
        <v>0</v>
      </c>
      <c r="O147" s="40">
        <f t="shared" si="42"/>
        <v>0</v>
      </c>
      <c r="P147" s="40">
        <f t="shared" si="49"/>
        <v>21764.485325079004</v>
      </c>
      <c r="Q147">
        <f t="shared" si="50"/>
        <v>0</v>
      </c>
      <c r="R147" s="40">
        <f t="shared" si="51"/>
        <v>0</v>
      </c>
      <c r="S147" s="40">
        <f t="shared" si="43"/>
        <v>0</v>
      </c>
      <c r="T147" s="40">
        <f t="shared" si="52"/>
        <v>21764.485325079004</v>
      </c>
      <c r="U147">
        <f t="shared" si="53"/>
        <v>0</v>
      </c>
      <c r="V147" s="40">
        <f t="shared" si="54"/>
        <v>0</v>
      </c>
      <c r="W147" s="40">
        <f t="shared" si="44"/>
        <v>0</v>
      </c>
      <c r="X147" s="40">
        <f t="shared" si="55"/>
        <v>21764.485325079004</v>
      </c>
      <c r="Y147">
        <f t="shared" si="56"/>
        <v>0</v>
      </c>
    </row>
    <row r="148" spans="1:25" x14ac:dyDescent="0.25">
      <c r="A148" s="4" t="s">
        <v>961</v>
      </c>
      <c r="B148" s="7" t="s">
        <v>488</v>
      </c>
      <c r="C148" s="2" t="s">
        <v>962</v>
      </c>
      <c r="D148">
        <f>VLOOKUP(B148,'Model allocations'!$A$1:$L$319,4,FALSE)</f>
        <v>2349.1079681682681</v>
      </c>
      <c r="E148" s="42">
        <f>VLOOKUP(B148,'Initial adjusted formula count'!$A$1:$P$319,12,FALSE)</f>
        <v>0.162162162162162</v>
      </c>
      <c r="F148">
        <f>VLOOKUP(B148,'Model allocations'!$A$1:$L$319,9,FALSE)</f>
        <v>2539.3138766630832</v>
      </c>
      <c r="G148" s="41">
        <f t="shared" si="45"/>
        <v>0.9</v>
      </c>
      <c r="H148">
        <f t="shared" si="46"/>
        <v>2114.1971713514413</v>
      </c>
      <c r="I148">
        <f t="shared" si="38"/>
        <v>0</v>
      </c>
      <c r="J148">
        <f t="shared" si="39"/>
        <v>2539.3138766630832</v>
      </c>
      <c r="K148">
        <f t="shared" si="40"/>
        <v>2535.8079069548576</v>
      </c>
      <c r="L148">
        <f t="shared" si="47"/>
        <v>2535.8079069548576</v>
      </c>
      <c r="M148">
        <f t="shared" si="41"/>
        <v>0</v>
      </c>
      <c r="N148" s="40">
        <f t="shared" si="48"/>
        <v>2535.8079069548576</v>
      </c>
      <c r="O148" s="40">
        <f t="shared" si="42"/>
        <v>2533.1297549409092</v>
      </c>
      <c r="P148" s="40">
        <f t="shared" si="49"/>
        <v>2533.1297549409092</v>
      </c>
      <c r="Q148">
        <f t="shared" si="50"/>
        <v>0</v>
      </c>
      <c r="R148" s="40">
        <f t="shared" si="51"/>
        <v>2533.1297549409092</v>
      </c>
      <c r="S148" s="40">
        <f t="shared" si="43"/>
        <v>2533.1297549409073</v>
      </c>
      <c r="T148" s="40">
        <f t="shared" si="52"/>
        <v>2533.1297549409073</v>
      </c>
      <c r="U148">
        <f t="shared" si="53"/>
        <v>0</v>
      </c>
      <c r="V148" s="40">
        <f t="shared" si="54"/>
        <v>2533.1297549409073</v>
      </c>
      <c r="W148" s="40">
        <f t="shared" si="44"/>
        <v>2533.1297549409069</v>
      </c>
      <c r="X148" s="40">
        <f t="shared" si="55"/>
        <v>2533.1297549409069</v>
      </c>
      <c r="Y148">
        <f t="shared" si="56"/>
        <v>0</v>
      </c>
    </row>
    <row r="149" spans="1:25" x14ac:dyDescent="0.25">
      <c r="A149" s="4" t="s">
        <v>963</v>
      </c>
      <c r="B149" s="7" t="s">
        <v>186</v>
      </c>
      <c r="C149" s="2" t="s">
        <v>964</v>
      </c>
      <c r="D149">
        <f>VLOOKUP(B149,'Model allocations'!$A$1:$L$319,4,FALSE)</f>
        <v>0</v>
      </c>
      <c r="E149" s="42">
        <f>VLOOKUP(B149,'Initial adjusted formula count'!$A$1:$P$319,12,FALSE)</f>
        <v>6.05251446372942E-2</v>
      </c>
      <c r="F149">
        <f>VLOOKUP(B149,'Model allocations'!$A$1:$L$319,9,FALSE)</f>
        <v>0</v>
      </c>
      <c r="G149" s="41">
        <f t="shared" si="45"/>
        <v>0.85</v>
      </c>
      <c r="H149">
        <f t="shared" si="46"/>
        <v>0</v>
      </c>
      <c r="I149">
        <f t="shared" si="38"/>
        <v>0</v>
      </c>
      <c r="J149">
        <f t="shared" si="39"/>
        <v>0</v>
      </c>
      <c r="K149">
        <f t="shared" si="40"/>
        <v>0</v>
      </c>
      <c r="L149">
        <f t="shared" si="47"/>
        <v>0</v>
      </c>
      <c r="M149">
        <f t="shared" si="41"/>
        <v>0</v>
      </c>
      <c r="N149" s="40">
        <f t="shared" si="48"/>
        <v>0</v>
      </c>
      <c r="O149" s="40">
        <f t="shared" si="42"/>
        <v>0</v>
      </c>
      <c r="P149" s="40">
        <f t="shared" si="49"/>
        <v>0</v>
      </c>
      <c r="Q149">
        <f t="shared" si="50"/>
        <v>0</v>
      </c>
      <c r="R149" s="40">
        <f t="shared" si="51"/>
        <v>0</v>
      </c>
      <c r="S149" s="40">
        <f t="shared" si="43"/>
        <v>0</v>
      </c>
      <c r="T149" s="40">
        <f t="shared" si="52"/>
        <v>0</v>
      </c>
      <c r="U149">
        <f t="shared" si="53"/>
        <v>0</v>
      </c>
      <c r="V149" s="40">
        <f t="shared" si="54"/>
        <v>0</v>
      </c>
      <c r="W149" s="40">
        <f t="shared" si="44"/>
        <v>0</v>
      </c>
      <c r="X149" s="40">
        <f t="shared" si="55"/>
        <v>0</v>
      </c>
      <c r="Y149">
        <f t="shared" si="56"/>
        <v>0</v>
      </c>
    </row>
    <row r="150" spans="1:25" x14ac:dyDescent="0.25">
      <c r="A150" s="4" t="s">
        <v>965</v>
      </c>
      <c r="B150" s="7" t="s">
        <v>490</v>
      </c>
      <c r="C150" s="2" t="s">
        <v>966</v>
      </c>
      <c r="D150">
        <f>VLOOKUP(B150,'Model allocations'!$A$1:$L$319,4,FALSE)</f>
        <v>36386.732266042891</v>
      </c>
      <c r="E150" s="42">
        <f>VLOOKUP(B150,'Initial adjusted formula count'!$A$1:$P$319,12,FALSE)</f>
        <v>0.122871946706144</v>
      </c>
      <c r="F150">
        <f>VLOOKUP(B150,'Model allocations'!$A$1:$L$319,9,FALSE)</f>
        <v>30928.722426136457</v>
      </c>
      <c r="G150" s="41">
        <f t="shared" si="45"/>
        <v>0.85</v>
      </c>
      <c r="H150">
        <f t="shared" si="46"/>
        <v>30928.722426136457</v>
      </c>
      <c r="I150">
        <f t="shared" si="38"/>
        <v>0</v>
      </c>
      <c r="J150">
        <f t="shared" si="39"/>
        <v>30928.722426136457</v>
      </c>
      <c r="K150">
        <f t="shared" si="40"/>
        <v>30886.019881588221</v>
      </c>
      <c r="L150">
        <f t="shared" si="47"/>
        <v>30886.019881588221</v>
      </c>
      <c r="M150">
        <f t="shared" si="41"/>
        <v>30928.722426136457</v>
      </c>
      <c r="N150" s="40">
        <f t="shared" si="48"/>
        <v>0</v>
      </c>
      <c r="O150" s="40">
        <f t="shared" si="42"/>
        <v>0</v>
      </c>
      <c r="P150" s="40">
        <f t="shared" si="49"/>
        <v>30928.722426136457</v>
      </c>
      <c r="Q150">
        <f t="shared" si="50"/>
        <v>0</v>
      </c>
      <c r="R150" s="40">
        <f t="shared" si="51"/>
        <v>0</v>
      </c>
      <c r="S150" s="40">
        <f t="shared" si="43"/>
        <v>0</v>
      </c>
      <c r="T150" s="40">
        <f t="shared" si="52"/>
        <v>30928.722426136457</v>
      </c>
      <c r="U150">
        <f t="shared" si="53"/>
        <v>0</v>
      </c>
      <c r="V150" s="40">
        <f t="shared" si="54"/>
        <v>0</v>
      </c>
      <c r="W150" s="40">
        <f t="shared" si="44"/>
        <v>0</v>
      </c>
      <c r="X150" s="40">
        <f t="shared" si="55"/>
        <v>30928.722426136457</v>
      </c>
      <c r="Y150">
        <f t="shared" si="56"/>
        <v>0</v>
      </c>
    </row>
    <row r="151" spans="1:25" x14ac:dyDescent="0.25">
      <c r="A151" s="4" t="s">
        <v>967</v>
      </c>
      <c r="B151" s="7" t="s">
        <v>492</v>
      </c>
      <c r="C151" s="2" t="s">
        <v>968</v>
      </c>
      <c r="D151">
        <f>VLOOKUP(B151,'Model allocations'!$A$1:$L$319,4,FALSE)</f>
        <v>13859.737012192783</v>
      </c>
      <c r="E151" s="42">
        <f>VLOOKUP(B151,'Initial adjusted formula count'!$A$1:$P$319,12,FALSE)</f>
        <v>0.19879518072289201</v>
      </c>
      <c r="F151">
        <f>VLOOKUP(B151,'Model allocations'!$A$1:$L$319,9,FALSE)</f>
        <v>13966.226321646958</v>
      </c>
      <c r="G151" s="41">
        <f t="shared" si="45"/>
        <v>0.9</v>
      </c>
      <c r="H151">
        <f t="shared" si="46"/>
        <v>12473.763310973505</v>
      </c>
      <c r="I151">
        <f t="shared" si="38"/>
        <v>0</v>
      </c>
      <c r="J151">
        <f t="shared" si="39"/>
        <v>13966.226321646958</v>
      </c>
      <c r="K151">
        <f t="shared" si="40"/>
        <v>13946.943488251718</v>
      </c>
      <c r="L151">
        <f t="shared" si="47"/>
        <v>13946.943488251718</v>
      </c>
      <c r="M151">
        <f t="shared" si="41"/>
        <v>0</v>
      </c>
      <c r="N151" s="40">
        <f t="shared" si="48"/>
        <v>13946.943488251718</v>
      </c>
      <c r="O151" s="40">
        <f t="shared" si="42"/>
        <v>13932.213652175002</v>
      </c>
      <c r="P151" s="40">
        <f t="shared" si="49"/>
        <v>13932.213652175002</v>
      </c>
      <c r="Q151">
        <f t="shared" si="50"/>
        <v>0</v>
      </c>
      <c r="R151" s="40">
        <f t="shared" si="51"/>
        <v>13932.213652175002</v>
      </c>
      <c r="S151" s="40">
        <f t="shared" si="43"/>
        <v>13932.213652174991</v>
      </c>
      <c r="T151" s="40">
        <f t="shared" si="52"/>
        <v>13932.213652174991</v>
      </c>
      <c r="U151">
        <f t="shared" si="53"/>
        <v>0</v>
      </c>
      <c r="V151" s="40">
        <f t="shared" si="54"/>
        <v>13932.213652174991</v>
      </c>
      <c r="W151" s="40">
        <f t="shared" si="44"/>
        <v>13932.213652174989</v>
      </c>
      <c r="X151" s="40">
        <f t="shared" si="55"/>
        <v>13932.213652174989</v>
      </c>
      <c r="Y151">
        <f t="shared" si="56"/>
        <v>0</v>
      </c>
    </row>
    <row r="152" spans="1:25" x14ac:dyDescent="0.25">
      <c r="A152" s="4" t="s">
        <v>969</v>
      </c>
      <c r="B152" s="7" t="s">
        <v>494</v>
      </c>
      <c r="C152" s="2" t="s">
        <v>970</v>
      </c>
      <c r="D152">
        <f>VLOOKUP(B152,'Model allocations'!$A$1:$L$319,4,FALSE)</f>
        <v>361292.80550427979</v>
      </c>
      <c r="E152" s="42">
        <f>VLOOKUP(B152,'Initial adjusted formula count'!$A$1:$P$319,12,FALSE)</f>
        <v>0.12893145161290301</v>
      </c>
      <c r="F152">
        <f>VLOOKUP(B152,'Model allocations'!$A$1:$L$319,9,FALSE)</f>
        <v>307098.88467863784</v>
      </c>
      <c r="G152" s="41">
        <f t="shared" si="45"/>
        <v>0.85</v>
      </c>
      <c r="H152">
        <f t="shared" si="46"/>
        <v>307098.88467863784</v>
      </c>
      <c r="I152">
        <f t="shared" si="38"/>
        <v>0</v>
      </c>
      <c r="J152">
        <f t="shared" si="39"/>
        <v>307098.88467863784</v>
      </c>
      <c r="K152">
        <f t="shared" si="40"/>
        <v>306674.88062108197</v>
      </c>
      <c r="L152">
        <f t="shared" si="47"/>
        <v>306674.88062108197</v>
      </c>
      <c r="M152">
        <f t="shared" si="41"/>
        <v>307098.88467863784</v>
      </c>
      <c r="N152" s="40">
        <f t="shared" si="48"/>
        <v>0</v>
      </c>
      <c r="O152" s="40">
        <f t="shared" si="42"/>
        <v>0</v>
      </c>
      <c r="P152" s="40">
        <f t="shared" si="49"/>
        <v>307098.88467863784</v>
      </c>
      <c r="Q152">
        <f t="shared" si="50"/>
        <v>0</v>
      </c>
      <c r="R152" s="40">
        <f t="shared" si="51"/>
        <v>0</v>
      </c>
      <c r="S152" s="40">
        <f t="shared" si="43"/>
        <v>0</v>
      </c>
      <c r="T152" s="40">
        <f t="shared" si="52"/>
        <v>307098.88467863784</v>
      </c>
      <c r="U152">
        <f t="shared" si="53"/>
        <v>0</v>
      </c>
      <c r="V152" s="40">
        <f t="shared" si="54"/>
        <v>0</v>
      </c>
      <c r="W152" s="40">
        <f t="shared" si="44"/>
        <v>0</v>
      </c>
      <c r="X152" s="40">
        <f t="shared" si="55"/>
        <v>307098.88467863784</v>
      </c>
      <c r="Y152">
        <f t="shared" si="56"/>
        <v>0</v>
      </c>
    </row>
    <row r="153" spans="1:25" x14ac:dyDescent="0.25">
      <c r="A153" s="4" t="s">
        <v>971</v>
      </c>
      <c r="B153" s="7" t="s">
        <v>496</v>
      </c>
      <c r="C153" s="2" t="s">
        <v>972</v>
      </c>
      <c r="D153">
        <f>VLOOKUP(B153,'Model allocations'!$A$1:$L$319,4,FALSE)</f>
        <v>19016.181686776192</v>
      </c>
      <c r="E153" s="42">
        <f>VLOOKUP(B153,'Initial adjusted formula count'!$A$1:$P$319,12,FALSE)</f>
        <v>0.15472779369627501</v>
      </c>
      <c r="F153">
        <f>VLOOKUP(B153,'Model allocations'!$A$1:$L$319,9,FALSE)</f>
        <v>22853.824889967749</v>
      </c>
      <c r="G153" s="41">
        <f t="shared" si="45"/>
        <v>0.9</v>
      </c>
      <c r="H153">
        <f t="shared" si="46"/>
        <v>17114.563518098574</v>
      </c>
      <c r="I153">
        <f t="shared" si="38"/>
        <v>0</v>
      </c>
      <c r="J153">
        <f t="shared" si="39"/>
        <v>22853.824889967749</v>
      </c>
      <c r="K153">
        <f t="shared" si="40"/>
        <v>22822.271162593719</v>
      </c>
      <c r="L153">
        <f t="shared" si="47"/>
        <v>22822.271162593719</v>
      </c>
      <c r="M153">
        <f t="shared" si="41"/>
        <v>0</v>
      </c>
      <c r="N153" s="40">
        <f t="shared" si="48"/>
        <v>22822.271162593719</v>
      </c>
      <c r="O153" s="40">
        <f t="shared" si="42"/>
        <v>22798.167794468187</v>
      </c>
      <c r="P153" s="40">
        <f t="shared" si="49"/>
        <v>22798.167794468187</v>
      </c>
      <c r="Q153">
        <f t="shared" si="50"/>
        <v>0</v>
      </c>
      <c r="R153" s="40">
        <f t="shared" si="51"/>
        <v>22798.167794468187</v>
      </c>
      <c r="S153" s="40">
        <f t="shared" si="43"/>
        <v>22798.167794468169</v>
      </c>
      <c r="T153" s="40">
        <f t="shared" si="52"/>
        <v>22798.167794468169</v>
      </c>
      <c r="U153">
        <f t="shared" si="53"/>
        <v>0</v>
      </c>
      <c r="V153" s="40">
        <f t="shared" si="54"/>
        <v>22798.167794468169</v>
      </c>
      <c r="W153" s="40">
        <f t="shared" si="44"/>
        <v>22798.167794468161</v>
      </c>
      <c r="X153" s="40">
        <f t="shared" si="55"/>
        <v>22798.167794468161</v>
      </c>
      <c r="Y153">
        <f t="shared" si="56"/>
        <v>0</v>
      </c>
    </row>
    <row r="154" spans="1:25" x14ac:dyDescent="0.25">
      <c r="A154" s="4" t="s">
        <v>973</v>
      </c>
      <c r="B154" s="7" t="s">
        <v>498</v>
      </c>
      <c r="C154" s="2" t="s">
        <v>974</v>
      </c>
      <c r="D154">
        <f>VLOOKUP(B154,'Model allocations'!$A$1:$L$319,4,FALSE)</f>
        <v>44141.634413195388</v>
      </c>
      <c r="E154" s="42">
        <f>VLOOKUP(B154,'Initial adjusted formula count'!$A$1:$P$319,12,FALSE)</f>
        <v>0.25714285714285701</v>
      </c>
      <c r="F154">
        <f>VLOOKUP(B154,'Model allocations'!$A$1:$L$319,9,FALSE)</f>
        <v>55230.076817422065</v>
      </c>
      <c r="G154" s="41">
        <f t="shared" si="45"/>
        <v>0.9</v>
      </c>
      <c r="H154">
        <f t="shared" si="46"/>
        <v>39727.470971875853</v>
      </c>
      <c r="I154">
        <f t="shared" si="38"/>
        <v>0</v>
      </c>
      <c r="J154">
        <f t="shared" si="39"/>
        <v>55230.076817422065</v>
      </c>
      <c r="K154">
        <f t="shared" si="40"/>
        <v>55153.821976268162</v>
      </c>
      <c r="L154">
        <f t="shared" si="47"/>
        <v>55153.821976268162</v>
      </c>
      <c r="M154">
        <f t="shared" si="41"/>
        <v>0</v>
      </c>
      <c r="N154" s="40">
        <f t="shared" si="48"/>
        <v>55153.821976268162</v>
      </c>
      <c r="O154" s="40">
        <f t="shared" si="42"/>
        <v>55095.572169964791</v>
      </c>
      <c r="P154" s="40">
        <f t="shared" si="49"/>
        <v>55095.572169964791</v>
      </c>
      <c r="Q154">
        <f t="shared" si="50"/>
        <v>0</v>
      </c>
      <c r="R154" s="40">
        <f t="shared" si="51"/>
        <v>55095.572169964791</v>
      </c>
      <c r="S154" s="40">
        <f t="shared" si="43"/>
        <v>55095.572169964747</v>
      </c>
      <c r="T154" s="40">
        <f t="shared" si="52"/>
        <v>55095.572169964747</v>
      </c>
      <c r="U154">
        <f t="shared" si="53"/>
        <v>0</v>
      </c>
      <c r="V154" s="40">
        <f t="shared" si="54"/>
        <v>55095.572169964747</v>
      </c>
      <c r="W154" s="40">
        <f t="shared" si="44"/>
        <v>55095.57216996474</v>
      </c>
      <c r="X154" s="40">
        <f t="shared" si="55"/>
        <v>55095.57216996474</v>
      </c>
      <c r="Y154">
        <f t="shared" si="56"/>
        <v>0</v>
      </c>
    </row>
    <row r="155" spans="1:25" x14ac:dyDescent="0.25">
      <c r="A155" s="4" t="s">
        <v>975</v>
      </c>
      <c r="B155" s="7" t="s">
        <v>500</v>
      </c>
      <c r="C155" s="2" t="s">
        <v>976</v>
      </c>
      <c r="D155">
        <f>VLOOKUP(B155,'Model allocations'!$A$1:$L$319,4,FALSE)</f>
        <v>69237.389863866978</v>
      </c>
      <c r="E155" s="42">
        <f>VLOOKUP(B155,'Initial adjusted formula count'!$A$1:$P$319,12,FALSE)</f>
        <v>0.17089883111648499</v>
      </c>
      <c r="F155">
        <f>VLOOKUP(B155,'Model allocations'!$A$1:$L$319,9,FALSE)</f>
        <v>89722.423642095615</v>
      </c>
      <c r="G155" s="41">
        <f t="shared" si="45"/>
        <v>0.9</v>
      </c>
      <c r="H155">
        <f t="shared" si="46"/>
        <v>62313.650877480279</v>
      </c>
      <c r="I155">
        <f t="shared" si="38"/>
        <v>0</v>
      </c>
      <c r="J155">
        <f t="shared" si="39"/>
        <v>89722.423642095615</v>
      </c>
      <c r="K155">
        <f t="shared" si="40"/>
        <v>89598.546045738316</v>
      </c>
      <c r="L155">
        <f t="shared" si="47"/>
        <v>89598.546045738316</v>
      </c>
      <c r="M155">
        <f t="shared" si="41"/>
        <v>0</v>
      </c>
      <c r="N155" s="40">
        <f t="shared" si="48"/>
        <v>89598.546045738316</v>
      </c>
      <c r="O155" s="40">
        <f t="shared" si="42"/>
        <v>89503.918007912143</v>
      </c>
      <c r="P155" s="40">
        <f t="shared" si="49"/>
        <v>89503.918007912143</v>
      </c>
      <c r="Q155">
        <f t="shared" si="50"/>
        <v>0</v>
      </c>
      <c r="R155" s="40">
        <f t="shared" si="51"/>
        <v>89503.918007912143</v>
      </c>
      <c r="S155" s="40">
        <f t="shared" si="43"/>
        <v>89503.918007912071</v>
      </c>
      <c r="T155" s="40">
        <f t="shared" si="52"/>
        <v>89503.918007912071</v>
      </c>
      <c r="U155">
        <f t="shared" si="53"/>
        <v>0</v>
      </c>
      <c r="V155" s="40">
        <f t="shared" si="54"/>
        <v>89503.918007912071</v>
      </c>
      <c r="W155" s="40">
        <f t="shared" si="44"/>
        <v>89503.918007912056</v>
      </c>
      <c r="X155" s="40">
        <f t="shared" si="55"/>
        <v>89503.918007912056</v>
      </c>
      <c r="Y155">
        <f t="shared" si="56"/>
        <v>0</v>
      </c>
    </row>
    <row r="156" spans="1:25" x14ac:dyDescent="0.25">
      <c r="A156" s="4" t="s">
        <v>977</v>
      </c>
      <c r="B156" s="7" t="s">
        <v>188</v>
      </c>
      <c r="C156" s="2" t="s">
        <v>978</v>
      </c>
      <c r="D156">
        <f>VLOOKUP(B156,'Model allocations'!$A$1:$L$319,4,FALSE)</f>
        <v>0</v>
      </c>
      <c r="E156" s="42">
        <f>VLOOKUP(B156,'Initial adjusted formula count'!$A$1:$P$319,12,FALSE)</f>
        <v>0.146341463414634</v>
      </c>
      <c r="F156">
        <f>VLOOKUP(B156,'Model allocations'!$A$1:$L$319,9,FALSE)</f>
        <v>0</v>
      </c>
      <c r="G156" s="41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40">
        <f t="shared" si="48"/>
        <v>0</v>
      </c>
      <c r="O156" s="40">
        <f t="shared" si="42"/>
        <v>0</v>
      </c>
      <c r="P156" s="40">
        <f t="shared" si="49"/>
        <v>0</v>
      </c>
      <c r="Q156">
        <f t="shared" si="50"/>
        <v>0</v>
      </c>
      <c r="R156" s="40">
        <f t="shared" si="51"/>
        <v>0</v>
      </c>
      <c r="S156" s="40">
        <f t="shared" si="43"/>
        <v>0</v>
      </c>
      <c r="T156" s="40">
        <f t="shared" si="52"/>
        <v>0</v>
      </c>
      <c r="U156">
        <f t="shared" si="53"/>
        <v>0</v>
      </c>
      <c r="V156" s="40">
        <f t="shared" si="54"/>
        <v>0</v>
      </c>
      <c r="W156" s="40">
        <f t="shared" si="44"/>
        <v>0</v>
      </c>
      <c r="X156" s="40">
        <f t="shared" si="55"/>
        <v>0</v>
      </c>
      <c r="Y156">
        <f t="shared" si="56"/>
        <v>0</v>
      </c>
    </row>
    <row r="157" spans="1:25" x14ac:dyDescent="0.25">
      <c r="A157" s="4" t="s">
        <v>979</v>
      </c>
      <c r="B157" s="7" t="s">
        <v>502</v>
      </c>
      <c r="C157" s="9" t="s">
        <v>980</v>
      </c>
      <c r="D157">
        <f>VLOOKUP(B157,'Model allocations'!$A$1:$L$319,4,FALSE)</f>
        <v>215255.26750198987</v>
      </c>
      <c r="E157" s="42">
        <f>VLOOKUP(B157,'Initial adjusted formula count'!$A$1:$P$319,12,FALSE)</f>
        <v>0.137786755157986</v>
      </c>
      <c r="F157">
        <f>VLOOKUP(B157,'Model allocations'!$A$1:$L$319,9,FALSE)</f>
        <v>182966.97737669139</v>
      </c>
      <c r="G157" s="41">
        <f t="shared" si="45"/>
        <v>0.85</v>
      </c>
      <c r="H157">
        <f t="shared" si="46"/>
        <v>182966.97737669139</v>
      </c>
      <c r="I157">
        <f t="shared" si="38"/>
        <v>0</v>
      </c>
      <c r="J157">
        <f t="shared" si="39"/>
        <v>182966.97737669139</v>
      </c>
      <c r="K157">
        <f t="shared" si="40"/>
        <v>182714.35926351382</v>
      </c>
      <c r="L157">
        <f t="shared" si="47"/>
        <v>182714.35926351382</v>
      </c>
      <c r="M157">
        <f t="shared" si="41"/>
        <v>182966.97737669139</v>
      </c>
      <c r="N157" s="40">
        <f t="shared" si="48"/>
        <v>0</v>
      </c>
      <c r="O157" s="40">
        <f t="shared" si="42"/>
        <v>0</v>
      </c>
      <c r="P157" s="40">
        <f t="shared" si="49"/>
        <v>182966.97737669139</v>
      </c>
      <c r="Q157">
        <f t="shared" si="50"/>
        <v>0</v>
      </c>
      <c r="R157" s="40">
        <f t="shared" si="51"/>
        <v>0</v>
      </c>
      <c r="S157" s="40">
        <f t="shared" si="43"/>
        <v>0</v>
      </c>
      <c r="T157" s="40">
        <f t="shared" si="52"/>
        <v>182966.97737669139</v>
      </c>
      <c r="U157">
        <f t="shared" si="53"/>
        <v>0</v>
      </c>
      <c r="V157" s="40">
        <f t="shared" si="54"/>
        <v>0</v>
      </c>
      <c r="W157" s="40">
        <f t="shared" si="44"/>
        <v>0</v>
      </c>
      <c r="X157" s="40">
        <f t="shared" si="55"/>
        <v>182966.97737669139</v>
      </c>
      <c r="Y157">
        <f t="shared" si="56"/>
        <v>0</v>
      </c>
    </row>
    <row r="158" spans="1:25" x14ac:dyDescent="0.25">
      <c r="A158" s="4" t="s">
        <v>981</v>
      </c>
      <c r="B158" s="7" t="s">
        <v>300</v>
      </c>
      <c r="C158" s="2" t="s">
        <v>982</v>
      </c>
      <c r="D158">
        <f>VLOOKUP(B158,'Model allocations'!$A$1:$L$319,4,FALSE)</f>
        <v>0</v>
      </c>
      <c r="E158" s="42">
        <f>VLOOKUP(B158,'Initial adjusted formula count'!$A$1:$P$319,12,FALSE)</f>
        <v>0.11062590975254701</v>
      </c>
      <c r="F158">
        <f>VLOOKUP(B158,'Model allocations'!$A$1:$L$319,9,FALSE)</f>
        <v>0</v>
      </c>
      <c r="G158" s="41">
        <f t="shared" si="45"/>
        <v>0.85</v>
      </c>
      <c r="H158">
        <f t="shared" si="46"/>
        <v>0</v>
      </c>
      <c r="I158">
        <f t="shared" si="38"/>
        <v>0</v>
      </c>
      <c r="J158">
        <f t="shared" si="39"/>
        <v>0</v>
      </c>
      <c r="K158">
        <f t="shared" si="40"/>
        <v>0</v>
      </c>
      <c r="L158">
        <f t="shared" si="47"/>
        <v>0</v>
      </c>
      <c r="M158">
        <f t="shared" si="41"/>
        <v>0</v>
      </c>
      <c r="N158" s="40">
        <f t="shared" si="48"/>
        <v>0</v>
      </c>
      <c r="O158" s="40">
        <f t="shared" si="42"/>
        <v>0</v>
      </c>
      <c r="P158" s="40">
        <f t="shared" si="49"/>
        <v>0</v>
      </c>
      <c r="Q158">
        <f t="shared" si="50"/>
        <v>0</v>
      </c>
      <c r="R158" s="40">
        <f t="shared" si="51"/>
        <v>0</v>
      </c>
      <c r="S158" s="40">
        <f t="shared" si="43"/>
        <v>0</v>
      </c>
      <c r="T158" s="40">
        <f t="shared" si="52"/>
        <v>0</v>
      </c>
      <c r="U158">
        <f t="shared" si="53"/>
        <v>0</v>
      </c>
      <c r="V158" s="40">
        <f t="shared" si="54"/>
        <v>0</v>
      </c>
      <c r="W158" s="40">
        <f t="shared" si="44"/>
        <v>0</v>
      </c>
      <c r="X158" s="40">
        <f t="shared" si="55"/>
        <v>0</v>
      </c>
      <c r="Y158">
        <f t="shared" si="56"/>
        <v>0</v>
      </c>
    </row>
    <row r="159" spans="1:25" x14ac:dyDescent="0.25">
      <c r="A159" s="4" t="s">
        <v>983</v>
      </c>
      <c r="B159" s="7" t="s">
        <v>504</v>
      </c>
      <c r="C159" s="2" t="s">
        <v>984</v>
      </c>
      <c r="D159">
        <f>VLOOKUP(B159,'Model allocations'!$A$1:$L$319,4,FALSE)</f>
        <v>21943.303408524778</v>
      </c>
      <c r="E159" s="42">
        <f>VLOOKUP(B159,'Initial adjusted formula count'!$A$1:$P$319,12,FALSE)</f>
        <v>0.12621951219512201</v>
      </c>
      <c r="F159">
        <f>VLOOKUP(B159,'Model allocations'!$A$1:$L$319,9,FALSE)</f>
        <v>0</v>
      </c>
      <c r="G159" s="41">
        <f t="shared" si="45"/>
        <v>0.85</v>
      </c>
      <c r="H159">
        <f t="shared" si="46"/>
        <v>0</v>
      </c>
      <c r="I159">
        <f t="shared" si="38"/>
        <v>0</v>
      </c>
      <c r="J159">
        <f t="shared" si="39"/>
        <v>0</v>
      </c>
      <c r="K159">
        <f t="shared" si="40"/>
        <v>0</v>
      </c>
      <c r="L159">
        <f t="shared" si="47"/>
        <v>0</v>
      </c>
      <c r="M159">
        <f t="shared" si="41"/>
        <v>0</v>
      </c>
      <c r="N159" s="40">
        <f t="shared" si="48"/>
        <v>0</v>
      </c>
      <c r="O159" s="40">
        <f t="shared" si="42"/>
        <v>0</v>
      </c>
      <c r="P159" s="40">
        <f t="shared" si="49"/>
        <v>0</v>
      </c>
      <c r="Q159">
        <f t="shared" si="50"/>
        <v>0</v>
      </c>
      <c r="R159" s="40">
        <f t="shared" si="51"/>
        <v>0</v>
      </c>
      <c r="S159" s="40">
        <f t="shared" si="43"/>
        <v>0</v>
      </c>
      <c r="T159" s="40">
        <f t="shared" si="52"/>
        <v>0</v>
      </c>
      <c r="U159">
        <f t="shared" si="53"/>
        <v>0</v>
      </c>
      <c r="V159" s="40">
        <f t="shared" si="54"/>
        <v>0</v>
      </c>
      <c r="W159" s="40">
        <f t="shared" si="44"/>
        <v>0</v>
      </c>
      <c r="X159" s="40">
        <f t="shared" si="55"/>
        <v>0</v>
      </c>
      <c r="Y159">
        <f t="shared" si="56"/>
        <v>0</v>
      </c>
    </row>
    <row r="160" spans="1:25" x14ac:dyDescent="0.25">
      <c r="A160" s="4" t="s">
        <v>985</v>
      </c>
      <c r="B160" s="7" t="s">
        <v>506</v>
      </c>
      <c r="C160" s="2" t="s">
        <v>986</v>
      </c>
      <c r="D160">
        <f>VLOOKUP(B160,'Model allocations'!$A$1:$L$319,4,FALSE)</f>
        <v>23038.835505132687</v>
      </c>
      <c r="E160" s="42">
        <f>VLOOKUP(B160,'Initial adjusted formula count'!$A$1:$P$319,12,FALSE)</f>
        <v>0.102067183462532</v>
      </c>
      <c r="F160">
        <f>VLOOKUP(B160,'Model allocations'!$A$1:$L$319,9,FALSE)</f>
        <v>19583.010179362784</v>
      </c>
      <c r="G160" s="41">
        <f t="shared" si="45"/>
        <v>0.85</v>
      </c>
      <c r="H160">
        <f t="shared" si="46"/>
        <v>19583.010179362784</v>
      </c>
      <c r="I160">
        <f t="shared" si="38"/>
        <v>0</v>
      </c>
      <c r="J160">
        <f t="shared" si="39"/>
        <v>19583.010179362784</v>
      </c>
      <c r="K160">
        <f t="shared" si="40"/>
        <v>19555.972387337271</v>
      </c>
      <c r="L160">
        <f t="shared" si="47"/>
        <v>19555.972387337271</v>
      </c>
      <c r="M160">
        <f t="shared" si="41"/>
        <v>19583.010179362784</v>
      </c>
      <c r="N160" s="40">
        <f t="shared" si="48"/>
        <v>0</v>
      </c>
      <c r="O160" s="40">
        <f t="shared" si="42"/>
        <v>0</v>
      </c>
      <c r="P160" s="40">
        <f t="shared" si="49"/>
        <v>19583.010179362784</v>
      </c>
      <c r="Q160">
        <f t="shared" si="50"/>
        <v>0</v>
      </c>
      <c r="R160" s="40">
        <f t="shared" si="51"/>
        <v>0</v>
      </c>
      <c r="S160" s="40">
        <f t="shared" si="43"/>
        <v>0</v>
      </c>
      <c r="T160" s="40">
        <f t="shared" si="52"/>
        <v>19583.010179362784</v>
      </c>
      <c r="U160">
        <f t="shared" si="53"/>
        <v>0</v>
      </c>
      <c r="V160" s="40">
        <f t="shared" si="54"/>
        <v>0</v>
      </c>
      <c r="W160" s="40">
        <f t="shared" si="44"/>
        <v>0</v>
      </c>
      <c r="X160" s="40">
        <f t="shared" si="55"/>
        <v>19583.010179362784</v>
      </c>
      <c r="Y160">
        <f t="shared" si="56"/>
        <v>0</v>
      </c>
    </row>
    <row r="161" spans="1:25" x14ac:dyDescent="0.25">
      <c r="A161" s="4" t="s">
        <v>987</v>
      </c>
      <c r="B161" s="7" t="s">
        <v>508</v>
      </c>
      <c r="C161" s="2" t="s">
        <v>988</v>
      </c>
      <c r="D161">
        <f>VLOOKUP(B161,'Model allocations'!$A$1:$L$319,4,FALSE)</f>
        <v>7810.7189330174988</v>
      </c>
      <c r="E161" s="42">
        <f>VLOOKUP(B161,'Initial adjusted formula count'!$A$1:$P$319,12,FALSE)</f>
        <v>0.13994169096209899</v>
      </c>
      <c r="F161">
        <f>VLOOKUP(B161,'Model allocations'!$A$1:$L$319,9,FALSE)</f>
        <v>6639.1110930648738</v>
      </c>
      <c r="G161" s="41">
        <f t="shared" si="45"/>
        <v>0.85</v>
      </c>
      <c r="H161">
        <f t="shared" si="46"/>
        <v>6639.1110930648738</v>
      </c>
      <c r="I161">
        <f t="shared" si="38"/>
        <v>0</v>
      </c>
      <c r="J161">
        <f t="shared" si="39"/>
        <v>6639.1110930648738</v>
      </c>
      <c r="K161">
        <f t="shared" si="40"/>
        <v>6629.9446317637539</v>
      </c>
      <c r="L161">
        <f t="shared" si="47"/>
        <v>6629.9446317637539</v>
      </c>
      <c r="M161">
        <f t="shared" si="41"/>
        <v>6639.1110930648738</v>
      </c>
      <c r="N161" s="40">
        <f t="shared" si="48"/>
        <v>0</v>
      </c>
      <c r="O161" s="40">
        <f t="shared" si="42"/>
        <v>0</v>
      </c>
      <c r="P161" s="40">
        <f t="shared" si="49"/>
        <v>6639.1110930648738</v>
      </c>
      <c r="Q161">
        <f t="shared" si="50"/>
        <v>0</v>
      </c>
      <c r="R161" s="40">
        <f t="shared" si="51"/>
        <v>0</v>
      </c>
      <c r="S161" s="40">
        <f t="shared" si="43"/>
        <v>0</v>
      </c>
      <c r="T161" s="40">
        <f t="shared" si="52"/>
        <v>6639.1110930648738</v>
      </c>
      <c r="U161">
        <f t="shared" si="53"/>
        <v>0</v>
      </c>
      <c r="V161" s="40">
        <f t="shared" si="54"/>
        <v>0</v>
      </c>
      <c r="W161" s="40">
        <f t="shared" si="44"/>
        <v>0</v>
      </c>
      <c r="X161" s="40">
        <f t="shared" si="55"/>
        <v>6639.1110930648738</v>
      </c>
      <c r="Y161">
        <f t="shared" si="56"/>
        <v>0</v>
      </c>
    </row>
    <row r="162" spans="1:25" x14ac:dyDescent="0.25">
      <c r="A162" s="4" t="s">
        <v>989</v>
      </c>
      <c r="B162" s="7" t="s">
        <v>510</v>
      </c>
      <c r="C162" s="2" t="s">
        <v>990</v>
      </c>
      <c r="D162">
        <f>VLOOKUP(B162,'Model allocations'!$A$1:$L$319,4,FALSE)</f>
        <v>19262.685338979805</v>
      </c>
      <c r="E162" s="42">
        <f>VLOOKUP(B162,'Initial adjusted formula count'!$A$1:$P$319,12,FALSE)</f>
        <v>0.233201581027668</v>
      </c>
      <c r="F162">
        <f>VLOOKUP(B162,'Model allocations'!$A$1:$L$319,9,FALSE)</f>
        <v>17336.416805081826</v>
      </c>
      <c r="G162" s="41">
        <f t="shared" si="45"/>
        <v>0.9</v>
      </c>
      <c r="H162">
        <f t="shared" si="46"/>
        <v>17336.416805081826</v>
      </c>
      <c r="I162">
        <f t="shared" si="38"/>
        <v>0</v>
      </c>
      <c r="J162">
        <f t="shared" si="39"/>
        <v>17336.416805081826</v>
      </c>
      <c r="K162">
        <f t="shared" si="40"/>
        <v>17312.480830594239</v>
      </c>
      <c r="L162">
        <f t="shared" si="47"/>
        <v>17312.480830594239</v>
      </c>
      <c r="M162">
        <f t="shared" si="41"/>
        <v>17336.416805081826</v>
      </c>
      <c r="N162" s="40">
        <f t="shared" si="48"/>
        <v>0</v>
      </c>
      <c r="O162" s="40">
        <f t="shared" si="42"/>
        <v>0</v>
      </c>
      <c r="P162" s="40">
        <f t="shared" si="49"/>
        <v>17336.416805081826</v>
      </c>
      <c r="Q162">
        <f t="shared" si="50"/>
        <v>0</v>
      </c>
      <c r="R162" s="40">
        <f t="shared" si="51"/>
        <v>0</v>
      </c>
      <c r="S162" s="40">
        <f t="shared" si="43"/>
        <v>0</v>
      </c>
      <c r="T162" s="40">
        <f t="shared" si="52"/>
        <v>17336.416805081826</v>
      </c>
      <c r="U162">
        <f t="shared" si="53"/>
        <v>0</v>
      </c>
      <c r="V162" s="40">
        <f t="shared" si="54"/>
        <v>0</v>
      </c>
      <c r="W162" s="40">
        <f t="shared" si="44"/>
        <v>0</v>
      </c>
      <c r="X162" s="40">
        <f t="shared" si="55"/>
        <v>17336.416805081826</v>
      </c>
      <c r="Y162">
        <f t="shared" si="56"/>
        <v>0</v>
      </c>
    </row>
    <row r="163" spans="1:25" x14ac:dyDescent="0.25">
      <c r="A163" s="4" t="s">
        <v>991</v>
      </c>
      <c r="B163" s="7" t="s">
        <v>512</v>
      </c>
      <c r="C163" s="2" t="s">
        <v>992</v>
      </c>
      <c r="D163">
        <f>VLOOKUP(B163,'Model allocations'!$A$1:$L$319,4,FALSE)</f>
        <v>65775.02310871151</v>
      </c>
      <c r="E163" s="42">
        <f>VLOOKUP(B163,'Initial adjusted formula count'!$A$1:$P$319,12,FALSE)</f>
        <v>0.23397913561847999</v>
      </c>
      <c r="F163">
        <f>VLOOKUP(B163,'Model allocations'!$A$1:$L$319,9,FALSE)</f>
        <v>66445.379772684013</v>
      </c>
      <c r="G163" s="41">
        <f t="shared" si="45"/>
        <v>0.9</v>
      </c>
      <c r="H163">
        <f t="shared" si="46"/>
        <v>59197.520797840363</v>
      </c>
      <c r="I163">
        <f t="shared" si="38"/>
        <v>0</v>
      </c>
      <c r="J163">
        <f t="shared" si="39"/>
        <v>66445.379772684013</v>
      </c>
      <c r="K163">
        <f t="shared" si="40"/>
        <v>66353.640231985453</v>
      </c>
      <c r="L163">
        <f t="shared" si="47"/>
        <v>66353.640231985453</v>
      </c>
      <c r="M163">
        <f t="shared" si="41"/>
        <v>0</v>
      </c>
      <c r="N163" s="40">
        <f t="shared" si="48"/>
        <v>66353.640231985453</v>
      </c>
      <c r="O163" s="40">
        <f t="shared" si="42"/>
        <v>66283.561920953813</v>
      </c>
      <c r="P163" s="40">
        <f t="shared" si="49"/>
        <v>66283.561920953813</v>
      </c>
      <c r="Q163">
        <f t="shared" si="50"/>
        <v>0</v>
      </c>
      <c r="R163" s="40">
        <f t="shared" si="51"/>
        <v>66283.561920953813</v>
      </c>
      <c r="S163" s="40">
        <f t="shared" si="43"/>
        <v>66283.561920953754</v>
      </c>
      <c r="T163" s="40">
        <f t="shared" si="52"/>
        <v>66283.561920953754</v>
      </c>
      <c r="U163">
        <f t="shared" si="53"/>
        <v>0</v>
      </c>
      <c r="V163" s="40">
        <f t="shared" si="54"/>
        <v>66283.561920953754</v>
      </c>
      <c r="W163" s="40">
        <f t="shared" si="44"/>
        <v>66283.56192095374</v>
      </c>
      <c r="X163" s="40">
        <f t="shared" si="55"/>
        <v>66283.56192095374</v>
      </c>
      <c r="Y163">
        <f t="shared" si="56"/>
        <v>0</v>
      </c>
    </row>
    <row r="164" spans="1:25" x14ac:dyDescent="0.25">
      <c r="A164" s="4" t="s">
        <v>993</v>
      </c>
      <c r="B164" s="7" t="s">
        <v>514</v>
      </c>
      <c r="C164" s="2" t="s">
        <v>994</v>
      </c>
      <c r="D164">
        <f>VLOOKUP(B164,'Model allocations'!$A$1:$L$319,4,FALSE)</f>
        <v>66009.933905528334</v>
      </c>
      <c r="E164" s="42">
        <f>VLOOKUP(B164,'Initial adjusted formula count'!$A$1:$P$319,12,FALSE)</f>
        <v>9.6202531645569606E-2</v>
      </c>
      <c r="F164">
        <f>VLOOKUP(B164,'Model allocations'!$A$1:$L$319,9,FALSE)</f>
        <v>56108.443819699081</v>
      </c>
      <c r="G164" s="41">
        <f t="shared" si="45"/>
        <v>0.85</v>
      </c>
      <c r="H164">
        <f t="shared" si="46"/>
        <v>56108.443819699081</v>
      </c>
      <c r="I164">
        <f t="shared" si="38"/>
        <v>0</v>
      </c>
      <c r="J164">
        <f t="shared" si="39"/>
        <v>56108.443819699081</v>
      </c>
      <c r="K164">
        <f t="shared" si="40"/>
        <v>56030.976238312083</v>
      </c>
      <c r="L164">
        <f t="shared" si="47"/>
        <v>56030.976238312083</v>
      </c>
      <c r="M164">
        <f t="shared" si="41"/>
        <v>56108.443819699081</v>
      </c>
      <c r="N164" s="40">
        <f t="shared" si="48"/>
        <v>0</v>
      </c>
      <c r="O164" s="40">
        <f t="shared" si="42"/>
        <v>0</v>
      </c>
      <c r="P164" s="40">
        <f t="shared" si="49"/>
        <v>56108.443819699081</v>
      </c>
      <c r="Q164">
        <f t="shared" si="50"/>
        <v>0</v>
      </c>
      <c r="R164" s="40">
        <f t="shared" si="51"/>
        <v>0</v>
      </c>
      <c r="S164" s="40">
        <f t="shared" si="43"/>
        <v>0</v>
      </c>
      <c r="T164" s="40">
        <f t="shared" si="52"/>
        <v>56108.443819699081</v>
      </c>
      <c r="U164">
        <f t="shared" si="53"/>
        <v>0</v>
      </c>
      <c r="V164" s="40">
        <f t="shared" si="54"/>
        <v>0</v>
      </c>
      <c r="W164" s="40">
        <f t="shared" si="44"/>
        <v>0</v>
      </c>
      <c r="X164" s="40">
        <f t="shared" si="55"/>
        <v>56108.443819699081</v>
      </c>
      <c r="Y164">
        <f t="shared" si="56"/>
        <v>0</v>
      </c>
    </row>
    <row r="165" spans="1:25" x14ac:dyDescent="0.25">
      <c r="A165" s="4" t="s">
        <v>995</v>
      </c>
      <c r="B165" s="7" t="s">
        <v>190</v>
      </c>
      <c r="C165" s="2" t="s">
        <v>996</v>
      </c>
      <c r="D165">
        <f>VLOOKUP(B165,'Model allocations'!$A$1:$L$319,4,FALSE)</f>
        <v>0</v>
      </c>
      <c r="E165" s="42">
        <f>VLOOKUP(B165,'Initial adjusted formula count'!$A$1:$P$319,12,FALSE)</f>
        <v>0.13410301953818801</v>
      </c>
      <c r="F165">
        <f>VLOOKUP(B165,'Model allocations'!$A$1:$L$319,9,FALSE)</f>
        <v>0</v>
      </c>
      <c r="G165" s="41">
        <f t="shared" si="45"/>
        <v>0.85</v>
      </c>
      <c r="H165">
        <f t="shared" si="46"/>
        <v>0</v>
      </c>
      <c r="I165">
        <f t="shared" si="38"/>
        <v>0</v>
      </c>
      <c r="J165">
        <f t="shared" si="39"/>
        <v>0</v>
      </c>
      <c r="K165">
        <f t="shared" si="40"/>
        <v>0</v>
      </c>
      <c r="L165">
        <f t="shared" si="47"/>
        <v>0</v>
      </c>
      <c r="M165">
        <f t="shared" si="41"/>
        <v>0</v>
      </c>
      <c r="N165" s="40">
        <f t="shared" si="48"/>
        <v>0</v>
      </c>
      <c r="O165" s="40">
        <f t="shared" si="42"/>
        <v>0</v>
      </c>
      <c r="P165" s="40">
        <f t="shared" si="49"/>
        <v>0</v>
      </c>
      <c r="Q165">
        <f t="shared" si="50"/>
        <v>0</v>
      </c>
      <c r="R165" s="40">
        <f t="shared" si="51"/>
        <v>0</v>
      </c>
      <c r="S165" s="40">
        <f t="shared" si="43"/>
        <v>0</v>
      </c>
      <c r="T165" s="40">
        <f t="shared" si="52"/>
        <v>0</v>
      </c>
      <c r="U165">
        <f t="shared" si="53"/>
        <v>0</v>
      </c>
      <c r="V165" s="40">
        <f t="shared" si="54"/>
        <v>0</v>
      </c>
      <c r="W165" s="40">
        <f t="shared" si="44"/>
        <v>0</v>
      </c>
      <c r="X165" s="40">
        <f t="shared" si="55"/>
        <v>0</v>
      </c>
      <c r="Y165">
        <f t="shared" si="56"/>
        <v>0</v>
      </c>
    </row>
    <row r="166" spans="1:25" x14ac:dyDescent="0.25">
      <c r="A166" s="4" t="s">
        <v>997</v>
      </c>
      <c r="B166" s="7" t="s">
        <v>516</v>
      </c>
      <c r="C166" s="2" t="s">
        <v>998</v>
      </c>
      <c r="D166">
        <f>VLOOKUP(B166,'Model allocations'!$A$1:$L$319,4,FALSE)</f>
        <v>31712.957570271625</v>
      </c>
      <c r="E166" s="42">
        <f>VLOOKUP(B166,'Initial adjusted formula count'!$A$1:$P$319,12,FALSE)</f>
        <v>0.23842917251051901</v>
      </c>
      <c r="F166">
        <f>VLOOKUP(B166,'Model allocations'!$A$1:$L$319,9,FALSE)</f>
        <v>35973.613252727017</v>
      </c>
      <c r="G166" s="41">
        <f t="shared" si="45"/>
        <v>0.9</v>
      </c>
      <c r="H166">
        <f t="shared" si="46"/>
        <v>28541.661813244464</v>
      </c>
      <c r="I166">
        <f t="shared" si="38"/>
        <v>0</v>
      </c>
      <c r="J166">
        <f t="shared" si="39"/>
        <v>35973.613252727017</v>
      </c>
      <c r="K166">
        <f t="shared" si="40"/>
        <v>35923.945348527159</v>
      </c>
      <c r="L166">
        <f t="shared" si="47"/>
        <v>35923.945348527159</v>
      </c>
      <c r="M166">
        <f t="shared" si="41"/>
        <v>0</v>
      </c>
      <c r="N166" s="40">
        <f t="shared" si="48"/>
        <v>35923.945348527159</v>
      </c>
      <c r="O166" s="40">
        <f t="shared" si="42"/>
        <v>35886.004861662892</v>
      </c>
      <c r="P166" s="40">
        <f t="shared" si="49"/>
        <v>35886.004861662892</v>
      </c>
      <c r="Q166">
        <f t="shared" si="50"/>
        <v>0</v>
      </c>
      <c r="R166" s="40">
        <f t="shared" si="51"/>
        <v>35886.004861662892</v>
      </c>
      <c r="S166" s="40">
        <f t="shared" si="43"/>
        <v>35886.004861662863</v>
      </c>
      <c r="T166" s="40">
        <f t="shared" si="52"/>
        <v>35886.004861662863</v>
      </c>
      <c r="U166">
        <f t="shared" si="53"/>
        <v>0</v>
      </c>
      <c r="V166" s="40">
        <f t="shared" si="54"/>
        <v>35886.004861662863</v>
      </c>
      <c r="W166" s="40">
        <f t="shared" si="44"/>
        <v>35886.004861662856</v>
      </c>
      <c r="X166" s="40">
        <f t="shared" si="55"/>
        <v>35886.004861662856</v>
      </c>
      <c r="Y166">
        <f t="shared" si="56"/>
        <v>0</v>
      </c>
    </row>
    <row r="167" spans="1:25" x14ac:dyDescent="0.25">
      <c r="A167" s="4" t="s">
        <v>999</v>
      </c>
      <c r="B167" s="7" t="s">
        <v>518</v>
      </c>
      <c r="C167" s="2" t="s">
        <v>1000</v>
      </c>
      <c r="D167">
        <f>VLOOKUP(B167,'Model allocations'!$A$1:$L$319,4,FALSE)</f>
        <v>89595.471408849349</v>
      </c>
      <c r="E167" s="42">
        <f>VLOOKUP(B167,'Initial adjusted formula count'!$A$1:$P$319,12,FALSE)</f>
        <v>0.138913624220837</v>
      </c>
      <c r="F167">
        <f>VLOOKUP(B167,'Model allocations'!$A$1:$L$319,9,FALSE)</f>
        <v>76156.150697521938</v>
      </c>
      <c r="G167" s="41">
        <f t="shared" si="45"/>
        <v>0.85</v>
      </c>
      <c r="H167">
        <f t="shared" si="46"/>
        <v>76156.150697521938</v>
      </c>
      <c r="I167">
        <f t="shared" si="38"/>
        <v>0</v>
      </c>
      <c r="J167">
        <f t="shared" si="39"/>
        <v>76156.150697521938</v>
      </c>
      <c r="K167">
        <f t="shared" si="40"/>
        <v>76051.003728533819</v>
      </c>
      <c r="L167">
        <f t="shared" si="47"/>
        <v>76051.003728533819</v>
      </c>
      <c r="M167">
        <f t="shared" si="41"/>
        <v>76156.150697521938</v>
      </c>
      <c r="N167" s="40">
        <f t="shared" si="48"/>
        <v>0</v>
      </c>
      <c r="O167" s="40">
        <f t="shared" si="42"/>
        <v>0</v>
      </c>
      <c r="P167" s="40">
        <f t="shared" si="49"/>
        <v>76156.150697521938</v>
      </c>
      <c r="Q167">
        <f t="shared" si="50"/>
        <v>0</v>
      </c>
      <c r="R167" s="40">
        <f t="shared" si="51"/>
        <v>0</v>
      </c>
      <c r="S167" s="40">
        <f t="shared" si="43"/>
        <v>0</v>
      </c>
      <c r="T167" s="40">
        <f t="shared" si="52"/>
        <v>76156.150697521938</v>
      </c>
      <c r="U167">
        <f t="shared" si="53"/>
        <v>0</v>
      </c>
      <c r="V167" s="40">
        <f t="shared" si="54"/>
        <v>0</v>
      </c>
      <c r="W167" s="40">
        <f t="shared" si="44"/>
        <v>0</v>
      </c>
      <c r="X167" s="40">
        <f t="shared" si="55"/>
        <v>76156.150697521938</v>
      </c>
      <c r="Y167">
        <f t="shared" si="56"/>
        <v>0</v>
      </c>
    </row>
    <row r="168" spans="1:25" x14ac:dyDescent="0.25">
      <c r="A168" s="4" t="s">
        <v>1001</v>
      </c>
      <c r="B168" s="7" t="s">
        <v>192</v>
      </c>
      <c r="C168" s="2" t="s">
        <v>1002</v>
      </c>
      <c r="D168">
        <f>VLOOKUP(B168,'Model allocations'!$A$1:$L$319,4,FALSE)</f>
        <v>0</v>
      </c>
      <c r="E168" s="42">
        <f>VLOOKUP(B168,'Initial adjusted formula count'!$A$1:$P$319,12,FALSE)</f>
        <v>8.6550350322846595E-2</v>
      </c>
      <c r="F168">
        <f>VLOOKUP(B168,'Model allocations'!$A$1:$L$319,9,FALSE)</f>
        <v>0</v>
      </c>
      <c r="G168" s="41">
        <f t="shared" si="45"/>
        <v>0.85</v>
      </c>
      <c r="H168">
        <f t="shared" si="46"/>
        <v>0</v>
      </c>
      <c r="I168">
        <f t="shared" si="38"/>
        <v>0</v>
      </c>
      <c r="J168">
        <f t="shared" si="39"/>
        <v>0</v>
      </c>
      <c r="K168">
        <f t="shared" si="40"/>
        <v>0</v>
      </c>
      <c r="L168">
        <f t="shared" si="47"/>
        <v>0</v>
      </c>
      <c r="M168">
        <f t="shared" si="41"/>
        <v>0</v>
      </c>
      <c r="N168" s="40">
        <f t="shared" si="48"/>
        <v>0</v>
      </c>
      <c r="O168" s="40">
        <f t="shared" si="42"/>
        <v>0</v>
      </c>
      <c r="P168" s="40">
        <f t="shared" si="49"/>
        <v>0</v>
      </c>
      <c r="Q168">
        <f t="shared" si="50"/>
        <v>0</v>
      </c>
      <c r="R168" s="40">
        <f t="shared" si="51"/>
        <v>0</v>
      </c>
      <c r="S168" s="40">
        <f t="shared" si="43"/>
        <v>0</v>
      </c>
      <c r="T168" s="40">
        <f t="shared" si="52"/>
        <v>0</v>
      </c>
      <c r="U168">
        <f t="shared" si="53"/>
        <v>0</v>
      </c>
      <c r="V168" s="40">
        <f t="shared" si="54"/>
        <v>0</v>
      </c>
      <c r="W168" s="40">
        <f t="shared" si="44"/>
        <v>0</v>
      </c>
      <c r="X168" s="40">
        <f t="shared" si="55"/>
        <v>0</v>
      </c>
      <c r="Y168">
        <f t="shared" si="56"/>
        <v>0</v>
      </c>
    </row>
    <row r="169" spans="1:25" x14ac:dyDescent="0.25">
      <c r="A169" s="4" t="s">
        <v>1003</v>
      </c>
      <c r="B169" s="7" t="s">
        <v>520</v>
      </c>
      <c r="C169" s="2" t="s">
        <v>1004</v>
      </c>
      <c r="D169">
        <f>VLOOKUP(B169,'Model allocations'!$A$1:$L$319,4,FALSE)</f>
        <v>61161.900797526832</v>
      </c>
      <c r="E169" s="42">
        <f>VLOOKUP(B169,'Initial adjusted formula count'!$A$1:$P$319,12,FALSE)</f>
        <v>0.163083164300203</v>
      </c>
      <c r="F169">
        <f>VLOOKUP(B169,'Model allocations'!$A$1:$L$319,9,FALSE)</f>
        <v>85067.014868213286</v>
      </c>
      <c r="G169" s="41">
        <f t="shared" si="45"/>
        <v>0.9</v>
      </c>
      <c r="H169">
        <f t="shared" si="46"/>
        <v>55045.710717774149</v>
      </c>
      <c r="I169">
        <f t="shared" si="38"/>
        <v>0</v>
      </c>
      <c r="J169">
        <f t="shared" si="39"/>
        <v>85067.014868213286</v>
      </c>
      <c r="K169">
        <f t="shared" si="40"/>
        <v>84949.564882987746</v>
      </c>
      <c r="L169">
        <f t="shared" si="47"/>
        <v>84949.564882987746</v>
      </c>
      <c r="M169">
        <f t="shared" si="41"/>
        <v>0</v>
      </c>
      <c r="N169" s="40">
        <f t="shared" si="48"/>
        <v>84949.564882987746</v>
      </c>
      <c r="O169" s="40">
        <f t="shared" si="42"/>
        <v>84859.846790520489</v>
      </c>
      <c r="P169" s="40">
        <f t="shared" si="49"/>
        <v>84859.846790520489</v>
      </c>
      <c r="Q169">
        <f t="shared" si="50"/>
        <v>0</v>
      </c>
      <c r="R169" s="40">
        <f t="shared" si="51"/>
        <v>84859.846790520489</v>
      </c>
      <c r="S169" s="40">
        <f t="shared" si="43"/>
        <v>84859.846790520431</v>
      </c>
      <c r="T169" s="40">
        <f t="shared" si="52"/>
        <v>84859.846790520431</v>
      </c>
      <c r="U169">
        <f t="shared" si="53"/>
        <v>0</v>
      </c>
      <c r="V169" s="40">
        <f t="shared" si="54"/>
        <v>84859.846790520431</v>
      </c>
      <c r="W169" s="40">
        <f t="shared" si="44"/>
        <v>84859.846790520416</v>
      </c>
      <c r="X169" s="40">
        <f t="shared" si="55"/>
        <v>84859.846790520416</v>
      </c>
      <c r="Y169">
        <f t="shared" si="56"/>
        <v>0</v>
      </c>
    </row>
    <row r="170" spans="1:25" x14ac:dyDescent="0.25">
      <c r="A170" s="4" t="s">
        <v>1005</v>
      </c>
      <c r="B170" s="7" t="s">
        <v>522</v>
      </c>
      <c r="C170" s="2" t="s">
        <v>1006</v>
      </c>
      <c r="D170">
        <f>VLOOKUP(B170,'Model allocations'!$A$1:$L$319,4,FALSE)</f>
        <v>1632.5964622177214</v>
      </c>
      <c r="E170" s="42">
        <f>VLOOKUP(B170,'Initial adjusted formula count'!$A$1:$P$319,12,FALSE)</f>
        <v>0.148148148148148</v>
      </c>
      <c r="F170">
        <f>VLOOKUP(B170,'Model allocations'!$A$1:$L$319,9,FALSE)</f>
        <v>1387.7069928850631</v>
      </c>
      <c r="G170" s="41">
        <f t="shared" si="45"/>
        <v>0.85</v>
      </c>
      <c r="H170">
        <f t="shared" si="46"/>
        <v>1387.7069928850631</v>
      </c>
      <c r="I170">
        <f t="shared" si="38"/>
        <v>0</v>
      </c>
      <c r="J170">
        <f t="shared" si="39"/>
        <v>1387.7069928850631</v>
      </c>
      <c r="K170">
        <f t="shared" si="40"/>
        <v>1385.7910191546548</v>
      </c>
      <c r="L170">
        <f t="shared" si="47"/>
        <v>1385.7910191546548</v>
      </c>
      <c r="M170">
        <f t="shared" si="41"/>
        <v>1387.7069928850631</v>
      </c>
      <c r="N170" s="40">
        <f t="shared" si="48"/>
        <v>0</v>
      </c>
      <c r="O170" s="40">
        <f t="shared" si="42"/>
        <v>0</v>
      </c>
      <c r="P170" s="40">
        <f t="shared" si="49"/>
        <v>1387.7069928850631</v>
      </c>
      <c r="Q170">
        <f t="shared" si="50"/>
        <v>0</v>
      </c>
      <c r="R170" s="40">
        <f t="shared" si="51"/>
        <v>0</v>
      </c>
      <c r="S170" s="40">
        <f t="shared" si="43"/>
        <v>0</v>
      </c>
      <c r="T170" s="40">
        <f t="shared" si="52"/>
        <v>1387.7069928850631</v>
      </c>
      <c r="U170">
        <f t="shared" si="53"/>
        <v>0</v>
      </c>
      <c r="V170" s="40">
        <f t="shared" si="54"/>
        <v>0</v>
      </c>
      <c r="W170" s="40">
        <f t="shared" si="44"/>
        <v>0</v>
      </c>
      <c r="X170" s="40">
        <f t="shared" si="55"/>
        <v>1387.7069928850631</v>
      </c>
      <c r="Y170">
        <f t="shared" si="56"/>
        <v>0</v>
      </c>
    </row>
    <row r="171" spans="1:25" x14ac:dyDescent="0.25">
      <c r="A171" s="4" t="s">
        <v>1007</v>
      </c>
      <c r="B171" s="7" t="s">
        <v>194</v>
      </c>
      <c r="C171" s="2" t="s">
        <v>1008</v>
      </c>
      <c r="D171">
        <f>VLOOKUP(B171,'Model allocations'!$A$1:$L$319,4,FALSE)</f>
        <v>0</v>
      </c>
      <c r="E171" s="42">
        <f>VLOOKUP(B171,'Initial adjusted formula count'!$A$1:$P$319,12,FALSE)</f>
        <v>0.105372496970396</v>
      </c>
      <c r="F171">
        <f>VLOOKUP(B171,'Model allocations'!$A$1:$L$319,9,FALSE)</f>
        <v>0</v>
      </c>
      <c r="G171" s="41">
        <f t="shared" si="45"/>
        <v>0.85</v>
      </c>
      <c r="H171">
        <f t="shared" si="46"/>
        <v>0</v>
      </c>
      <c r="I171">
        <f t="shared" si="38"/>
        <v>0</v>
      </c>
      <c r="J171">
        <f t="shared" si="39"/>
        <v>0</v>
      </c>
      <c r="K171">
        <f t="shared" si="40"/>
        <v>0</v>
      </c>
      <c r="L171">
        <f t="shared" si="47"/>
        <v>0</v>
      </c>
      <c r="M171">
        <f t="shared" si="41"/>
        <v>0</v>
      </c>
      <c r="N171" s="40">
        <f t="shared" si="48"/>
        <v>0</v>
      </c>
      <c r="O171" s="40">
        <f t="shared" si="42"/>
        <v>0</v>
      </c>
      <c r="P171" s="40">
        <f t="shared" si="49"/>
        <v>0</v>
      </c>
      <c r="Q171">
        <f t="shared" si="50"/>
        <v>0</v>
      </c>
      <c r="R171" s="40">
        <f t="shared" si="51"/>
        <v>0</v>
      </c>
      <c r="S171" s="40">
        <f t="shared" si="43"/>
        <v>0</v>
      </c>
      <c r="T171" s="40">
        <f t="shared" si="52"/>
        <v>0</v>
      </c>
      <c r="U171">
        <f t="shared" si="53"/>
        <v>0</v>
      </c>
      <c r="V171" s="40">
        <f t="shared" si="54"/>
        <v>0</v>
      </c>
      <c r="W171" s="40">
        <f t="shared" si="44"/>
        <v>0</v>
      </c>
      <c r="X171" s="40">
        <f t="shared" si="55"/>
        <v>0</v>
      </c>
      <c r="Y171">
        <f t="shared" si="56"/>
        <v>0</v>
      </c>
    </row>
    <row r="172" spans="1:25" x14ac:dyDescent="0.25">
      <c r="A172" s="4" t="s">
        <v>1009</v>
      </c>
      <c r="B172" s="7" t="s">
        <v>524</v>
      </c>
      <c r="C172" s="2" t="s">
        <v>1010</v>
      </c>
      <c r="D172">
        <f>VLOOKUP(B172,'Model allocations'!$A$1:$L$319,4,FALSE)</f>
        <v>11275.718247207689</v>
      </c>
      <c r="E172" s="42">
        <f>VLOOKUP(B172,'Initial adjusted formula count'!$A$1:$P$319,12,FALSE)</f>
        <v>0.27753303964757697</v>
      </c>
      <c r="F172">
        <f>VLOOKUP(B172,'Model allocations'!$A$1:$L$319,9,FALSE)</f>
        <v>13331.39785248119</v>
      </c>
      <c r="G172" s="41">
        <f t="shared" si="45"/>
        <v>0.9</v>
      </c>
      <c r="H172">
        <f t="shared" si="46"/>
        <v>10148.146422486921</v>
      </c>
      <c r="I172">
        <f t="shared" si="38"/>
        <v>0</v>
      </c>
      <c r="J172">
        <f t="shared" si="39"/>
        <v>13331.39785248119</v>
      </c>
      <c r="K172">
        <f t="shared" si="40"/>
        <v>13312.991511513006</v>
      </c>
      <c r="L172">
        <f t="shared" si="47"/>
        <v>13312.991511513006</v>
      </c>
      <c r="M172">
        <f t="shared" si="41"/>
        <v>0</v>
      </c>
      <c r="N172" s="40">
        <f t="shared" si="48"/>
        <v>13312.991511513006</v>
      </c>
      <c r="O172" s="40">
        <f t="shared" si="42"/>
        <v>13298.931213439777</v>
      </c>
      <c r="P172" s="40">
        <f t="shared" si="49"/>
        <v>13298.931213439777</v>
      </c>
      <c r="Q172">
        <f t="shared" si="50"/>
        <v>0</v>
      </c>
      <c r="R172" s="40">
        <f t="shared" si="51"/>
        <v>13298.931213439777</v>
      </c>
      <c r="S172" s="40">
        <f t="shared" si="43"/>
        <v>13298.931213439766</v>
      </c>
      <c r="T172" s="40">
        <f t="shared" si="52"/>
        <v>13298.931213439766</v>
      </c>
      <c r="U172">
        <f t="shared" si="53"/>
        <v>0</v>
      </c>
      <c r="V172" s="40">
        <f t="shared" si="54"/>
        <v>13298.931213439766</v>
      </c>
      <c r="W172" s="40">
        <f t="shared" si="44"/>
        <v>13298.931213439764</v>
      </c>
      <c r="X172" s="40">
        <f t="shared" si="55"/>
        <v>13298.931213439764</v>
      </c>
      <c r="Y172">
        <f t="shared" si="56"/>
        <v>0</v>
      </c>
    </row>
    <row r="173" spans="1:25" x14ac:dyDescent="0.25">
      <c r="A173" s="4" t="s">
        <v>1011</v>
      </c>
      <c r="B173" s="7" t="s">
        <v>196</v>
      </c>
      <c r="C173" s="2" t="s">
        <v>1012</v>
      </c>
      <c r="D173">
        <f>VLOOKUP(B173,'Model allocations'!$A$1:$L$319,4,FALSE)</f>
        <v>0</v>
      </c>
      <c r="E173" s="42">
        <f>VLOOKUP(B173,'Initial adjusted formula count'!$A$1:$P$319,12,FALSE)</f>
        <v>3.9081491454429899E-2</v>
      </c>
      <c r="F173">
        <f>VLOOKUP(B173,'Model allocations'!$A$1:$L$319,9,FALSE)</f>
        <v>0</v>
      </c>
      <c r="G173" s="41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40">
        <f t="shared" si="48"/>
        <v>0</v>
      </c>
      <c r="O173" s="40">
        <f t="shared" si="42"/>
        <v>0</v>
      </c>
      <c r="P173" s="40">
        <f t="shared" si="49"/>
        <v>0</v>
      </c>
      <c r="Q173">
        <f t="shared" si="50"/>
        <v>0</v>
      </c>
      <c r="R173" s="40">
        <f t="shared" si="51"/>
        <v>0</v>
      </c>
      <c r="S173" s="40">
        <f t="shared" si="43"/>
        <v>0</v>
      </c>
      <c r="T173" s="40">
        <f t="shared" si="52"/>
        <v>0</v>
      </c>
      <c r="U173">
        <f t="shared" si="53"/>
        <v>0</v>
      </c>
      <c r="V173" s="40">
        <f t="shared" si="54"/>
        <v>0</v>
      </c>
      <c r="W173" s="40">
        <f t="shared" si="44"/>
        <v>0</v>
      </c>
      <c r="X173" s="40">
        <f t="shared" si="55"/>
        <v>0</v>
      </c>
      <c r="Y173">
        <f t="shared" si="56"/>
        <v>0</v>
      </c>
    </row>
    <row r="174" spans="1:25" x14ac:dyDescent="0.25">
      <c r="A174" s="4" t="s">
        <v>1013</v>
      </c>
      <c r="B174" s="7" t="s">
        <v>198</v>
      </c>
      <c r="C174" s="2" t="s">
        <v>1014</v>
      </c>
      <c r="D174">
        <f>VLOOKUP(B174,'Model allocations'!$A$1:$L$319,4,FALSE)</f>
        <v>0</v>
      </c>
      <c r="E174" s="42">
        <f>VLOOKUP(B174,'Initial adjusted formula count'!$A$1:$P$319,12,FALSE)</f>
        <v>9.1398726946303202E-2</v>
      </c>
      <c r="F174">
        <f>VLOOKUP(B174,'Model allocations'!$A$1:$L$319,9,FALSE)</f>
        <v>0</v>
      </c>
      <c r="G174" s="41">
        <f t="shared" si="45"/>
        <v>0.85</v>
      </c>
      <c r="H174">
        <f t="shared" si="46"/>
        <v>0</v>
      </c>
      <c r="I174">
        <f t="shared" si="38"/>
        <v>0</v>
      </c>
      <c r="J174">
        <f t="shared" si="39"/>
        <v>0</v>
      </c>
      <c r="K174">
        <f t="shared" si="40"/>
        <v>0</v>
      </c>
      <c r="L174">
        <f t="shared" si="47"/>
        <v>0</v>
      </c>
      <c r="M174">
        <f t="shared" si="41"/>
        <v>0</v>
      </c>
      <c r="N174" s="40">
        <f t="shared" si="48"/>
        <v>0</v>
      </c>
      <c r="O174" s="40">
        <f t="shared" si="42"/>
        <v>0</v>
      </c>
      <c r="P174" s="40">
        <f t="shared" si="49"/>
        <v>0</v>
      </c>
      <c r="Q174">
        <f t="shared" si="50"/>
        <v>0</v>
      </c>
      <c r="R174" s="40">
        <f t="shared" si="51"/>
        <v>0</v>
      </c>
      <c r="S174" s="40">
        <f t="shared" si="43"/>
        <v>0</v>
      </c>
      <c r="T174" s="40">
        <f t="shared" si="52"/>
        <v>0</v>
      </c>
      <c r="U174">
        <f t="shared" si="53"/>
        <v>0</v>
      </c>
      <c r="V174" s="40">
        <f t="shared" si="54"/>
        <v>0</v>
      </c>
      <c r="W174" s="40">
        <f t="shared" si="44"/>
        <v>0</v>
      </c>
      <c r="X174" s="40">
        <f t="shared" si="55"/>
        <v>0</v>
      </c>
      <c r="Y174">
        <f t="shared" si="56"/>
        <v>0</v>
      </c>
    </row>
    <row r="175" spans="1:25" x14ac:dyDescent="0.25">
      <c r="A175" s="4" t="s">
        <v>1015</v>
      </c>
      <c r="B175" s="7" t="s">
        <v>200</v>
      </c>
      <c r="C175" s="2" t="s">
        <v>1016</v>
      </c>
      <c r="D175">
        <f>VLOOKUP(B175,'Model allocations'!$A$1:$L$319,4,FALSE)</f>
        <v>0</v>
      </c>
      <c r="E175" s="42">
        <f>VLOOKUP(B175,'Initial adjusted formula count'!$A$1:$P$319,12,FALSE)</f>
        <v>9.4488188976377993E-2</v>
      </c>
      <c r="F175">
        <f>VLOOKUP(B175,'Model allocations'!$A$1:$L$319,9,FALSE)</f>
        <v>0</v>
      </c>
      <c r="G175" s="41">
        <f t="shared" si="45"/>
        <v>0.85</v>
      </c>
      <c r="H175">
        <f t="shared" si="46"/>
        <v>0</v>
      </c>
      <c r="I175">
        <f t="shared" si="38"/>
        <v>0</v>
      </c>
      <c r="J175">
        <f t="shared" si="39"/>
        <v>0</v>
      </c>
      <c r="K175">
        <f t="shared" si="40"/>
        <v>0</v>
      </c>
      <c r="L175">
        <f t="shared" si="47"/>
        <v>0</v>
      </c>
      <c r="M175">
        <f t="shared" si="41"/>
        <v>0</v>
      </c>
      <c r="N175" s="40">
        <f t="shared" si="48"/>
        <v>0</v>
      </c>
      <c r="O175" s="40">
        <f t="shared" si="42"/>
        <v>0</v>
      </c>
      <c r="P175" s="40">
        <f t="shared" si="49"/>
        <v>0</v>
      </c>
      <c r="Q175">
        <f t="shared" si="50"/>
        <v>0</v>
      </c>
      <c r="R175" s="40">
        <f t="shared" si="51"/>
        <v>0</v>
      </c>
      <c r="S175" s="40">
        <f t="shared" si="43"/>
        <v>0</v>
      </c>
      <c r="T175" s="40">
        <f t="shared" si="52"/>
        <v>0</v>
      </c>
      <c r="U175">
        <f t="shared" si="53"/>
        <v>0</v>
      </c>
      <c r="V175" s="40">
        <f t="shared" si="54"/>
        <v>0</v>
      </c>
      <c r="W175" s="40">
        <f t="shared" si="44"/>
        <v>0</v>
      </c>
      <c r="X175" s="40">
        <f t="shared" si="55"/>
        <v>0</v>
      </c>
      <c r="Y175">
        <f t="shared" si="56"/>
        <v>0</v>
      </c>
    </row>
    <row r="176" spans="1:25" x14ac:dyDescent="0.25">
      <c r="A176" s="4" t="s">
        <v>1017</v>
      </c>
      <c r="B176" s="7" t="s">
        <v>526</v>
      </c>
      <c r="C176" s="2" t="s">
        <v>1018</v>
      </c>
      <c r="D176">
        <f>VLOOKUP(B176,'Model allocations'!$A$1:$L$319,4,FALSE)</f>
        <v>18557.952948529317</v>
      </c>
      <c r="E176" s="42">
        <f>VLOOKUP(B176,'Initial adjusted formula count'!$A$1:$P$319,12,FALSE)</f>
        <v>0.17105263157894701</v>
      </c>
      <c r="F176">
        <f>VLOOKUP(B176,'Model allocations'!$A$1:$L$319,9,FALSE)</f>
        <v>16702.157653676386</v>
      </c>
      <c r="G176" s="41">
        <f t="shared" si="45"/>
        <v>0.9</v>
      </c>
      <c r="H176">
        <f t="shared" si="46"/>
        <v>16702.157653676386</v>
      </c>
      <c r="I176">
        <f t="shared" si="38"/>
        <v>0</v>
      </c>
      <c r="J176">
        <f t="shared" si="39"/>
        <v>16702.157653676386</v>
      </c>
      <c r="K176">
        <f t="shared" si="40"/>
        <v>16679.097385572491</v>
      </c>
      <c r="L176">
        <f t="shared" si="47"/>
        <v>16679.097385572491</v>
      </c>
      <c r="M176">
        <f t="shared" si="41"/>
        <v>16702.157653676386</v>
      </c>
      <c r="N176" s="40">
        <f t="shared" si="48"/>
        <v>0</v>
      </c>
      <c r="O176" s="40">
        <f t="shared" si="42"/>
        <v>0</v>
      </c>
      <c r="P176" s="40">
        <f t="shared" si="49"/>
        <v>16702.157653676386</v>
      </c>
      <c r="Q176">
        <f t="shared" si="50"/>
        <v>0</v>
      </c>
      <c r="R176" s="40">
        <f t="shared" si="51"/>
        <v>0</v>
      </c>
      <c r="S176" s="40">
        <f t="shared" si="43"/>
        <v>0</v>
      </c>
      <c r="T176" s="40">
        <f t="shared" si="52"/>
        <v>16702.157653676386</v>
      </c>
      <c r="U176">
        <f t="shared" si="53"/>
        <v>0</v>
      </c>
      <c r="V176" s="40">
        <f t="shared" si="54"/>
        <v>0</v>
      </c>
      <c r="W176" s="40">
        <f t="shared" si="44"/>
        <v>0</v>
      </c>
      <c r="X176" s="40">
        <f t="shared" si="55"/>
        <v>16702.157653676386</v>
      </c>
      <c r="Y176">
        <f t="shared" si="56"/>
        <v>0</v>
      </c>
    </row>
    <row r="177" spans="1:25" x14ac:dyDescent="0.25">
      <c r="A177" s="4" t="s">
        <v>1019</v>
      </c>
      <c r="B177" s="7" t="s">
        <v>528</v>
      </c>
      <c r="C177" s="2" t="s">
        <v>1020</v>
      </c>
      <c r="D177">
        <f>VLOOKUP(B177,'Model allocations'!$A$1:$L$319,4,FALSE)</f>
        <v>44398.140598380269</v>
      </c>
      <c r="E177" s="42">
        <f>VLOOKUP(B177,'Initial adjusted formula count'!$A$1:$P$319,12,FALSE)</f>
        <v>0.19887429643527199</v>
      </c>
      <c r="F177">
        <f>VLOOKUP(B177,'Model allocations'!$A$1:$L$319,9,FALSE)</f>
        <v>44861.211821047807</v>
      </c>
      <c r="G177" s="41">
        <f t="shared" si="45"/>
        <v>0.9</v>
      </c>
      <c r="H177">
        <f t="shared" si="46"/>
        <v>39958.326538542242</v>
      </c>
      <c r="I177">
        <f t="shared" si="38"/>
        <v>0</v>
      </c>
      <c r="J177">
        <f t="shared" si="39"/>
        <v>44861.211821047807</v>
      </c>
      <c r="K177">
        <f t="shared" si="40"/>
        <v>44799.273022869158</v>
      </c>
      <c r="L177">
        <f t="shared" si="47"/>
        <v>44799.273022869158</v>
      </c>
      <c r="M177">
        <f t="shared" si="41"/>
        <v>0</v>
      </c>
      <c r="N177" s="40">
        <f t="shared" si="48"/>
        <v>44799.273022869158</v>
      </c>
      <c r="O177" s="40">
        <f t="shared" si="42"/>
        <v>44751.959003956072</v>
      </c>
      <c r="P177" s="40">
        <f t="shared" si="49"/>
        <v>44751.959003956072</v>
      </c>
      <c r="Q177">
        <f t="shared" si="50"/>
        <v>0</v>
      </c>
      <c r="R177" s="40">
        <f t="shared" si="51"/>
        <v>44751.959003956072</v>
      </c>
      <c r="S177" s="40">
        <f t="shared" si="43"/>
        <v>44751.959003956035</v>
      </c>
      <c r="T177" s="40">
        <f t="shared" si="52"/>
        <v>44751.959003956035</v>
      </c>
      <c r="U177">
        <f t="shared" si="53"/>
        <v>0</v>
      </c>
      <c r="V177" s="40">
        <f t="shared" si="54"/>
        <v>44751.959003956035</v>
      </c>
      <c r="W177" s="40">
        <f t="shared" si="44"/>
        <v>44751.959003956028</v>
      </c>
      <c r="X177" s="40">
        <f t="shared" si="55"/>
        <v>44751.959003956028</v>
      </c>
      <c r="Y177">
        <f t="shared" si="56"/>
        <v>0</v>
      </c>
    </row>
    <row r="178" spans="1:25" x14ac:dyDescent="0.25">
      <c r="A178" s="4" t="s">
        <v>1021</v>
      </c>
      <c r="B178" s="7" t="s">
        <v>530</v>
      </c>
      <c r="C178" s="2" t="s">
        <v>1022</v>
      </c>
      <c r="D178">
        <f>VLOOKUP(B178,'Model allocations'!$A$1:$L$319,4,FALSE)</f>
        <v>37585.72749069229</v>
      </c>
      <c r="E178" s="42">
        <f>VLOOKUP(B178,'Initial adjusted formula count'!$A$1:$P$319,12,FALSE)</f>
        <v>0.29297458893871398</v>
      </c>
      <c r="F178">
        <f>VLOOKUP(B178,'Model allocations'!$A$1:$L$319,9,FALSE)</f>
        <v>41475.459985497022</v>
      </c>
      <c r="G178" s="41">
        <f t="shared" si="45"/>
        <v>0.9</v>
      </c>
      <c r="H178">
        <f t="shared" si="46"/>
        <v>33827.154741623061</v>
      </c>
      <c r="I178">
        <f t="shared" si="38"/>
        <v>0</v>
      </c>
      <c r="J178">
        <f t="shared" si="39"/>
        <v>41475.459985497022</v>
      </c>
      <c r="K178">
        <f t="shared" si="40"/>
        <v>41418.195813596001</v>
      </c>
      <c r="L178">
        <f t="shared" si="47"/>
        <v>41418.195813596001</v>
      </c>
      <c r="M178">
        <f t="shared" si="41"/>
        <v>0</v>
      </c>
      <c r="N178" s="40">
        <f t="shared" si="48"/>
        <v>41418.195813596001</v>
      </c>
      <c r="O178" s="40">
        <f t="shared" si="42"/>
        <v>41374.452664034849</v>
      </c>
      <c r="P178" s="40">
        <f t="shared" si="49"/>
        <v>41374.452664034849</v>
      </c>
      <c r="Q178">
        <f t="shared" si="50"/>
        <v>0</v>
      </c>
      <c r="R178" s="40">
        <f t="shared" si="51"/>
        <v>41374.452664034849</v>
      </c>
      <c r="S178" s="40">
        <f t="shared" si="43"/>
        <v>41374.452664034812</v>
      </c>
      <c r="T178" s="40">
        <f t="shared" si="52"/>
        <v>41374.452664034812</v>
      </c>
      <c r="U178">
        <f t="shared" si="53"/>
        <v>0</v>
      </c>
      <c r="V178" s="40">
        <f t="shared" si="54"/>
        <v>41374.452664034812</v>
      </c>
      <c r="W178" s="40">
        <f t="shared" si="44"/>
        <v>41374.452664034798</v>
      </c>
      <c r="X178" s="40">
        <f t="shared" si="55"/>
        <v>41374.452664034798</v>
      </c>
      <c r="Y178">
        <f t="shared" si="56"/>
        <v>0</v>
      </c>
    </row>
    <row r="179" spans="1:25" x14ac:dyDescent="0.25">
      <c r="A179" s="4" t="s">
        <v>1023</v>
      </c>
      <c r="B179" s="7" t="s">
        <v>302</v>
      </c>
      <c r="C179" s="2" t="s">
        <v>1024</v>
      </c>
      <c r="D179">
        <f>VLOOKUP(B179,'Model allocations'!$A$1:$L$319,4,FALSE)</f>
        <v>0</v>
      </c>
      <c r="E179" s="42">
        <f>VLOOKUP(B179,'Initial adjusted formula count'!$A$1:$P$319,12,FALSE)</f>
        <v>0.134868421052632</v>
      </c>
      <c r="F179">
        <f>VLOOKUP(B179,'Model allocations'!$A$1:$L$319,9,FALSE)</f>
        <v>0</v>
      </c>
      <c r="G179" s="41">
        <f t="shared" si="45"/>
        <v>0.85</v>
      </c>
      <c r="H179">
        <f t="shared" si="46"/>
        <v>0</v>
      </c>
      <c r="I179">
        <f t="shared" si="38"/>
        <v>0</v>
      </c>
      <c r="J179">
        <f t="shared" si="39"/>
        <v>0</v>
      </c>
      <c r="K179">
        <f t="shared" si="40"/>
        <v>0</v>
      </c>
      <c r="L179">
        <f t="shared" si="47"/>
        <v>0</v>
      </c>
      <c r="M179">
        <f t="shared" si="41"/>
        <v>0</v>
      </c>
      <c r="N179" s="40">
        <f t="shared" si="48"/>
        <v>0</v>
      </c>
      <c r="O179" s="40">
        <f t="shared" si="42"/>
        <v>0</v>
      </c>
      <c r="P179" s="40">
        <f t="shared" si="49"/>
        <v>0</v>
      </c>
      <c r="Q179">
        <f t="shared" si="50"/>
        <v>0</v>
      </c>
      <c r="R179" s="40">
        <f t="shared" si="51"/>
        <v>0</v>
      </c>
      <c r="S179" s="40">
        <f t="shared" si="43"/>
        <v>0</v>
      </c>
      <c r="T179" s="40">
        <f t="shared" si="52"/>
        <v>0</v>
      </c>
      <c r="U179">
        <f t="shared" si="53"/>
        <v>0</v>
      </c>
      <c r="V179" s="40">
        <f t="shared" si="54"/>
        <v>0</v>
      </c>
      <c r="W179" s="40">
        <f t="shared" si="44"/>
        <v>0</v>
      </c>
      <c r="X179" s="40">
        <f t="shared" si="55"/>
        <v>0</v>
      </c>
      <c r="Y179">
        <f t="shared" si="56"/>
        <v>0</v>
      </c>
    </row>
    <row r="180" spans="1:25" x14ac:dyDescent="0.25">
      <c r="A180" s="4" t="s">
        <v>1025</v>
      </c>
      <c r="B180" s="7" t="s">
        <v>532</v>
      </c>
      <c r="C180" s="2" t="s">
        <v>1026</v>
      </c>
      <c r="D180">
        <f>VLOOKUP(B180,'Model allocations'!$A$1:$L$319,4,FALSE)</f>
        <v>60841.896375558143</v>
      </c>
      <c r="E180" s="42">
        <f>VLOOKUP(B180,'Initial adjusted formula count'!$A$1:$P$319,12,FALSE)</f>
        <v>0.17515274949083501</v>
      </c>
      <c r="F180">
        <f>VLOOKUP(B180,'Model allocations'!$A$1:$L$319,9,FALSE)</f>
        <v>54757.706738002329</v>
      </c>
      <c r="G180" s="41">
        <f t="shared" si="45"/>
        <v>0.9</v>
      </c>
      <c r="H180">
        <f t="shared" si="46"/>
        <v>54757.706738002329</v>
      </c>
      <c r="I180">
        <f t="shared" si="38"/>
        <v>0</v>
      </c>
      <c r="J180">
        <f t="shared" si="39"/>
        <v>54757.706738002329</v>
      </c>
      <c r="K180">
        <f t="shared" si="40"/>
        <v>54682.104086876898</v>
      </c>
      <c r="L180">
        <f t="shared" si="47"/>
        <v>54682.104086876898</v>
      </c>
      <c r="M180">
        <f t="shared" si="41"/>
        <v>54757.706738002329</v>
      </c>
      <c r="N180" s="40">
        <f t="shared" si="48"/>
        <v>0</v>
      </c>
      <c r="O180" s="40">
        <f t="shared" si="42"/>
        <v>0</v>
      </c>
      <c r="P180" s="40">
        <f t="shared" si="49"/>
        <v>54757.706738002329</v>
      </c>
      <c r="Q180">
        <f t="shared" si="50"/>
        <v>0</v>
      </c>
      <c r="R180" s="40">
        <f t="shared" si="51"/>
        <v>0</v>
      </c>
      <c r="S180" s="40">
        <f t="shared" si="43"/>
        <v>0</v>
      </c>
      <c r="T180" s="40">
        <f t="shared" si="52"/>
        <v>54757.706738002329</v>
      </c>
      <c r="U180">
        <f t="shared" si="53"/>
        <v>0</v>
      </c>
      <c r="V180" s="40">
        <f t="shared" si="54"/>
        <v>0</v>
      </c>
      <c r="W180" s="40">
        <f t="shared" si="44"/>
        <v>0</v>
      </c>
      <c r="X180" s="40">
        <f t="shared" si="55"/>
        <v>54757.706738002329</v>
      </c>
      <c r="Y180">
        <f t="shared" si="56"/>
        <v>0</v>
      </c>
    </row>
    <row r="181" spans="1:25" x14ac:dyDescent="0.25">
      <c r="A181" s="4" t="s">
        <v>1027</v>
      </c>
      <c r="B181" s="7" t="s">
        <v>202</v>
      </c>
      <c r="C181" s="2" t="s">
        <v>1028</v>
      </c>
      <c r="D181">
        <f>VLOOKUP(B181,'Model allocations'!$A$1:$L$319,4,FALSE)</f>
        <v>0</v>
      </c>
      <c r="E181" s="42">
        <f>VLOOKUP(B181,'Initial adjusted formula count'!$A$1:$P$319,12,FALSE)</f>
        <v>0.112380772499764</v>
      </c>
      <c r="F181">
        <f>VLOOKUP(B181,'Model allocations'!$A$1:$L$319,9,FALSE)</f>
        <v>0</v>
      </c>
      <c r="G181" s="41">
        <f t="shared" si="45"/>
        <v>0.85</v>
      </c>
      <c r="H181">
        <f t="shared" si="46"/>
        <v>0</v>
      </c>
      <c r="I181">
        <f t="shared" si="38"/>
        <v>0</v>
      </c>
      <c r="J181">
        <f t="shared" si="39"/>
        <v>0</v>
      </c>
      <c r="K181">
        <f t="shared" si="40"/>
        <v>0</v>
      </c>
      <c r="L181">
        <f t="shared" si="47"/>
        <v>0</v>
      </c>
      <c r="M181">
        <f t="shared" si="41"/>
        <v>0</v>
      </c>
      <c r="N181" s="40">
        <f t="shared" si="48"/>
        <v>0</v>
      </c>
      <c r="O181" s="40">
        <f t="shared" si="42"/>
        <v>0</v>
      </c>
      <c r="P181" s="40">
        <f t="shared" si="49"/>
        <v>0</v>
      </c>
      <c r="Q181">
        <f t="shared" si="50"/>
        <v>0</v>
      </c>
      <c r="R181" s="40">
        <f t="shared" si="51"/>
        <v>0</v>
      </c>
      <c r="S181" s="40">
        <f t="shared" si="43"/>
        <v>0</v>
      </c>
      <c r="T181" s="40">
        <f t="shared" si="52"/>
        <v>0</v>
      </c>
      <c r="U181">
        <f t="shared" si="53"/>
        <v>0</v>
      </c>
      <c r="V181" s="40">
        <f t="shared" si="54"/>
        <v>0</v>
      </c>
      <c r="W181" s="40">
        <f t="shared" si="44"/>
        <v>0</v>
      </c>
      <c r="X181" s="40">
        <f t="shared" si="55"/>
        <v>0</v>
      </c>
      <c r="Y181">
        <f t="shared" si="56"/>
        <v>0</v>
      </c>
    </row>
    <row r="182" spans="1:25" x14ac:dyDescent="0.25">
      <c r="A182" s="4" t="s">
        <v>1029</v>
      </c>
      <c r="B182" s="7" t="s">
        <v>534</v>
      </c>
      <c r="C182" s="2" t="s">
        <v>1030</v>
      </c>
      <c r="D182">
        <f>VLOOKUP(B182,'Model allocations'!$A$1:$L$319,4,FALSE)</f>
        <v>116280.84442432929</v>
      </c>
      <c r="E182" s="42">
        <f>VLOOKUP(B182,'Initial adjusted formula count'!$A$1:$P$319,12,FALSE)</f>
        <v>0.21624418003104001</v>
      </c>
      <c r="F182">
        <f>VLOOKUP(B182,'Model allocations'!$A$1:$L$319,9,FALSE)</f>
        <v>104652.75998189636</v>
      </c>
      <c r="G182" s="41">
        <f t="shared" si="45"/>
        <v>0.9</v>
      </c>
      <c r="H182">
        <f t="shared" si="46"/>
        <v>104652.75998189636</v>
      </c>
      <c r="I182">
        <f t="shared" si="38"/>
        <v>0</v>
      </c>
      <c r="J182">
        <f t="shared" si="39"/>
        <v>104652.75998189636</v>
      </c>
      <c r="K182">
        <f t="shared" si="40"/>
        <v>104508.26842858714</v>
      </c>
      <c r="L182">
        <f t="shared" si="47"/>
        <v>104508.26842858714</v>
      </c>
      <c r="M182">
        <f t="shared" si="41"/>
        <v>104652.75998189636</v>
      </c>
      <c r="N182" s="40">
        <f t="shared" si="48"/>
        <v>0</v>
      </c>
      <c r="O182" s="40">
        <f t="shared" si="42"/>
        <v>0</v>
      </c>
      <c r="P182" s="40">
        <f t="shared" si="49"/>
        <v>104652.75998189636</v>
      </c>
      <c r="Q182">
        <f t="shared" si="50"/>
        <v>0</v>
      </c>
      <c r="R182" s="40">
        <f t="shared" si="51"/>
        <v>0</v>
      </c>
      <c r="S182" s="40">
        <f t="shared" si="43"/>
        <v>0</v>
      </c>
      <c r="T182" s="40">
        <f t="shared" si="52"/>
        <v>104652.75998189636</v>
      </c>
      <c r="U182">
        <f t="shared" si="53"/>
        <v>0</v>
      </c>
      <c r="V182" s="40">
        <f t="shared" si="54"/>
        <v>0</v>
      </c>
      <c r="W182" s="40">
        <f t="shared" si="44"/>
        <v>0</v>
      </c>
      <c r="X182" s="40">
        <f t="shared" si="55"/>
        <v>104652.75998189636</v>
      </c>
      <c r="Y182">
        <f t="shared" si="56"/>
        <v>0</v>
      </c>
    </row>
    <row r="183" spans="1:25" x14ac:dyDescent="0.25">
      <c r="A183" s="4" t="s">
        <v>1031</v>
      </c>
      <c r="B183" s="7" t="s">
        <v>536</v>
      </c>
      <c r="C183" s="2" t="s">
        <v>1032</v>
      </c>
      <c r="D183">
        <f>VLOOKUP(B183,'Model allocations'!$A$1:$L$319,4,FALSE)</f>
        <v>32182.779163905278</v>
      </c>
      <c r="E183" s="42">
        <f>VLOOKUP(B183,'Initial adjusted formula count'!$A$1:$P$319,12,FALSE)</f>
        <v>0.15665236051502099</v>
      </c>
      <c r="F183">
        <f>VLOOKUP(B183,'Model allocations'!$A$1:$L$319,9,FALSE)</f>
        <v>30894.985499400846</v>
      </c>
      <c r="G183" s="41">
        <f t="shared" si="45"/>
        <v>0.9</v>
      </c>
      <c r="H183">
        <f t="shared" si="46"/>
        <v>28964.501247514749</v>
      </c>
      <c r="I183">
        <f t="shared" si="38"/>
        <v>0</v>
      </c>
      <c r="J183">
        <f t="shared" si="39"/>
        <v>30894.985499400846</v>
      </c>
      <c r="K183">
        <f t="shared" si="40"/>
        <v>30852.329534617438</v>
      </c>
      <c r="L183">
        <f t="shared" si="47"/>
        <v>30852.329534617438</v>
      </c>
      <c r="M183">
        <f t="shared" si="41"/>
        <v>0</v>
      </c>
      <c r="N183" s="40">
        <f t="shared" si="48"/>
        <v>30852.329534617438</v>
      </c>
      <c r="O183" s="40">
        <f t="shared" si="42"/>
        <v>30819.745351781068</v>
      </c>
      <c r="P183" s="40">
        <f t="shared" si="49"/>
        <v>30819.745351781068</v>
      </c>
      <c r="Q183">
        <f t="shared" si="50"/>
        <v>0</v>
      </c>
      <c r="R183" s="40">
        <f t="shared" si="51"/>
        <v>30819.745351781068</v>
      </c>
      <c r="S183" s="40">
        <f t="shared" si="43"/>
        <v>30819.745351781043</v>
      </c>
      <c r="T183" s="40">
        <f t="shared" si="52"/>
        <v>30819.745351781043</v>
      </c>
      <c r="U183">
        <f t="shared" si="53"/>
        <v>0</v>
      </c>
      <c r="V183" s="40">
        <f t="shared" si="54"/>
        <v>30819.745351781043</v>
      </c>
      <c r="W183" s="40">
        <f t="shared" si="44"/>
        <v>30819.745351781035</v>
      </c>
      <c r="X183" s="40">
        <f t="shared" si="55"/>
        <v>30819.745351781035</v>
      </c>
      <c r="Y183">
        <f t="shared" si="56"/>
        <v>0</v>
      </c>
    </row>
    <row r="184" spans="1:25" x14ac:dyDescent="0.25">
      <c r="A184" s="4" t="s">
        <v>1033</v>
      </c>
      <c r="B184" s="7" t="s">
        <v>538</v>
      </c>
      <c r="C184" s="2" t="s">
        <v>1034</v>
      </c>
      <c r="D184">
        <f>VLOOKUP(B184,'Model allocations'!$A$1:$L$319,4,FALSE)</f>
        <v>4228.3943427028817</v>
      </c>
      <c r="E184" s="42">
        <f>VLOOKUP(B184,'Initial adjusted formula count'!$A$1:$P$319,12,FALSE)</f>
        <v>0.238095238095238</v>
      </c>
      <c r="F184">
        <f>VLOOKUP(B184,'Model allocations'!$A$1:$L$319,9,FALSE)</f>
        <v>3805.5549084325935</v>
      </c>
      <c r="G184" s="41">
        <f t="shared" si="45"/>
        <v>0.9</v>
      </c>
      <c r="H184">
        <f t="shared" si="46"/>
        <v>3805.5549084325935</v>
      </c>
      <c r="I184">
        <f t="shared" si="38"/>
        <v>0</v>
      </c>
      <c r="J184">
        <f t="shared" si="39"/>
        <v>3805.5549084325935</v>
      </c>
      <c r="K184">
        <f t="shared" si="40"/>
        <v>3800.3006701304403</v>
      </c>
      <c r="L184">
        <f t="shared" si="47"/>
        <v>3800.3006701304403</v>
      </c>
      <c r="M184">
        <f t="shared" si="41"/>
        <v>3805.5549084325935</v>
      </c>
      <c r="N184" s="40">
        <f t="shared" si="48"/>
        <v>0</v>
      </c>
      <c r="O184" s="40">
        <f t="shared" si="42"/>
        <v>0</v>
      </c>
      <c r="P184" s="40">
        <f t="shared" si="49"/>
        <v>3805.5549084325935</v>
      </c>
      <c r="Q184">
        <f t="shared" si="50"/>
        <v>0</v>
      </c>
      <c r="R184" s="40">
        <f t="shared" si="51"/>
        <v>0</v>
      </c>
      <c r="S184" s="40">
        <f t="shared" si="43"/>
        <v>0</v>
      </c>
      <c r="T184" s="40">
        <f t="shared" si="52"/>
        <v>3805.5549084325935</v>
      </c>
      <c r="U184">
        <f t="shared" si="53"/>
        <v>0</v>
      </c>
      <c r="V184" s="40">
        <f t="shared" si="54"/>
        <v>0</v>
      </c>
      <c r="W184" s="40">
        <f t="shared" si="44"/>
        <v>0</v>
      </c>
      <c r="X184" s="40">
        <f t="shared" si="55"/>
        <v>3805.5549084325935</v>
      </c>
      <c r="Y184">
        <f t="shared" si="56"/>
        <v>0</v>
      </c>
    </row>
    <row r="185" spans="1:25" x14ac:dyDescent="0.25">
      <c r="A185" s="4" t="s">
        <v>1035</v>
      </c>
      <c r="B185" s="7" t="s">
        <v>540</v>
      </c>
      <c r="C185" s="2" t="s">
        <v>1036</v>
      </c>
      <c r="D185">
        <f>VLOOKUP(B185,'Model allocations'!$A$1:$L$319,4,FALSE)</f>
        <v>9343.6748442401822</v>
      </c>
      <c r="E185" s="42">
        <f>VLOOKUP(B185,'Initial adjusted formula count'!$A$1:$P$319,12,FALSE)</f>
        <v>0.143581081081081</v>
      </c>
      <c r="F185">
        <f>VLOOKUP(B185,'Model allocations'!$A$1:$L$319,9,FALSE)</f>
        <v>7942.1236176041548</v>
      </c>
      <c r="G185" s="41">
        <f t="shared" si="45"/>
        <v>0.85</v>
      </c>
      <c r="H185">
        <f t="shared" si="46"/>
        <v>7942.1236176041548</v>
      </c>
      <c r="I185">
        <f t="shared" si="38"/>
        <v>0</v>
      </c>
      <c r="J185">
        <f t="shared" si="39"/>
        <v>7942.1236176041548</v>
      </c>
      <c r="K185">
        <f t="shared" si="40"/>
        <v>7931.1581181918127</v>
      </c>
      <c r="L185">
        <f t="shared" si="47"/>
        <v>7931.1581181918127</v>
      </c>
      <c r="M185">
        <f t="shared" si="41"/>
        <v>7942.1236176041548</v>
      </c>
      <c r="N185" s="40">
        <f t="shared" si="48"/>
        <v>0</v>
      </c>
      <c r="O185" s="40">
        <f t="shared" si="42"/>
        <v>0</v>
      </c>
      <c r="P185" s="40">
        <f t="shared" si="49"/>
        <v>7942.1236176041548</v>
      </c>
      <c r="Q185">
        <f t="shared" si="50"/>
        <v>0</v>
      </c>
      <c r="R185" s="40">
        <f t="shared" si="51"/>
        <v>0</v>
      </c>
      <c r="S185" s="40">
        <f t="shared" si="43"/>
        <v>0</v>
      </c>
      <c r="T185" s="40">
        <f t="shared" si="52"/>
        <v>7942.1236176041548</v>
      </c>
      <c r="U185">
        <f t="shared" si="53"/>
        <v>0</v>
      </c>
      <c r="V185" s="40">
        <f t="shared" si="54"/>
        <v>0</v>
      </c>
      <c r="W185" s="40">
        <f t="shared" si="44"/>
        <v>0</v>
      </c>
      <c r="X185" s="40">
        <f t="shared" si="55"/>
        <v>7942.1236176041548</v>
      </c>
      <c r="Y185">
        <f t="shared" si="56"/>
        <v>0</v>
      </c>
    </row>
    <row r="186" spans="1:25" x14ac:dyDescent="0.25">
      <c r="A186" s="4" t="s">
        <v>1037</v>
      </c>
      <c r="B186" s="7" t="s">
        <v>304</v>
      </c>
      <c r="C186" s="2" t="s">
        <v>1038</v>
      </c>
      <c r="D186">
        <f>VLOOKUP(B186,'Model allocations'!$A$1:$L$319,4,FALSE)</f>
        <v>0</v>
      </c>
      <c r="E186" s="42">
        <f>VLOOKUP(B186,'Initial adjusted formula count'!$A$1:$P$319,12,FALSE)</f>
        <v>0.05</v>
      </c>
      <c r="F186">
        <f>VLOOKUP(B186,'Model allocations'!$A$1:$L$319,9,FALSE)</f>
        <v>0</v>
      </c>
      <c r="G186" s="41">
        <f t="shared" si="45"/>
        <v>0.85</v>
      </c>
      <c r="H186">
        <f t="shared" si="46"/>
        <v>0</v>
      </c>
      <c r="I186">
        <f t="shared" si="38"/>
        <v>0</v>
      </c>
      <c r="J186">
        <f t="shared" si="39"/>
        <v>0</v>
      </c>
      <c r="K186">
        <f t="shared" si="40"/>
        <v>0</v>
      </c>
      <c r="L186">
        <f t="shared" si="47"/>
        <v>0</v>
      </c>
      <c r="M186">
        <f t="shared" si="41"/>
        <v>0</v>
      </c>
      <c r="N186" s="40">
        <f t="shared" si="48"/>
        <v>0</v>
      </c>
      <c r="O186" s="40">
        <f t="shared" si="42"/>
        <v>0</v>
      </c>
      <c r="P186" s="40">
        <f t="shared" si="49"/>
        <v>0</v>
      </c>
      <c r="Q186">
        <f t="shared" si="50"/>
        <v>0</v>
      </c>
      <c r="R186" s="40">
        <f t="shared" si="51"/>
        <v>0</v>
      </c>
      <c r="S186" s="40">
        <f t="shared" si="43"/>
        <v>0</v>
      </c>
      <c r="T186" s="40">
        <f t="shared" si="52"/>
        <v>0</v>
      </c>
      <c r="U186">
        <f t="shared" si="53"/>
        <v>0</v>
      </c>
      <c r="V186" s="40">
        <f t="shared" si="54"/>
        <v>0</v>
      </c>
      <c r="W186" s="40">
        <f t="shared" si="44"/>
        <v>0</v>
      </c>
      <c r="X186" s="40">
        <f t="shared" si="55"/>
        <v>0</v>
      </c>
      <c r="Y186">
        <f t="shared" si="56"/>
        <v>0</v>
      </c>
    </row>
    <row r="187" spans="1:25" x14ac:dyDescent="0.25">
      <c r="A187" s="4" t="s">
        <v>1039</v>
      </c>
      <c r="B187" s="7" t="s">
        <v>542</v>
      </c>
      <c r="C187" s="2" t="s">
        <v>1040</v>
      </c>
      <c r="D187">
        <f>VLOOKUP(B187,'Model allocations'!$A$1:$L$319,4,FALSE)</f>
        <v>5872.769920420672</v>
      </c>
      <c r="E187" s="42">
        <f>VLOOKUP(B187,'Initial adjusted formula count'!$A$1:$P$319,12,FALSE)</f>
        <v>0.244094488188976</v>
      </c>
      <c r="F187">
        <f>VLOOKUP(B187,'Model allocations'!$A$1:$L$319,9,FALSE)</f>
        <v>6559.8941813796328</v>
      </c>
      <c r="G187" s="41">
        <f t="shared" si="45"/>
        <v>0.9</v>
      </c>
      <c r="H187">
        <f t="shared" si="46"/>
        <v>5285.492928378605</v>
      </c>
      <c r="I187">
        <f t="shared" si="38"/>
        <v>0</v>
      </c>
      <c r="J187">
        <f t="shared" si="39"/>
        <v>6559.8941813796328</v>
      </c>
      <c r="K187">
        <f t="shared" si="40"/>
        <v>6550.8370929667171</v>
      </c>
      <c r="L187">
        <f t="shared" si="47"/>
        <v>6550.8370929667171</v>
      </c>
      <c r="M187">
        <f t="shared" si="41"/>
        <v>0</v>
      </c>
      <c r="N187" s="40">
        <f t="shared" si="48"/>
        <v>6550.8370929667171</v>
      </c>
      <c r="O187" s="40">
        <f t="shared" si="42"/>
        <v>6543.9185335973507</v>
      </c>
      <c r="P187" s="40">
        <f t="shared" si="49"/>
        <v>6543.9185335973507</v>
      </c>
      <c r="Q187">
        <f t="shared" si="50"/>
        <v>0</v>
      </c>
      <c r="R187" s="40">
        <f t="shared" si="51"/>
        <v>6543.9185335973507</v>
      </c>
      <c r="S187" s="40">
        <f t="shared" si="43"/>
        <v>6543.9185335973452</v>
      </c>
      <c r="T187" s="40">
        <f t="shared" si="52"/>
        <v>6543.9185335973452</v>
      </c>
      <c r="U187">
        <f t="shared" si="53"/>
        <v>0</v>
      </c>
      <c r="V187" s="40">
        <f t="shared" si="54"/>
        <v>6543.9185335973452</v>
      </c>
      <c r="W187" s="40">
        <f t="shared" si="44"/>
        <v>6543.9185335973434</v>
      </c>
      <c r="X187" s="40">
        <f t="shared" si="55"/>
        <v>6543.9185335973434</v>
      </c>
      <c r="Y187">
        <f t="shared" si="56"/>
        <v>0</v>
      </c>
    </row>
    <row r="188" spans="1:25" x14ac:dyDescent="0.25">
      <c r="A188" s="4" t="s">
        <v>1041</v>
      </c>
      <c r="B188" s="7" t="s">
        <v>544</v>
      </c>
      <c r="C188" s="2" t="s">
        <v>1042</v>
      </c>
      <c r="D188">
        <f>VLOOKUP(B188,'Model allocations'!$A$1:$L$319,4,FALSE)</f>
        <v>17383.398964445187</v>
      </c>
      <c r="E188" s="42">
        <f>VLOOKUP(B188,'Initial adjusted formula count'!$A$1:$P$319,12,FALSE)</f>
        <v>0.18888888888888899</v>
      </c>
      <c r="F188">
        <f>VLOOKUP(B188,'Model allocations'!$A$1:$L$319,9,FALSE)</f>
        <v>15645.059068000668</v>
      </c>
      <c r="G188" s="41">
        <f t="shared" si="45"/>
        <v>0.9</v>
      </c>
      <c r="H188">
        <f t="shared" si="46"/>
        <v>15645.059068000668</v>
      </c>
      <c r="I188">
        <f t="shared" si="38"/>
        <v>0</v>
      </c>
      <c r="J188">
        <f t="shared" si="39"/>
        <v>15645.059068000668</v>
      </c>
      <c r="K188">
        <f t="shared" si="40"/>
        <v>15623.458310536258</v>
      </c>
      <c r="L188">
        <f t="shared" si="47"/>
        <v>15623.458310536258</v>
      </c>
      <c r="M188">
        <f t="shared" si="41"/>
        <v>15645.059068000668</v>
      </c>
      <c r="N188" s="40">
        <f t="shared" si="48"/>
        <v>0</v>
      </c>
      <c r="O188" s="40">
        <f t="shared" si="42"/>
        <v>0</v>
      </c>
      <c r="P188" s="40">
        <f t="shared" si="49"/>
        <v>15645.059068000668</v>
      </c>
      <c r="Q188">
        <f t="shared" si="50"/>
        <v>0</v>
      </c>
      <c r="R188" s="40">
        <f t="shared" si="51"/>
        <v>0</v>
      </c>
      <c r="S188" s="40">
        <f t="shared" si="43"/>
        <v>0</v>
      </c>
      <c r="T188" s="40">
        <f t="shared" si="52"/>
        <v>15645.059068000668</v>
      </c>
      <c r="U188">
        <f t="shared" si="53"/>
        <v>0</v>
      </c>
      <c r="V188" s="40">
        <f t="shared" si="54"/>
        <v>0</v>
      </c>
      <c r="W188" s="40">
        <f t="shared" si="44"/>
        <v>0</v>
      </c>
      <c r="X188" s="40">
        <f t="shared" si="55"/>
        <v>15645.059068000668</v>
      </c>
      <c r="Y188">
        <f t="shared" si="56"/>
        <v>0</v>
      </c>
    </row>
    <row r="189" spans="1:25" x14ac:dyDescent="0.25">
      <c r="A189" s="4" t="s">
        <v>1043</v>
      </c>
      <c r="B189" s="7" t="s">
        <v>546</v>
      </c>
      <c r="C189" s="2" t="s">
        <v>1044</v>
      </c>
      <c r="D189">
        <f>VLOOKUP(B189,'Model allocations'!$A$1:$L$319,4,FALSE)</f>
        <v>67419.398686429311</v>
      </c>
      <c r="E189" s="42">
        <f>VLOOKUP(B189,'Initial adjusted formula count'!$A$1:$P$319,12,FALSE)</f>
        <v>0.301966292134831</v>
      </c>
      <c r="F189">
        <f>VLOOKUP(B189,'Model allocations'!$A$1:$L$319,9,FALSE)</f>
        <v>64048.428752107844</v>
      </c>
      <c r="G189" s="41">
        <f t="shared" si="45"/>
        <v>0.95</v>
      </c>
      <c r="H189">
        <f t="shared" si="46"/>
        <v>64048.428752107844</v>
      </c>
      <c r="I189">
        <f t="shared" si="38"/>
        <v>0</v>
      </c>
      <c r="J189">
        <f t="shared" si="39"/>
        <v>64048.428752107844</v>
      </c>
      <c r="K189">
        <f t="shared" si="40"/>
        <v>63959.9986241398</v>
      </c>
      <c r="L189">
        <f t="shared" si="47"/>
        <v>63959.9986241398</v>
      </c>
      <c r="M189">
        <f t="shared" si="41"/>
        <v>64048.428752107844</v>
      </c>
      <c r="N189" s="40">
        <f t="shared" si="48"/>
        <v>0</v>
      </c>
      <c r="O189" s="40">
        <f t="shared" si="42"/>
        <v>0</v>
      </c>
      <c r="P189" s="40">
        <f t="shared" si="49"/>
        <v>64048.428752107844</v>
      </c>
      <c r="Q189">
        <f t="shared" si="50"/>
        <v>0</v>
      </c>
      <c r="R189" s="40">
        <f t="shared" si="51"/>
        <v>0</v>
      </c>
      <c r="S189" s="40">
        <f t="shared" si="43"/>
        <v>0</v>
      </c>
      <c r="T189" s="40">
        <f t="shared" si="52"/>
        <v>64048.428752107844</v>
      </c>
      <c r="U189">
        <f t="shared" si="53"/>
        <v>0</v>
      </c>
      <c r="V189" s="40">
        <f t="shared" si="54"/>
        <v>0</v>
      </c>
      <c r="W189" s="40">
        <f t="shared" si="44"/>
        <v>0</v>
      </c>
      <c r="X189" s="40">
        <f t="shared" si="55"/>
        <v>64048.428752107844</v>
      </c>
      <c r="Y189">
        <f t="shared" si="56"/>
        <v>0</v>
      </c>
    </row>
    <row r="190" spans="1:25" x14ac:dyDescent="0.25">
      <c r="A190" s="4" t="s">
        <v>1045</v>
      </c>
      <c r="B190" s="7" t="s">
        <v>306</v>
      </c>
      <c r="C190" s="2" t="s">
        <v>1046</v>
      </c>
      <c r="D190">
        <f>VLOOKUP(B190,'Model allocations'!$A$1:$L$319,4,FALSE)</f>
        <v>0</v>
      </c>
      <c r="E190" s="42">
        <f>VLOOKUP(B190,'Initial adjusted formula count'!$A$1:$P$319,12,FALSE)</f>
        <v>6.2670299727520404E-2</v>
      </c>
      <c r="F190">
        <f>VLOOKUP(B190,'Model allocations'!$A$1:$L$319,9,FALSE)</f>
        <v>0</v>
      </c>
      <c r="G190" s="41">
        <f t="shared" si="45"/>
        <v>0.85</v>
      </c>
      <c r="H190">
        <f t="shared" si="46"/>
        <v>0</v>
      </c>
      <c r="I190">
        <f t="shared" si="38"/>
        <v>0</v>
      </c>
      <c r="J190">
        <f t="shared" si="39"/>
        <v>0</v>
      </c>
      <c r="K190">
        <f t="shared" si="40"/>
        <v>0</v>
      </c>
      <c r="L190">
        <f t="shared" si="47"/>
        <v>0</v>
      </c>
      <c r="M190">
        <f t="shared" si="41"/>
        <v>0</v>
      </c>
      <c r="N190" s="40">
        <f t="shared" si="48"/>
        <v>0</v>
      </c>
      <c r="O190" s="40">
        <f t="shared" si="42"/>
        <v>0</v>
      </c>
      <c r="P190" s="40">
        <f t="shared" si="49"/>
        <v>0</v>
      </c>
      <c r="Q190">
        <f t="shared" si="50"/>
        <v>0</v>
      </c>
      <c r="R190" s="40">
        <f t="shared" si="51"/>
        <v>0</v>
      </c>
      <c r="S190" s="40">
        <f t="shared" si="43"/>
        <v>0</v>
      </c>
      <c r="T190" s="40">
        <f t="shared" si="52"/>
        <v>0</v>
      </c>
      <c r="U190">
        <f t="shared" si="53"/>
        <v>0</v>
      </c>
      <c r="V190" s="40">
        <f t="shared" si="54"/>
        <v>0</v>
      </c>
      <c r="W190" s="40">
        <f t="shared" si="44"/>
        <v>0</v>
      </c>
      <c r="X190" s="40">
        <f t="shared" si="55"/>
        <v>0</v>
      </c>
      <c r="Y190">
        <f t="shared" si="56"/>
        <v>0</v>
      </c>
    </row>
    <row r="191" spans="1:25" x14ac:dyDescent="0.25">
      <c r="A191" s="4" t="s">
        <v>1047</v>
      </c>
      <c r="B191" s="7" t="s">
        <v>548</v>
      </c>
      <c r="C191" s="2" t="s">
        <v>1048</v>
      </c>
      <c r="D191">
        <f>VLOOKUP(B191,'Model allocations'!$A$1:$L$319,4,FALSE)</f>
        <v>199411.76949820723</v>
      </c>
      <c r="E191" s="42">
        <f>VLOOKUP(B191,'Initial adjusted formula count'!$A$1:$P$319,12,FALSE)</f>
        <v>0.192662518772796</v>
      </c>
      <c r="F191">
        <f>VLOOKUP(B191,'Model allocations'!$A$1:$L$319,9,FALSE)</f>
        <v>190025.32177028735</v>
      </c>
      <c r="G191" s="41">
        <f t="shared" si="45"/>
        <v>0.9</v>
      </c>
      <c r="H191">
        <f t="shared" si="46"/>
        <v>179470.59254838651</v>
      </c>
      <c r="I191">
        <f t="shared" si="38"/>
        <v>0</v>
      </c>
      <c r="J191">
        <f t="shared" si="39"/>
        <v>190025.32177028735</v>
      </c>
      <c r="K191">
        <f t="shared" si="40"/>
        <v>189762.95837045513</v>
      </c>
      <c r="L191">
        <f t="shared" si="47"/>
        <v>189762.95837045513</v>
      </c>
      <c r="M191">
        <f t="shared" si="41"/>
        <v>0</v>
      </c>
      <c r="N191" s="40">
        <f t="shared" si="48"/>
        <v>189762.95837045513</v>
      </c>
      <c r="O191" s="40">
        <f t="shared" si="42"/>
        <v>189562.543328078</v>
      </c>
      <c r="P191" s="40">
        <f t="shared" si="49"/>
        <v>189562.543328078</v>
      </c>
      <c r="Q191">
        <f t="shared" si="50"/>
        <v>0</v>
      </c>
      <c r="R191" s="40">
        <f t="shared" si="51"/>
        <v>189562.543328078</v>
      </c>
      <c r="S191" s="40">
        <f t="shared" si="43"/>
        <v>189562.54332807785</v>
      </c>
      <c r="T191" s="40">
        <f t="shared" si="52"/>
        <v>189562.54332807785</v>
      </c>
      <c r="U191">
        <f t="shared" si="53"/>
        <v>0</v>
      </c>
      <c r="V191" s="40">
        <f t="shared" si="54"/>
        <v>189562.54332807785</v>
      </c>
      <c r="W191" s="40">
        <f t="shared" si="44"/>
        <v>189562.54332807782</v>
      </c>
      <c r="X191" s="40">
        <f t="shared" si="55"/>
        <v>189562.54332807782</v>
      </c>
      <c r="Y191">
        <f t="shared" si="56"/>
        <v>0</v>
      </c>
    </row>
    <row r="192" spans="1:25" x14ac:dyDescent="0.25">
      <c r="A192" s="4" t="s">
        <v>1049</v>
      </c>
      <c r="B192" s="7" t="s">
        <v>550</v>
      </c>
      <c r="C192" s="2" t="s">
        <v>1050</v>
      </c>
      <c r="D192">
        <f>VLOOKUP(B192,'Model allocations'!$A$1:$L$319,4,FALSE)</f>
        <v>3053.8403586187487</v>
      </c>
      <c r="E192" s="42">
        <f>VLOOKUP(B192,'Initial adjusted formula count'!$A$1:$P$319,12,FALSE)</f>
        <v>0.20833333333333301</v>
      </c>
      <c r="F192">
        <f>VLOOKUP(B192,'Model allocations'!$A$1:$L$319,9,FALSE)</f>
        <v>2748.4563227568738</v>
      </c>
      <c r="G192" s="41">
        <f t="shared" si="45"/>
        <v>0.9</v>
      </c>
      <c r="H192">
        <f t="shared" si="46"/>
        <v>2748.4563227568738</v>
      </c>
      <c r="I192">
        <f t="shared" si="38"/>
        <v>0</v>
      </c>
      <c r="J192">
        <f t="shared" si="39"/>
        <v>2748.4563227568738</v>
      </c>
      <c r="K192">
        <f t="shared" si="40"/>
        <v>2744.6615950942073</v>
      </c>
      <c r="L192">
        <f t="shared" si="47"/>
        <v>2744.6615950942073</v>
      </c>
      <c r="M192">
        <f t="shared" si="41"/>
        <v>2748.4563227568738</v>
      </c>
      <c r="N192" s="40">
        <f t="shared" si="48"/>
        <v>0</v>
      </c>
      <c r="O192" s="40">
        <f t="shared" si="42"/>
        <v>0</v>
      </c>
      <c r="P192" s="40">
        <f t="shared" si="49"/>
        <v>2748.4563227568738</v>
      </c>
      <c r="Q192">
        <f t="shared" si="50"/>
        <v>0</v>
      </c>
      <c r="R192" s="40">
        <f t="shared" si="51"/>
        <v>0</v>
      </c>
      <c r="S192" s="40">
        <f t="shared" si="43"/>
        <v>0</v>
      </c>
      <c r="T192" s="40">
        <f t="shared" si="52"/>
        <v>2748.4563227568738</v>
      </c>
      <c r="U192">
        <f t="shared" si="53"/>
        <v>0</v>
      </c>
      <c r="V192" s="40">
        <f t="shared" si="54"/>
        <v>0</v>
      </c>
      <c r="W192" s="40">
        <f t="shared" si="44"/>
        <v>0</v>
      </c>
      <c r="X192" s="40">
        <f t="shared" si="55"/>
        <v>2748.4563227568738</v>
      </c>
      <c r="Y192">
        <f t="shared" si="56"/>
        <v>0</v>
      </c>
    </row>
    <row r="193" spans="1:25" x14ac:dyDescent="0.25">
      <c r="A193" s="4" t="s">
        <v>1051</v>
      </c>
      <c r="B193" s="7" t="s">
        <v>552</v>
      </c>
      <c r="C193" s="2" t="s">
        <v>1052</v>
      </c>
      <c r="D193">
        <f>VLOOKUP(B193,'Model allocations'!$A$1:$L$319,4,FALSE)</f>
        <v>4083.6221813219522</v>
      </c>
      <c r="E193" s="42">
        <f>VLOOKUP(B193,'Initial adjusted formula count'!$A$1:$P$319,12,FALSE)</f>
        <v>9.5833333333333395E-2</v>
      </c>
      <c r="F193">
        <f>VLOOKUP(B193,'Model allocations'!$A$1:$L$319,9,FALSE)</f>
        <v>0</v>
      </c>
      <c r="G193" s="41">
        <f t="shared" si="45"/>
        <v>0.85</v>
      </c>
      <c r="H193">
        <f t="shared" si="46"/>
        <v>0</v>
      </c>
      <c r="I193">
        <f t="shared" si="38"/>
        <v>0</v>
      </c>
      <c r="J193">
        <f t="shared" si="39"/>
        <v>0</v>
      </c>
      <c r="K193">
        <f t="shared" si="40"/>
        <v>0</v>
      </c>
      <c r="L193">
        <f t="shared" si="47"/>
        <v>0</v>
      </c>
      <c r="M193">
        <f t="shared" si="41"/>
        <v>0</v>
      </c>
      <c r="N193" s="40">
        <f t="shared" si="48"/>
        <v>0</v>
      </c>
      <c r="O193" s="40">
        <f t="shared" si="42"/>
        <v>0</v>
      </c>
      <c r="P193" s="40">
        <f t="shared" si="49"/>
        <v>0</v>
      </c>
      <c r="Q193">
        <f t="shared" si="50"/>
        <v>0</v>
      </c>
      <c r="R193" s="40">
        <f t="shared" si="51"/>
        <v>0</v>
      </c>
      <c r="S193" s="40">
        <f t="shared" si="43"/>
        <v>0</v>
      </c>
      <c r="T193" s="40">
        <f t="shared" si="52"/>
        <v>0</v>
      </c>
      <c r="U193">
        <f t="shared" si="53"/>
        <v>0</v>
      </c>
      <c r="V193" s="40">
        <f t="shared" si="54"/>
        <v>0</v>
      </c>
      <c r="W193" s="40">
        <f t="shared" si="44"/>
        <v>0</v>
      </c>
      <c r="X193" s="40">
        <f t="shared" si="55"/>
        <v>0</v>
      </c>
      <c r="Y193">
        <f t="shared" si="56"/>
        <v>0</v>
      </c>
    </row>
    <row r="194" spans="1:25" x14ac:dyDescent="0.25">
      <c r="A194" s="4" t="s">
        <v>1053</v>
      </c>
      <c r="B194" s="7" t="s">
        <v>554</v>
      </c>
      <c r="C194" s="2" t="s">
        <v>1054</v>
      </c>
      <c r="D194">
        <f>VLOOKUP(B194,'Model allocations'!$A$1:$L$319,4,FALSE)</f>
        <v>596815.54832343722</v>
      </c>
      <c r="E194" s="42">
        <f>VLOOKUP(B194,'Initial adjusted formula count'!$A$1:$P$319,12,FALSE)</f>
        <v>0.13524985529616099</v>
      </c>
      <c r="F194">
        <f>VLOOKUP(B194,'Model allocations'!$A$1:$L$319,9,FALSE)</f>
        <v>507293.2160749216</v>
      </c>
      <c r="G194" s="41">
        <f t="shared" si="45"/>
        <v>0.85</v>
      </c>
      <c r="H194">
        <f t="shared" si="46"/>
        <v>507293.2160749216</v>
      </c>
      <c r="I194">
        <f t="shared" si="38"/>
        <v>0</v>
      </c>
      <c r="J194">
        <f t="shared" si="39"/>
        <v>507293.2160749216</v>
      </c>
      <c r="K194">
        <f t="shared" si="40"/>
        <v>506592.80851007026</v>
      </c>
      <c r="L194">
        <f t="shared" si="47"/>
        <v>506592.80851007026</v>
      </c>
      <c r="M194">
        <f t="shared" si="41"/>
        <v>507293.2160749216</v>
      </c>
      <c r="N194" s="40">
        <f t="shared" si="48"/>
        <v>0</v>
      </c>
      <c r="O194" s="40">
        <f t="shared" si="42"/>
        <v>0</v>
      </c>
      <c r="P194" s="40">
        <f t="shared" si="49"/>
        <v>507293.2160749216</v>
      </c>
      <c r="Q194">
        <f t="shared" si="50"/>
        <v>0</v>
      </c>
      <c r="R194" s="40">
        <f t="shared" si="51"/>
        <v>0</v>
      </c>
      <c r="S194" s="40">
        <f t="shared" si="43"/>
        <v>0</v>
      </c>
      <c r="T194" s="40">
        <f t="shared" si="52"/>
        <v>507293.2160749216</v>
      </c>
      <c r="U194">
        <f t="shared" si="53"/>
        <v>0</v>
      </c>
      <c r="V194" s="40">
        <f t="shared" si="54"/>
        <v>0</v>
      </c>
      <c r="W194" s="40">
        <f t="shared" si="44"/>
        <v>0</v>
      </c>
      <c r="X194" s="40">
        <f t="shared" si="55"/>
        <v>507293.2160749216</v>
      </c>
      <c r="Y194">
        <f t="shared" si="56"/>
        <v>0</v>
      </c>
    </row>
    <row r="195" spans="1:25" x14ac:dyDescent="0.25">
      <c r="A195" s="4" t="s">
        <v>1055</v>
      </c>
      <c r="B195" s="7" t="s">
        <v>556</v>
      </c>
      <c r="C195" s="2" t="s">
        <v>1056</v>
      </c>
      <c r="D195">
        <f>VLOOKUP(B195,'Model allocations'!$A$1:$L$319,4,FALSE)</f>
        <v>15973.934183544226</v>
      </c>
      <c r="E195" s="42">
        <f>VLOOKUP(B195,'Initial adjusted formula count'!$A$1:$P$319,12,FALSE)</f>
        <v>0.14237288135593201</v>
      </c>
      <c r="F195">
        <f>VLOOKUP(B195,'Model allocations'!$A$1:$L$319,9,FALSE)</f>
        <v>13577.844056012593</v>
      </c>
      <c r="G195" s="41">
        <f t="shared" si="45"/>
        <v>0.85</v>
      </c>
      <c r="H195">
        <f t="shared" si="46"/>
        <v>13577.844056012593</v>
      </c>
      <c r="I195">
        <f t="shared" si="38"/>
        <v>0</v>
      </c>
      <c r="J195">
        <f t="shared" si="39"/>
        <v>13577.844056012593</v>
      </c>
      <c r="K195">
        <f t="shared" si="40"/>
        <v>13559.097452687625</v>
      </c>
      <c r="L195">
        <f t="shared" si="47"/>
        <v>13559.097452687625</v>
      </c>
      <c r="M195">
        <f t="shared" si="41"/>
        <v>13577.844056012593</v>
      </c>
      <c r="N195" s="40">
        <f t="shared" si="48"/>
        <v>0</v>
      </c>
      <c r="O195" s="40">
        <f t="shared" si="42"/>
        <v>0</v>
      </c>
      <c r="P195" s="40">
        <f t="shared" si="49"/>
        <v>13577.844056012593</v>
      </c>
      <c r="Q195">
        <f t="shared" si="50"/>
        <v>0</v>
      </c>
      <c r="R195" s="40">
        <f t="shared" si="51"/>
        <v>0</v>
      </c>
      <c r="S195" s="40">
        <f t="shared" si="43"/>
        <v>0</v>
      </c>
      <c r="T195" s="40">
        <f t="shared" si="52"/>
        <v>13577.844056012593</v>
      </c>
      <c r="U195">
        <f t="shared" si="53"/>
        <v>0</v>
      </c>
      <c r="V195" s="40">
        <f t="shared" si="54"/>
        <v>0</v>
      </c>
      <c r="W195" s="40">
        <f t="shared" si="44"/>
        <v>0</v>
      </c>
      <c r="X195" s="40">
        <f t="shared" si="55"/>
        <v>13577.844056012593</v>
      </c>
      <c r="Y195">
        <f t="shared" si="56"/>
        <v>0</v>
      </c>
    </row>
    <row r="196" spans="1:25" x14ac:dyDescent="0.25">
      <c r="A196" s="4" t="s">
        <v>1057</v>
      </c>
      <c r="B196" s="7" t="s">
        <v>204</v>
      </c>
      <c r="C196" s="2" t="s">
        <v>1058</v>
      </c>
      <c r="D196">
        <f>VLOOKUP(B196,'Model allocations'!$A$1:$L$319,4,FALSE)</f>
        <v>0</v>
      </c>
      <c r="E196" s="42">
        <f>VLOOKUP(B196,'Initial adjusted formula count'!$A$1:$P$319,12,FALSE)</f>
        <v>0.11363636363636399</v>
      </c>
      <c r="F196">
        <f>VLOOKUP(B196,'Model allocations'!$A$1:$L$319,9,FALSE)</f>
        <v>0</v>
      </c>
      <c r="G196" s="41">
        <f t="shared" si="45"/>
        <v>0.85</v>
      </c>
      <c r="H196">
        <f t="shared" si="46"/>
        <v>0</v>
      </c>
      <c r="I196">
        <f t="shared" ref="I196:I259" si="57">IF(F196&lt;H196,H196,0)</f>
        <v>0</v>
      </c>
      <c r="J196">
        <f t="shared" ref="J196:J259" si="58">IF(I196=0,F196,0)</f>
        <v>0</v>
      </c>
      <c r="K196">
        <f t="shared" ref="K196:K259" si="59">(J196/$J$3)*($F$3-$I$3)</f>
        <v>0</v>
      </c>
      <c r="L196">
        <f t="shared" si="47"/>
        <v>0</v>
      </c>
      <c r="M196">
        <f t="shared" ref="M196:M259" si="60">IF(L196&lt;H196,H196,0)</f>
        <v>0</v>
      </c>
      <c r="N196" s="40">
        <f t="shared" si="48"/>
        <v>0</v>
      </c>
      <c r="O196" s="40">
        <f t="shared" ref="O196:O259" si="61">((N196/$N$3)*($F$3-$I$3-$M$3))</f>
        <v>0</v>
      </c>
      <c r="P196" s="40">
        <f t="shared" si="49"/>
        <v>0</v>
      </c>
      <c r="Q196">
        <f t="shared" si="50"/>
        <v>0</v>
      </c>
      <c r="R196" s="40">
        <f t="shared" si="51"/>
        <v>0</v>
      </c>
      <c r="S196" s="40">
        <f t="shared" ref="S196:S259" si="62">((R196/$R$3)*($F$3-$I$3-$M$3-$Q$3))</f>
        <v>0</v>
      </c>
      <c r="T196" s="40">
        <f t="shared" si="52"/>
        <v>0</v>
      </c>
      <c r="U196">
        <f t="shared" si="53"/>
        <v>0</v>
      </c>
      <c r="V196" s="40">
        <f t="shared" si="54"/>
        <v>0</v>
      </c>
      <c r="W196" s="40">
        <f t="shared" ref="W196:W259" si="63">((V196/$V$3)*($F$3-$I$3-$M$3-$Q$3-$U$3))</f>
        <v>0</v>
      </c>
      <c r="X196" s="40">
        <f t="shared" si="55"/>
        <v>0</v>
      </c>
      <c r="Y196">
        <f t="shared" si="56"/>
        <v>0</v>
      </c>
    </row>
    <row r="197" spans="1:25" x14ac:dyDescent="0.25">
      <c r="A197" s="4" t="s">
        <v>1059</v>
      </c>
      <c r="B197" s="7" t="s">
        <v>308</v>
      </c>
      <c r="C197" s="2" t="s">
        <v>1060</v>
      </c>
      <c r="D197">
        <f>VLOOKUP(B197,'Model allocations'!$A$1:$L$319,4,FALSE)</f>
        <v>0</v>
      </c>
      <c r="E197" s="42">
        <f>VLOOKUP(B197,'Initial adjusted formula count'!$A$1:$P$319,12,FALSE)</f>
        <v>0.149193548387097</v>
      </c>
      <c r="F197">
        <f>VLOOKUP(B197,'Model allocations'!$A$1:$L$319,9,FALSE)</f>
        <v>0</v>
      </c>
      <c r="G197" s="41">
        <f t="shared" ref="G197:G260" si="64">IF(E197&lt;0.15,0.85,IF(AND(E197&gt;=0.15,E197&lt;0.3),0.9,0.95))</f>
        <v>0.85</v>
      </c>
      <c r="H197">
        <f t="shared" ref="H197:H260" si="65">IF(F197 = 0, 0, D197*G197)</f>
        <v>0</v>
      </c>
      <c r="I197">
        <f t="shared" si="57"/>
        <v>0</v>
      </c>
      <c r="J197">
        <f t="shared" si="58"/>
        <v>0</v>
      </c>
      <c r="K197">
        <f t="shared" si="59"/>
        <v>0</v>
      </c>
      <c r="L197">
        <f t="shared" ref="L197:L260" si="66">I197+K197</f>
        <v>0</v>
      </c>
      <c r="M197">
        <f t="shared" si="60"/>
        <v>0</v>
      </c>
      <c r="N197" s="40">
        <f t="shared" ref="N197:N260" si="67">IF(I197+M197=0,L197,0)</f>
        <v>0</v>
      </c>
      <c r="O197" s="40">
        <f t="shared" si="61"/>
        <v>0</v>
      </c>
      <c r="P197" s="40">
        <f t="shared" ref="P197:P260" si="68">$I197+$M197+O197</f>
        <v>0</v>
      </c>
      <c r="Q197">
        <f t="shared" ref="Q197:Q260" si="69">IF(P197&lt;H197,H197,0)</f>
        <v>0</v>
      </c>
      <c r="R197" s="40">
        <f t="shared" ref="R197:R260" si="70">IF($I197+$M197+$Q197=0,P197,0)</f>
        <v>0</v>
      </c>
      <c r="S197" s="40">
        <f t="shared" si="62"/>
        <v>0</v>
      </c>
      <c r="T197" s="40">
        <f t="shared" ref="T197:T260" si="71">$I197+$M197+$Q197+S197</f>
        <v>0</v>
      </c>
      <c r="U197">
        <f t="shared" ref="U197:U260" si="72">IF(T197&lt;H197,H197,0)</f>
        <v>0</v>
      </c>
      <c r="V197" s="40">
        <f t="shared" ref="V197:V260" si="73">IF($I197+$M197+$Q197+U197=0,T197,0)</f>
        <v>0</v>
      </c>
      <c r="W197" s="40">
        <f t="shared" si="63"/>
        <v>0</v>
      </c>
      <c r="X197" s="40">
        <f t="shared" ref="X197:X260" si="74">$I197+$M197+$Q197+$U197+W197</f>
        <v>0</v>
      </c>
      <c r="Y197">
        <f t="shared" ref="Y197:Y260" si="75">IF(X197&lt;H197,H197,0)</f>
        <v>0</v>
      </c>
    </row>
    <row r="198" spans="1:25" x14ac:dyDescent="0.25">
      <c r="A198" s="4" t="s">
        <v>1061</v>
      </c>
      <c r="B198" s="7" t="s">
        <v>206</v>
      </c>
      <c r="C198" s="2" t="s">
        <v>1062</v>
      </c>
      <c r="D198">
        <f>VLOOKUP(B198,'Model allocations'!$A$1:$L$319,4,FALSE)</f>
        <v>0</v>
      </c>
      <c r="E198" s="42">
        <f>VLOOKUP(B198,'Initial adjusted formula count'!$A$1:$P$319,12,FALSE)</f>
        <v>5.3708224598030103E-2</v>
      </c>
      <c r="F198">
        <f>VLOOKUP(B198,'Model allocations'!$A$1:$L$319,9,FALSE)</f>
        <v>0</v>
      </c>
      <c r="G198" s="41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0</v>
      </c>
      <c r="K198">
        <f t="shared" si="59"/>
        <v>0</v>
      </c>
      <c r="L198">
        <f t="shared" si="66"/>
        <v>0</v>
      </c>
      <c r="M198">
        <f t="shared" si="60"/>
        <v>0</v>
      </c>
      <c r="N198" s="40">
        <f t="shared" si="67"/>
        <v>0</v>
      </c>
      <c r="O198" s="40">
        <f t="shared" si="61"/>
        <v>0</v>
      </c>
      <c r="P198" s="40">
        <f t="shared" si="68"/>
        <v>0</v>
      </c>
      <c r="Q198">
        <f t="shared" si="69"/>
        <v>0</v>
      </c>
      <c r="R198" s="40">
        <f t="shared" si="70"/>
        <v>0</v>
      </c>
      <c r="S198" s="40">
        <f t="shared" si="62"/>
        <v>0</v>
      </c>
      <c r="T198" s="40">
        <f t="shared" si="71"/>
        <v>0</v>
      </c>
      <c r="U198">
        <f t="shared" si="72"/>
        <v>0</v>
      </c>
      <c r="V198" s="40">
        <f t="shared" si="73"/>
        <v>0</v>
      </c>
      <c r="W198" s="40">
        <f t="shared" si="63"/>
        <v>0</v>
      </c>
      <c r="X198" s="40">
        <f t="shared" si="74"/>
        <v>0</v>
      </c>
      <c r="Y198">
        <f t="shared" si="75"/>
        <v>0</v>
      </c>
    </row>
    <row r="199" spans="1:25" x14ac:dyDescent="0.25">
      <c r="A199" s="4" t="s">
        <v>62</v>
      </c>
      <c r="B199" s="7" t="s">
        <v>96</v>
      </c>
      <c r="C199" s="2" t="s">
        <v>1063</v>
      </c>
      <c r="D199">
        <f>VLOOKUP(B199,'Model allocations'!$A$1:$L$319,4,FALSE)</f>
        <v>9468.5016197727964</v>
      </c>
      <c r="E199" s="42">
        <f>VLOOKUP(B199,'Initial adjusted formula count'!$A$1:$P$319,12,FALSE)</f>
        <v>0.11933071524847901</v>
      </c>
      <c r="F199">
        <f>VLOOKUP(B199,'Model allocations'!$A$1:$L$319,9,FALSE)</f>
        <v>6059.7995303886655</v>
      </c>
      <c r="G199" s="41">
        <f t="shared" si="64"/>
        <v>0.85</v>
      </c>
      <c r="H199">
        <f t="shared" si="65"/>
        <v>8048.2263768068769</v>
      </c>
      <c r="I199">
        <f t="shared" si="57"/>
        <v>8048.2263768068769</v>
      </c>
      <c r="J199">
        <f t="shared" si="58"/>
        <v>0</v>
      </c>
      <c r="K199">
        <f t="shared" si="59"/>
        <v>0</v>
      </c>
      <c r="L199">
        <f t="shared" si="66"/>
        <v>8048.2263768068769</v>
      </c>
      <c r="M199">
        <f t="shared" si="60"/>
        <v>0</v>
      </c>
      <c r="N199" s="40">
        <f t="shared" si="67"/>
        <v>0</v>
      </c>
      <c r="O199" s="40">
        <f t="shared" si="61"/>
        <v>0</v>
      </c>
      <c r="P199" s="40">
        <f t="shared" si="68"/>
        <v>8048.2263768068769</v>
      </c>
      <c r="Q199">
        <f t="shared" si="69"/>
        <v>0</v>
      </c>
      <c r="R199" s="40">
        <f t="shared" si="70"/>
        <v>0</v>
      </c>
      <c r="S199" s="40">
        <f t="shared" si="62"/>
        <v>0</v>
      </c>
      <c r="T199" s="40">
        <f t="shared" si="71"/>
        <v>8048.2263768068769</v>
      </c>
      <c r="U199">
        <f t="shared" si="72"/>
        <v>0</v>
      </c>
      <c r="V199" s="40">
        <f t="shared" si="73"/>
        <v>0</v>
      </c>
      <c r="W199" s="40">
        <f t="shared" si="63"/>
        <v>0</v>
      </c>
      <c r="X199" s="40">
        <f t="shared" si="74"/>
        <v>8048.2263768068769</v>
      </c>
      <c r="Y199">
        <f t="shared" si="75"/>
        <v>0</v>
      </c>
    </row>
    <row r="200" spans="1:25" x14ac:dyDescent="0.25">
      <c r="A200" s="4" t="s">
        <v>1064</v>
      </c>
      <c r="B200" s="7" t="s">
        <v>558</v>
      </c>
      <c r="C200" s="2" t="s">
        <v>1065</v>
      </c>
      <c r="D200">
        <f>VLOOKUP(B200,'Model allocations'!$A$1:$L$319,4,FALSE)</f>
        <v>43157.531731588206</v>
      </c>
      <c r="E200" s="42">
        <f>VLOOKUP(B200,'Initial adjusted formula count'!$A$1:$P$319,12,FALSE)</f>
        <v>0.16555851063829799</v>
      </c>
      <c r="F200">
        <f>VLOOKUP(B200,'Model allocations'!$A$1:$L$319,9,FALSE)</f>
        <v>52690.762940758977</v>
      </c>
      <c r="G200" s="41">
        <f t="shared" si="64"/>
        <v>0.9</v>
      </c>
      <c r="H200">
        <f t="shared" si="65"/>
        <v>38841.778558429389</v>
      </c>
      <c r="I200">
        <f t="shared" si="57"/>
        <v>0</v>
      </c>
      <c r="J200">
        <f t="shared" si="58"/>
        <v>52690.762940758977</v>
      </c>
      <c r="K200">
        <f t="shared" si="59"/>
        <v>52618.0140693133</v>
      </c>
      <c r="L200">
        <f t="shared" si="66"/>
        <v>52618.0140693133</v>
      </c>
      <c r="M200">
        <f t="shared" si="60"/>
        <v>0</v>
      </c>
      <c r="N200" s="40">
        <f t="shared" si="67"/>
        <v>52618.0140693133</v>
      </c>
      <c r="O200" s="40">
        <f t="shared" si="61"/>
        <v>52562.44241502387</v>
      </c>
      <c r="P200" s="40">
        <f t="shared" si="68"/>
        <v>52562.44241502387</v>
      </c>
      <c r="Q200">
        <f t="shared" si="69"/>
        <v>0</v>
      </c>
      <c r="R200" s="40">
        <f t="shared" si="70"/>
        <v>52562.44241502387</v>
      </c>
      <c r="S200" s="40">
        <f t="shared" si="62"/>
        <v>52562.442415023826</v>
      </c>
      <c r="T200" s="40">
        <f t="shared" si="71"/>
        <v>52562.442415023826</v>
      </c>
      <c r="U200">
        <f t="shared" si="72"/>
        <v>0</v>
      </c>
      <c r="V200" s="40">
        <f t="shared" si="73"/>
        <v>52562.442415023826</v>
      </c>
      <c r="W200" s="40">
        <f t="shared" si="63"/>
        <v>52562.442415023819</v>
      </c>
      <c r="X200" s="40">
        <f t="shared" si="74"/>
        <v>52562.442415023819</v>
      </c>
      <c r="Y200">
        <f t="shared" si="75"/>
        <v>0</v>
      </c>
    </row>
    <row r="201" spans="1:25" x14ac:dyDescent="0.25">
      <c r="A201" s="4" t="s">
        <v>1066</v>
      </c>
      <c r="B201" s="7" t="s">
        <v>560</v>
      </c>
      <c r="C201" s="2" t="s">
        <v>1067</v>
      </c>
      <c r="D201">
        <f>VLOOKUP(B201,'Model allocations'!$A$1:$L$319,4,FALSE)</f>
        <v>9690.9387442224815</v>
      </c>
      <c r="E201" s="42">
        <f>VLOOKUP(B201,'Initial adjusted formula count'!$A$1:$P$319,12,FALSE)</f>
        <v>0.16253443526170799</v>
      </c>
      <c r="F201">
        <f>VLOOKUP(B201,'Model allocations'!$A$1:$L$319,9,FALSE)</f>
        <v>12484.959893593494</v>
      </c>
      <c r="G201" s="41">
        <f t="shared" si="64"/>
        <v>0.9</v>
      </c>
      <c r="H201">
        <f t="shared" si="65"/>
        <v>8721.8448698002339</v>
      </c>
      <c r="I201">
        <f t="shared" si="57"/>
        <v>0</v>
      </c>
      <c r="J201">
        <f t="shared" si="58"/>
        <v>12484.959893593494</v>
      </c>
      <c r="K201">
        <f t="shared" si="59"/>
        <v>12467.722209194719</v>
      </c>
      <c r="L201">
        <f t="shared" si="66"/>
        <v>12467.722209194719</v>
      </c>
      <c r="M201">
        <f t="shared" si="60"/>
        <v>0</v>
      </c>
      <c r="N201" s="40">
        <f t="shared" si="67"/>
        <v>12467.722209194719</v>
      </c>
      <c r="O201" s="40">
        <f t="shared" si="61"/>
        <v>12454.554628459473</v>
      </c>
      <c r="P201" s="40">
        <f t="shared" si="68"/>
        <v>12454.554628459473</v>
      </c>
      <c r="Q201">
        <f t="shared" si="69"/>
        <v>0</v>
      </c>
      <c r="R201" s="40">
        <f t="shared" si="70"/>
        <v>12454.554628459473</v>
      </c>
      <c r="S201" s="40">
        <f t="shared" si="62"/>
        <v>12454.554628459464</v>
      </c>
      <c r="T201" s="40">
        <f t="shared" si="71"/>
        <v>12454.554628459464</v>
      </c>
      <c r="U201">
        <f t="shared" si="72"/>
        <v>0</v>
      </c>
      <c r="V201" s="40">
        <f t="shared" si="73"/>
        <v>12454.554628459464</v>
      </c>
      <c r="W201" s="40">
        <f t="shared" si="63"/>
        <v>12454.554628459462</v>
      </c>
      <c r="X201" s="40">
        <f t="shared" si="74"/>
        <v>12454.554628459462</v>
      </c>
      <c r="Y201">
        <f t="shared" si="75"/>
        <v>0</v>
      </c>
    </row>
    <row r="202" spans="1:25" x14ac:dyDescent="0.25">
      <c r="A202" s="4" t="s">
        <v>1068</v>
      </c>
      <c r="B202" s="7" t="s">
        <v>562</v>
      </c>
      <c r="C202" s="2" t="s">
        <v>1069</v>
      </c>
      <c r="D202">
        <f>VLOOKUP(B202,'Model allocations'!$A$1:$L$319,4,FALSE)</f>
        <v>167021.57653676393</v>
      </c>
      <c r="E202" s="42">
        <f>VLOOKUP(B202,'Initial adjusted formula count'!$A$1:$P$319,12,FALSE)</f>
        <v>0.15540540540540501</v>
      </c>
      <c r="F202">
        <f>VLOOKUP(B202,'Model allocations'!$A$1:$L$319,9,FALSE)</f>
        <v>150319.41888308755</v>
      </c>
      <c r="G202" s="41">
        <f t="shared" si="64"/>
        <v>0.9</v>
      </c>
      <c r="H202">
        <f t="shared" si="65"/>
        <v>150319.41888308755</v>
      </c>
      <c r="I202">
        <f t="shared" si="57"/>
        <v>0</v>
      </c>
      <c r="J202">
        <f t="shared" si="58"/>
        <v>150319.41888308755</v>
      </c>
      <c r="K202">
        <f t="shared" si="59"/>
        <v>150111.87647015249</v>
      </c>
      <c r="L202">
        <f t="shared" si="66"/>
        <v>150111.87647015249</v>
      </c>
      <c r="M202">
        <f t="shared" si="60"/>
        <v>150319.41888308755</v>
      </c>
      <c r="N202" s="40">
        <f t="shared" si="67"/>
        <v>0</v>
      </c>
      <c r="O202" s="40">
        <f t="shared" si="61"/>
        <v>0</v>
      </c>
      <c r="P202" s="40">
        <f t="shared" si="68"/>
        <v>150319.41888308755</v>
      </c>
      <c r="Q202">
        <f t="shared" si="69"/>
        <v>0</v>
      </c>
      <c r="R202" s="40">
        <f t="shared" si="70"/>
        <v>0</v>
      </c>
      <c r="S202" s="40">
        <f t="shared" si="62"/>
        <v>0</v>
      </c>
      <c r="T202" s="40">
        <f t="shared" si="71"/>
        <v>150319.41888308755</v>
      </c>
      <c r="U202">
        <f t="shared" si="72"/>
        <v>0</v>
      </c>
      <c r="V202" s="40">
        <f t="shared" si="73"/>
        <v>0</v>
      </c>
      <c r="W202" s="40">
        <f t="shared" si="63"/>
        <v>0</v>
      </c>
      <c r="X202" s="40">
        <f t="shared" si="74"/>
        <v>150319.41888308755</v>
      </c>
      <c r="Y202">
        <f t="shared" si="75"/>
        <v>0</v>
      </c>
    </row>
    <row r="203" spans="1:25" x14ac:dyDescent="0.25">
      <c r="A203" s="4" t="s">
        <v>1070</v>
      </c>
      <c r="B203" s="7" t="s">
        <v>564</v>
      </c>
      <c r="C203" s="2" t="s">
        <v>1071</v>
      </c>
      <c r="D203">
        <f>VLOOKUP(B203,'Model allocations'!$A$1:$L$319,4,FALSE)</f>
        <v>59059.871969506778</v>
      </c>
      <c r="E203" s="42">
        <f>VLOOKUP(B203,'Initial adjusted formula count'!$A$1:$P$319,12,FALSE)</f>
        <v>0.195352214960058</v>
      </c>
      <c r="F203">
        <f>VLOOKUP(B203,'Model allocations'!$A$1:$L$319,9,FALSE)</f>
        <v>56922.952735197461</v>
      </c>
      <c r="G203" s="41">
        <f t="shared" si="64"/>
        <v>0.9</v>
      </c>
      <c r="H203">
        <f t="shared" si="65"/>
        <v>53153.884772556099</v>
      </c>
      <c r="I203">
        <f t="shared" si="57"/>
        <v>0</v>
      </c>
      <c r="J203">
        <f t="shared" si="58"/>
        <v>56922.952735197461</v>
      </c>
      <c r="K203">
        <f t="shared" si="59"/>
        <v>56844.360580904744</v>
      </c>
      <c r="L203">
        <f t="shared" si="66"/>
        <v>56844.360580904744</v>
      </c>
      <c r="M203">
        <f t="shared" si="60"/>
        <v>0</v>
      </c>
      <c r="N203" s="40">
        <f t="shared" si="67"/>
        <v>56844.360580904744</v>
      </c>
      <c r="O203" s="40">
        <f t="shared" si="61"/>
        <v>56784.325339925403</v>
      </c>
      <c r="P203" s="40">
        <f t="shared" si="68"/>
        <v>56784.325339925403</v>
      </c>
      <c r="Q203">
        <f t="shared" si="69"/>
        <v>0</v>
      </c>
      <c r="R203" s="40">
        <f t="shared" si="70"/>
        <v>56784.325339925403</v>
      </c>
      <c r="S203" s="40">
        <f t="shared" si="62"/>
        <v>56784.325339925359</v>
      </c>
      <c r="T203" s="40">
        <f t="shared" si="71"/>
        <v>56784.325339925359</v>
      </c>
      <c r="U203">
        <f t="shared" si="72"/>
        <v>0</v>
      </c>
      <c r="V203" s="40">
        <f t="shared" si="73"/>
        <v>56784.325339925359</v>
      </c>
      <c r="W203" s="40">
        <f t="shared" si="63"/>
        <v>56784.325339925352</v>
      </c>
      <c r="X203" s="40">
        <f t="shared" si="74"/>
        <v>56784.325339925352</v>
      </c>
      <c r="Y203">
        <f t="shared" si="75"/>
        <v>0</v>
      </c>
    </row>
    <row r="204" spans="1:25" x14ac:dyDescent="0.25">
      <c r="A204" s="4" t="s">
        <v>1072</v>
      </c>
      <c r="B204" s="7" t="s">
        <v>566</v>
      </c>
      <c r="C204" s="2" t="s">
        <v>1073</v>
      </c>
      <c r="D204">
        <f>VLOOKUP(B204,'Model allocations'!$A$1:$L$319,4,FALSE)</f>
        <v>7678.333866356189</v>
      </c>
      <c r="E204" s="42">
        <f>VLOOKUP(B204,'Initial adjusted formula count'!$A$1:$P$319,12,FALSE)</f>
        <v>0.13725490196078399</v>
      </c>
      <c r="F204">
        <f>VLOOKUP(B204,'Model allocations'!$A$1:$L$319,9,FALSE)</f>
        <v>6526.5837864027608</v>
      </c>
      <c r="G204" s="41">
        <f t="shared" si="64"/>
        <v>0.85</v>
      </c>
      <c r="H204">
        <f t="shared" si="65"/>
        <v>6526.5837864027608</v>
      </c>
      <c r="I204">
        <f t="shared" si="57"/>
        <v>0</v>
      </c>
      <c r="J204">
        <f t="shared" si="58"/>
        <v>6526.5837864027608</v>
      </c>
      <c r="K204">
        <f t="shared" si="59"/>
        <v>6517.5726888525069</v>
      </c>
      <c r="L204">
        <f t="shared" si="66"/>
        <v>6517.5726888525069</v>
      </c>
      <c r="M204">
        <f t="shared" si="60"/>
        <v>6526.5837864027608</v>
      </c>
      <c r="N204" s="40">
        <f t="shared" si="67"/>
        <v>0</v>
      </c>
      <c r="O204" s="40">
        <f t="shared" si="61"/>
        <v>0</v>
      </c>
      <c r="P204" s="40">
        <f t="shared" si="68"/>
        <v>6526.5837864027608</v>
      </c>
      <c r="Q204">
        <f t="shared" si="69"/>
        <v>0</v>
      </c>
      <c r="R204" s="40">
        <f t="shared" si="70"/>
        <v>0</v>
      </c>
      <c r="S204" s="40">
        <f t="shared" si="62"/>
        <v>0</v>
      </c>
      <c r="T204" s="40">
        <f t="shared" si="71"/>
        <v>6526.5837864027608</v>
      </c>
      <c r="U204">
        <f t="shared" si="72"/>
        <v>0</v>
      </c>
      <c r="V204" s="40">
        <f t="shared" si="73"/>
        <v>0</v>
      </c>
      <c r="W204" s="40">
        <f t="shared" si="63"/>
        <v>0</v>
      </c>
      <c r="X204" s="40">
        <f t="shared" si="74"/>
        <v>6526.5837864027608</v>
      </c>
      <c r="Y204">
        <f t="shared" si="75"/>
        <v>0</v>
      </c>
    </row>
    <row r="205" spans="1:25" x14ac:dyDescent="0.25">
      <c r="A205" s="4" t="s">
        <v>40</v>
      </c>
      <c r="B205" s="7" t="s">
        <v>90</v>
      </c>
      <c r="C205" s="2" t="s">
        <v>1074</v>
      </c>
      <c r="D205">
        <f>VLOOKUP(B205,'Model allocations'!$A$1:$L$319,4,FALSE)</f>
        <v>30044.724908332591</v>
      </c>
      <c r="E205" s="42">
        <f>VLOOKUP(B205,'Initial adjusted formula count'!$A$1:$P$319,12,FALSE)</f>
        <v>0.13154376085937999</v>
      </c>
      <c r="F205">
        <f>VLOOKUP(B205,'Model allocations'!$A$1:$L$319,9,FALSE)</f>
        <v>18525.956115097553</v>
      </c>
      <c r="G205" s="41">
        <f t="shared" si="64"/>
        <v>0.85</v>
      </c>
      <c r="H205">
        <f t="shared" si="65"/>
        <v>25538.016172082702</v>
      </c>
      <c r="I205">
        <f t="shared" si="57"/>
        <v>25538.016172082702</v>
      </c>
      <c r="J205">
        <f t="shared" si="58"/>
        <v>0</v>
      </c>
      <c r="K205">
        <f t="shared" si="59"/>
        <v>0</v>
      </c>
      <c r="L205">
        <f t="shared" si="66"/>
        <v>25538.016172082702</v>
      </c>
      <c r="M205">
        <f t="shared" si="60"/>
        <v>0</v>
      </c>
      <c r="N205" s="40">
        <f t="shared" si="67"/>
        <v>0</v>
      </c>
      <c r="O205" s="40">
        <f t="shared" si="61"/>
        <v>0</v>
      </c>
      <c r="P205" s="40">
        <f t="shared" si="68"/>
        <v>25538.016172082702</v>
      </c>
      <c r="Q205">
        <f t="shared" si="69"/>
        <v>0</v>
      </c>
      <c r="R205" s="40">
        <f t="shared" si="70"/>
        <v>0</v>
      </c>
      <c r="S205" s="40">
        <f t="shared" si="62"/>
        <v>0</v>
      </c>
      <c r="T205" s="40">
        <f t="shared" si="71"/>
        <v>25538.016172082702</v>
      </c>
      <c r="U205">
        <f t="shared" si="72"/>
        <v>0</v>
      </c>
      <c r="V205" s="40">
        <f t="shared" si="73"/>
        <v>0</v>
      </c>
      <c r="W205" s="40">
        <f t="shared" si="63"/>
        <v>0</v>
      </c>
      <c r="X205" s="40">
        <f t="shared" si="74"/>
        <v>25538.016172082702</v>
      </c>
      <c r="Y205">
        <f t="shared" si="75"/>
        <v>0</v>
      </c>
    </row>
    <row r="206" spans="1:25" x14ac:dyDescent="0.25">
      <c r="A206" s="4" t="s">
        <v>1075</v>
      </c>
      <c r="B206" s="7" t="s">
        <v>568</v>
      </c>
      <c r="C206" s="2" t="s">
        <v>1076</v>
      </c>
      <c r="D206">
        <f>VLOOKUP(B206,'Model allocations'!$A$1:$L$319,4,FALSE)</f>
        <v>108611.65309562553</v>
      </c>
      <c r="E206" s="42">
        <f>VLOOKUP(B206,'Initial adjusted formula count'!$A$1:$P$319,12,FALSE)</f>
        <v>0.126934984520124</v>
      </c>
      <c r="F206">
        <f>VLOOKUP(B206,'Model allocations'!$A$1:$L$319,9,FALSE)</f>
        <v>92319.905131281703</v>
      </c>
      <c r="G206" s="41">
        <f t="shared" si="64"/>
        <v>0.85</v>
      </c>
      <c r="H206">
        <f t="shared" si="65"/>
        <v>92319.905131281703</v>
      </c>
      <c r="I206">
        <f t="shared" si="57"/>
        <v>0</v>
      </c>
      <c r="J206">
        <f t="shared" si="58"/>
        <v>92319.905131281703</v>
      </c>
      <c r="K206">
        <f t="shared" si="59"/>
        <v>92192.441254589998</v>
      </c>
      <c r="L206">
        <f t="shared" si="66"/>
        <v>92192.441254589998</v>
      </c>
      <c r="M206">
        <f t="shared" si="60"/>
        <v>92319.905131281703</v>
      </c>
      <c r="N206" s="40">
        <f t="shared" si="67"/>
        <v>0</v>
      </c>
      <c r="O206" s="40">
        <f t="shared" si="61"/>
        <v>0</v>
      </c>
      <c r="P206" s="40">
        <f t="shared" si="68"/>
        <v>92319.905131281703</v>
      </c>
      <c r="Q206">
        <f t="shared" si="69"/>
        <v>0</v>
      </c>
      <c r="R206" s="40">
        <f t="shared" si="70"/>
        <v>0</v>
      </c>
      <c r="S206" s="40">
        <f t="shared" si="62"/>
        <v>0</v>
      </c>
      <c r="T206" s="40">
        <f t="shared" si="71"/>
        <v>92319.905131281703</v>
      </c>
      <c r="U206">
        <f t="shared" si="72"/>
        <v>0</v>
      </c>
      <c r="V206" s="40">
        <f t="shared" si="73"/>
        <v>0</v>
      </c>
      <c r="W206" s="40">
        <f t="shared" si="63"/>
        <v>0</v>
      </c>
      <c r="X206" s="40">
        <f t="shared" si="74"/>
        <v>92319.905131281703</v>
      </c>
      <c r="Y206">
        <f t="shared" si="75"/>
        <v>0</v>
      </c>
    </row>
    <row r="207" spans="1:25" x14ac:dyDescent="0.25">
      <c r="A207" s="4" t="s">
        <v>27</v>
      </c>
      <c r="B207" s="7" t="s">
        <v>70</v>
      </c>
      <c r="C207" s="2" t="s">
        <v>1077</v>
      </c>
      <c r="D207">
        <f>VLOOKUP(B207,'Model allocations'!$A$1:$L$319,4,FALSE)</f>
        <v>0</v>
      </c>
      <c r="E207" s="42">
        <f>VLOOKUP(B207,'Initial adjusted formula count'!$A$1:$P$319,12,FALSE)</f>
        <v>0.115615529354809</v>
      </c>
      <c r="F207">
        <f>VLOOKUP(B207,'Model allocations'!$A$1:$L$319,9,FALSE)</f>
        <v>0</v>
      </c>
      <c r="G207" s="41">
        <f t="shared" si="64"/>
        <v>0.85</v>
      </c>
      <c r="H207">
        <f t="shared" si="65"/>
        <v>0</v>
      </c>
      <c r="I207">
        <f t="shared" si="57"/>
        <v>0</v>
      </c>
      <c r="J207">
        <f t="shared" si="58"/>
        <v>0</v>
      </c>
      <c r="K207">
        <f t="shared" si="59"/>
        <v>0</v>
      </c>
      <c r="L207">
        <f t="shared" si="66"/>
        <v>0</v>
      </c>
      <c r="M207">
        <f t="shared" si="60"/>
        <v>0</v>
      </c>
      <c r="N207" s="40">
        <f t="shared" si="67"/>
        <v>0</v>
      </c>
      <c r="O207" s="40">
        <f t="shared" si="61"/>
        <v>0</v>
      </c>
      <c r="P207" s="40">
        <f t="shared" si="68"/>
        <v>0</v>
      </c>
      <c r="Q207">
        <f t="shared" si="69"/>
        <v>0</v>
      </c>
      <c r="R207" s="40">
        <f t="shared" si="70"/>
        <v>0</v>
      </c>
      <c r="S207" s="40">
        <f t="shared" si="62"/>
        <v>0</v>
      </c>
      <c r="T207" s="40">
        <f t="shared" si="71"/>
        <v>0</v>
      </c>
      <c r="U207">
        <f t="shared" si="72"/>
        <v>0</v>
      </c>
      <c r="V207" s="40">
        <f t="shared" si="73"/>
        <v>0</v>
      </c>
      <c r="W207" s="40">
        <f t="shared" si="63"/>
        <v>0</v>
      </c>
      <c r="X207" s="40">
        <f t="shared" si="74"/>
        <v>0</v>
      </c>
      <c r="Y207">
        <f t="shared" si="75"/>
        <v>0</v>
      </c>
    </row>
    <row r="208" spans="1:25" x14ac:dyDescent="0.25">
      <c r="A208" s="4" t="s">
        <v>24</v>
      </c>
      <c r="B208" s="7" t="s">
        <v>83</v>
      </c>
      <c r="C208" s="2" t="s">
        <v>1078</v>
      </c>
      <c r="D208">
        <f>VLOOKUP(B208,'Model allocations'!$A$1:$L$319,4,FALSE)</f>
        <v>0</v>
      </c>
      <c r="E208" s="42">
        <f>VLOOKUP(B208,'Initial adjusted formula count'!$A$1:$P$319,12,FALSE)</f>
        <v>6.8343011853328403E-2</v>
      </c>
      <c r="F208">
        <f>VLOOKUP(B208,'Model allocations'!$A$1:$L$319,9,FALSE)</f>
        <v>0</v>
      </c>
      <c r="G208" s="41">
        <f t="shared" si="64"/>
        <v>0.85</v>
      </c>
      <c r="H208">
        <f t="shared" si="65"/>
        <v>0</v>
      </c>
      <c r="I208">
        <f t="shared" si="57"/>
        <v>0</v>
      </c>
      <c r="J208">
        <f t="shared" si="58"/>
        <v>0</v>
      </c>
      <c r="K208">
        <f t="shared" si="59"/>
        <v>0</v>
      </c>
      <c r="L208">
        <f t="shared" si="66"/>
        <v>0</v>
      </c>
      <c r="M208">
        <f t="shared" si="60"/>
        <v>0</v>
      </c>
      <c r="N208" s="40">
        <f t="shared" si="67"/>
        <v>0</v>
      </c>
      <c r="O208" s="40">
        <f t="shared" si="61"/>
        <v>0</v>
      </c>
      <c r="P208" s="40">
        <f t="shared" si="68"/>
        <v>0</v>
      </c>
      <c r="Q208">
        <f t="shared" si="69"/>
        <v>0</v>
      </c>
      <c r="R208" s="40">
        <f t="shared" si="70"/>
        <v>0</v>
      </c>
      <c r="S208" s="40">
        <f t="shared" si="62"/>
        <v>0</v>
      </c>
      <c r="T208" s="40">
        <f t="shared" si="71"/>
        <v>0</v>
      </c>
      <c r="U208">
        <f t="shared" si="72"/>
        <v>0</v>
      </c>
      <c r="V208" s="40">
        <f t="shared" si="73"/>
        <v>0</v>
      </c>
      <c r="W208" s="40">
        <f t="shared" si="63"/>
        <v>0</v>
      </c>
      <c r="X208" s="40">
        <f t="shared" si="74"/>
        <v>0</v>
      </c>
      <c r="Y208">
        <f t="shared" si="75"/>
        <v>0</v>
      </c>
    </row>
    <row r="209" spans="1:25" x14ac:dyDescent="0.25">
      <c r="A209" s="4" t="s">
        <v>1079</v>
      </c>
      <c r="B209" s="7" t="s">
        <v>208</v>
      </c>
      <c r="C209" s="2" t="s">
        <v>1080</v>
      </c>
      <c r="D209">
        <f>VLOOKUP(B209,'Model allocations'!$A$1:$L$319,4,FALSE)</f>
        <v>0</v>
      </c>
      <c r="E209" s="42">
        <f>VLOOKUP(B209,'Initial adjusted formula count'!$A$1:$P$319,12,FALSE)</f>
        <v>7.2866546056430198E-2</v>
      </c>
      <c r="F209">
        <f>VLOOKUP(B209,'Model allocations'!$A$1:$L$319,9,FALSE)</f>
        <v>0</v>
      </c>
      <c r="G209" s="41">
        <f t="shared" si="64"/>
        <v>0.85</v>
      </c>
      <c r="H209">
        <f t="shared" si="65"/>
        <v>0</v>
      </c>
      <c r="I209">
        <f t="shared" si="57"/>
        <v>0</v>
      </c>
      <c r="J209">
        <f t="shared" si="58"/>
        <v>0</v>
      </c>
      <c r="K209">
        <f t="shared" si="59"/>
        <v>0</v>
      </c>
      <c r="L209">
        <f t="shared" si="66"/>
        <v>0</v>
      </c>
      <c r="M209">
        <f t="shared" si="60"/>
        <v>0</v>
      </c>
      <c r="N209" s="40">
        <f t="shared" si="67"/>
        <v>0</v>
      </c>
      <c r="O209" s="40">
        <f t="shared" si="61"/>
        <v>0</v>
      </c>
      <c r="P209" s="40">
        <f t="shared" si="68"/>
        <v>0</v>
      </c>
      <c r="Q209">
        <f t="shared" si="69"/>
        <v>0</v>
      </c>
      <c r="R209" s="40">
        <f t="shared" si="70"/>
        <v>0</v>
      </c>
      <c r="S209" s="40">
        <f t="shared" si="62"/>
        <v>0</v>
      </c>
      <c r="T209" s="40">
        <f t="shared" si="71"/>
        <v>0</v>
      </c>
      <c r="U209">
        <f t="shared" si="72"/>
        <v>0</v>
      </c>
      <c r="V209" s="40">
        <f t="shared" si="73"/>
        <v>0</v>
      </c>
      <c r="W209" s="40">
        <f t="shared" si="63"/>
        <v>0</v>
      </c>
      <c r="X209" s="40">
        <f t="shared" si="74"/>
        <v>0</v>
      </c>
      <c r="Y209">
        <f t="shared" si="75"/>
        <v>0</v>
      </c>
    </row>
    <row r="210" spans="1:25" x14ac:dyDescent="0.25">
      <c r="A210" s="4" t="s">
        <v>1081</v>
      </c>
      <c r="B210" s="7" t="s">
        <v>570</v>
      </c>
      <c r="C210" s="2" t="s">
        <v>1082</v>
      </c>
      <c r="D210">
        <f>VLOOKUP(B210,'Model allocations'!$A$1:$L$319,4,FALSE)</f>
        <v>3065.3912786941246</v>
      </c>
      <c r="E210" s="42">
        <f>VLOOKUP(B210,'Initial adjusted formula count'!$A$1:$P$319,12,FALSE)</f>
        <v>0.27272727272727298</v>
      </c>
      <c r="F210">
        <f>VLOOKUP(B210,'Model allocations'!$A$1:$L$319,9,FALSE)</f>
        <v>2758.8521508247122</v>
      </c>
      <c r="G210" s="41">
        <f t="shared" si="64"/>
        <v>0.9</v>
      </c>
      <c r="H210">
        <f t="shared" si="65"/>
        <v>2758.8521508247122</v>
      </c>
      <c r="I210">
        <f t="shared" si="57"/>
        <v>0</v>
      </c>
      <c r="J210">
        <f t="shared" si="58"/>
        <v>2758.8521508247122</v>
      </c>
      <c r="K210">
        <f t="shared" si="59"/>
        <v>2755.0430698918053</v>
      </c>
      <c r="L210">
        <f t="shared" si="66"/>
        <v>2755.0430698918053</v>
      </c>
      <c r="M210">
        <f t="shared" si="60"/>
        <v>2758.8521508247122</v>
      </c>
      <c r="N210" s="40">
        <f t="shared" si="67"/>
        <v>0</v>
      </c>
      <c r="O210" s="40">
        <f t="shared" si="61"/>
        <v>0</v>
      </c>
      <c r="P210" s="40">
        <f t="shared" si="68"/>
        <v>2758.8521508247122</v>
      </c>
      <c r="Q210">
        <f t="shared" si="69"/>
        <v>0</v>
      </c>
      <c r="R210" s="40">
        <f t="shared" si="70"/>
        <v>0</v>
      </c>
      <c r="S210" s="40">
        <f t="shared" si="62"/>
        <v>0</v>
      </c>
      <c r="T210" s="40">
        <f t="shared" si="71"/>
        <v>2758.8521508247122</v>
      </c>
      <c r="U210">
        <f t="shared" si="72"/>
        <v>0</v>
      </c>
      <c r="V210" s="40">
        <f t="shared" si="73"/>
        <v>0</v>
      </c>
      <c r="W210" s="40">
        <f t="shared" si="63"/>
        <v>0</v>
      </c>
      <c r="X210" s="40">
        <f t="shared" si="74"/>
        <v>2758.8521508247122</v>
      </c>
      <c r="Y210">
        <f t="shared" si="75"/>
        <v>0</v>
      </c>
    </row>
    <row r="211" spans="1:25" x14ac:dyDescent="0.25">
      <c r="A211" s="4" t="s">
        <v>1083</v>
      </c>
      <c r="B211" s="7" t="s">
        <v>572</v>
      </c>
      <c r="C211" s="2" t="s">
        <v>1084</v>
      </c>
      <c r="D211">
        <f>VLOOKUP(B211,'Model allocations'!$A$1:$L$319,4,FALSE)</f>
        <v>7047.323904504804</v>
      </c>
      <c r="E211" s="42">
        <f>VLOOKUP(B211,'Initial adjusted formula count'!$A$1:$P$319,12,FALSE)</f>
        <v>0.13725490196078399</v>
      </c>
      <c r="F211">
        <f>VLOOKUP(B211,'Model allocations'!$A$1:$L$319,9,FALSE)</f>
        <v>5990.2253188290833</v>
      </c>
      <c r="G211" s="41">
        <f t="shared" si="64"/>
        <v>0.85</v>
      </c>
      <c r="H211">
        <f t="shared" si="65"/>
        <v>5990.2253188290833</v>
      </c>
      <c r="I211">
        <f t="shared" si="57"/>
        <v>0</v>
      </c>
      <c r="J211">
        <f t="shared" si="58"/>
        <v>5990.2253188290833</v>
      </c>
      <c r="K211">
        <f t="shared" si="59"/>
        <v>5981.9547585386563</v>
      </c>
      <c r="L211">
        <f t="shared" si="66"/>
        <v>5981.9547585386563</v>
      </c>
      <c r="M211">
        <f t="shared" si="60"/>
        <v>5990.2253188290833</v>
      </c>
      <c r="N211" s="40">
        <f t="shared" si="67"/>
        <v>0</v>
      </c>
      <c r="O211" s="40">
        <f t="shared" si="61"/>
        <v>0</v>
      </c>
      <c r="P211" s="40">
        <f t="shared" si="68"/>
        <v>5990.2253188290833</v>
      </c>
      <c r="Q211">
        <f t="shared" si="69"/>
        <v>0</v>
      </c>
      <c r="R211" s="40">
        <f t="shared" si="70"/>
        <v>0</v>
      </c>
      <c r="S211" s="40">
        <f t="shared" si="62"/>
        <v>0</v>
      </c>
      <c r="T211" s="40">
        <f t="shared" si="71"/>
        <v>5990.2253188290833</v>
      </c>
      <c r="U211">
        <f t="shared" si="72"/>
        <v>0</v>
      </c>
      <c r="V211" s="40">
        <f t="shared" si="73"/>
        <v>0</v>
      </c>
      <c r="W211" s="40">
        <f t="shared" si="63"/>
        <v>0</v>
      </c>
      <c r="X211" s="40">
        <f t="shared" si="74"/>
        <v>5990.2253188290833</v>
      </c>
      <c r="Y211">
        <f t="shared" si="75"/>
        <v>0</v>
      </c>
    </row>
    <row r="212" spans="1:25" x14ac:dyDescent="0.25">
      <c r="A212" s="4" t="s">
        <v>1085</v>
      </c>
      <c r="B212" s="7" t="s">
        <v>574</v>
      </c>
      <c r="C212" s="2" t="s">
        <v>1086</v>
      </c>
      <c r="D212">
        <f>VLOOKUP(B212,'Model allocations'!$A$1:$L$319,4,FALSE)</f>
        <v>79164.938527270628</v>
      </c>
      <c r="E212" s="42">
        <f>VLOOKUP(B212,'Initial adjusted formula count'!$A$1:$P$319,12,FALSE)</f>
        <v>0.233305853256389</v>
      </c>
      <c r="F212">
        <f>VLOOKUP(B212,'Model allocations'!$A$1:$L$319,9,FALSE)</f>
        <v>71248.444674543571</v>
      </c>
      <c r="G212" s="41">
        <f t="shared" si="64"/>
        <v>0.9</v>
      </c>
      <c r="H212">
        <f t="shared" si="65"/>
        <v>71248.444674543571</v>
      </c>
      <c r="I212">
        <f t="shared" si="57"/>
        <v>0</v>
      </c>
      <c r="J212">
        <f t="shared" si="58"/>
        <v>71248.444674543571</v>
      </c>
      <c r="K212">
        <f t="shared" si="59"/>
        <v>71150.073657442132</v>
      </c>
      <c r="L212">
        <f t="shared" si="66"/>
        <v>71150.073657442132</v>
      </c>
      <c r="M212">
        <f t="shared" si="60"/>
        <v>71248.444674543571</v>
      </c>
      <c r="N212" s="40">
        <f t="shared" si="67"/>
        <v>0</v>
      </c>
      <c r="O212" s="40">
        <f t="shared" si="61"/>
        <v>0</v>
      </c>
      <c r="P212" s="40">
        <f t="shared" si="68"/>
        <v>71248.444674543571</v>
      </c>
      <c r="Q212">
        <f t="shared" si="69"/>
        <v>0</v>
      </c>
      <c r="R212" s="40">
        <f t="shared" si="70"/>
        <v>0</v>
      </c>
      <c r="S212" s="40">
        <f t="shared" si="62"/>
        <v>0</v>
      </c>
      <c r="T212" s="40">
        <f t="shared" si="71"/>
        <v>71248.444674543571</v>
      </c>
      <c r="U212">
        <f t="shared" si="72"/>
        <v>0</v>
      </c>
      <c r="V212" s="40">
        <f t="shared" si="73"/>
        <v>0</v>
      </c>
      <c r="W212" s="40">
        <f t="shared" si="63"/>
        <v>0</v>
      </c>
      <c r="X212" s="40">
        <f t="shared" si="74"/>
        <v>71248.444674543571</v>
      </c>
      <c r="Y212">
        <f t="shared" si="75"/>
        <v>0</v>
      </c>
    </row>
    <row r="213" spans="1:25" x14ac:dyDescent="0.25">
      <c r="A213" s="4" t="s">
        <v>1087</v>
      </c>
      <c r="B213" s="7" t="s">
        <v>464</v>
      </c>
      <c r="C213" s="2" t="s">
        <v>1088</v>
      </c>
      <c r="D213">
        <f>VLOOKUP(B213,'Model allocations'!$A$1:$L$319,4,FALSE)</f>
        <v>8221.8778885889387</v>
      </c>
      <c r="E213" s="42">
        <f>VLOOKUP(B213,'Initial adjusted formula count'!$A$1:$P$319,12,FALSE)</f>
        <v>0.232954545454545</v>
      </c>
      <c r="F213">
        <f>VLOOKUP(B213,'Model allocations'!$A$1:$L$319,9,FALSE)</f>
        <v>8675.9890785988646</v>
      </c>
      <c r="G213" s="41">
        <f t="shared" si="64"/>
        <v>0.9</v>
      </c>
      <c r="H213">
        <f t="shared" si="65"/>
        <v>7399.6900997300454</v>
      </c>
      <c r="I213">
        <f t="shared" si="57"/>
        <v>0</v>
      </c>
      <c r="J213">
        <f t="shared" si="58"/>
        <v>8675.9890785988646</v>
      </c>
      <c r="K213">
        <f t="shared" si="59"/>
        <v>8664.0103487624292</v>
      </c>
      <c r="L213">
        <f t="shared" si="66"/>
        <v>8664.0103487624292</v>
      </c>
      <c r="M213">
        <f t="shared" si="60"/>
        <v>0</v>
      </c>
      <c r="N213" s="40">
        <f t="shared" si="67"/>
        <v>8664.0103487624292</v>
      </c>
      <c r="O213" s="40">
        <f t="shared" si="61"/>
        <v>8654.859996048106</v>
      </c>
      <c r="P213" s="40">
        <f t="shared" si="68"/>
        <v>8654.859996048106</v>
      </c>
      <c r="Q213">
        <f t="shared" si="69"/>
        <v>0</v>
      </c>
      <c r="R213" s="40">
        <f t="shared" si="70"/>
        <v>8654.859996048106</v>
      </c>
      <c r="S213" s="40">
        <f t="shared" si="62"/>
        <v>8654.8599960480988</v>
      </c>
      <c r="T213" s="40">
        <f t="shared" si="71"/>
        <v>8654.8599960480988</v>
      </c>
      <c r="U213">
        <f t="shared" si="72"/>
        <v>0</v>
      </c>
      <c r="V213" s="40">
        <f t="shared" si="73"/>
        <v>8654.8599960480988</v>
      </c>
      <c r="W213" s="40">
        <f t="shared" si="63"/>
        <v>8654.8599960480969</v>
      </c>
      <c r="X213" s="40">
        <f t="shared" si="74"/>
        <v>8654.8599960480969</v>
      </c>
      <c r="Y213">
        <f t="shared" si="75"/>
        <v>0</v>
      </c>
    </row>
    <row r="214" spans="1:25" x14ac:dyDescent="0.25">
      <c r="A214" s="4" t="s">
        <v>1089</v>
      </c>
      <c r="B214" s="7" t="s">
        <v>576</v>
      </c>
      <c r="C214" s="2" t="s">
        <v>1090</v>
      </c>
      <c r="D214">
        <f>VLOOKUP(B214,'Model allocations'!$A$1:$L$319,4,FALSE)</f>
        <v>133586.52519782819</v>
      </c>
      <c r="E214" s="42">
        <f>VLOOKUP(B214,'Initial adjusted formula count'!$A$1:$P$319,12,FALSE)</f>
        <v>0.138557993730408</v>
      </c>
      <c r="F214">
        <f>VLOOKUP(B214,'Model allocations'!$A$1:$L$319,9,FALSE)</f>
        <v>113548.54641815396</v>
      </c>
      <c r="G214" s="41">
        <f t="shared" si="64"/>
        <v>0.85</v>
      </c>
      <c r="H214">
        <f t="shared" si="65"/>
        <v>113548.54641815396</v>
      </c>
      <c r="I214">
        <f t="shared" si="57"/>
        <v>0</v>
      </c>
      <c r="J214">
        <f t="shared" si="58"/>
        <v>113548.54641815396</v>
      </c>
      <c r="K214">
        <f t="shared" si="59"/>
        <v>113391.77266607326</v>
      </c>
      <c r="L214">
        <f t="shared" si="66"/>
        <v>113391.77266607326</v>
      </c>
      <c r="M214">
        <f t="shared" si="60"/>
        <v>113548.54641815396</v>
      </c>
      <c r="N214" s="40">
        <f t="shared" si="67"/>
        <v>0</v>
      </c>
      <c r="O214" s="40">
        <f t="shared" si="61"/>
        <v>0</v>
      </c>
      <c r="P214" s="40">
        <f t="shared" si="68"/>
        <v>113548.54641815396</v>
      </c>
      <c r="Q214">
        <f t="shared" si="69"/>
        <v>0</v>
      </c>
      <c r="R214" s="40">
        <f t="shared" si="70"/>
        <v>0</v>
      </c>
      <c r="S214" s="40">
        <f t="shared" si="62"/>
        <v>0</v>
      </c>
      <c r="T214" s="40">
        <f t="shared" si="71"/>
        <v>113548.54641815396</v>
      </c>
      <c r="U214">
        <f t="shared" si="72"/>
        <v>0</v>
      </c>
      <c r="V214" s="40">
        <f t="shared" si="73"/>
        <v>0</v>
      </c>
      <c r="W214" s="40">
        <f t="shared" si="63"/>
        <v>0</v>
      </c>
      <c r="X214" s="40">
        <f t="shared" si="74"/>
        <v>113548.54641815396</v>
      </c>
      <c r="Y214">
        <f t="shared" si="75"/>
        <v>0</v>
      </c>
    </row>
    <row r="215" spans="1:25" x14ac:dyDescent="0.25">
      <c r="A215" s="4" t="s">
        <v>1091</v>
      </c>
      <c r="B215" s="7" t="s">
        <v>210</v>
      </c>
      <c r="C215" s="2" t="s">
        <v>1092</v>
      </c>
      <c r="D215">
        <f>VLOOKUP(B215,'Model allocations'!$A$1:$L$319,4,FALSE)</f>
        <v>0</v>
      </c>
      <c r="E215" s="42">
        <f>VLOOKUP(B215,'Initial adjusted formula count'!$A$1:$P$319,12,FALSE)</f>
        <v>0.15421455938697301</v>
      </c>
      <c r="F215">
        <f>VLOOKUP(B215,'Model allocations'!$A$1:$L$319,9,FALSE)</f>
        <v>34069.12784522969</v>
      </c>
      <c r="G215" s="41">
        <f t="shared" si="64"/>
        <v>0.9</v>
      </c>
      <c r="H215">
        <f t="shared" si="65"/>
        <v>0</v>
      </c>
      <c r="I215">
        <f t="shared" si="57"/>
        <v>0</v>
      </c>
      <c r="J215">
        <f t="shared" si="58"/>
        <v>34069.12784522969</v>
      </c>
      <c r="K215">
        <f t="shared" si="59"/>
        <v>34022.089418310999</v>
      </c>
      <c r="L215">
        <f t="shared" si="66"/>
        <v>34022.089418310999</v>
      </c>
      <c r="M215">
        <f t="shared" si="60"/>
        <v>0</v>
      </c>
      <c r="N215" s="40">
        <f t="shared" si="67"/>
        <v>34022.089418310999</v>
      </c>
      <c r="O215" s="40">
        <f t="shared" si="61"/>
        <v>33986.157545457194</v>
      </c>
      <c r="P215" s="40">
        <f t="shared" si="68"/>
        <v>33986.157545457194</v>
      </c>
      <c r="Q215">
        <f t="shared" si="69"/>
        <v>0</v>
      </c>
      <c r="R215" s="40">
        <f t="shared" si="70"/>
        <v>33986.157545457194</v>
      </c>
      <c r="S215" s="40">
        <f t="shared" si="62"/>
        <v>33986.157545457165</v>
      </c>
      <c r="T215" s="40">
        <f t="shared" si="71"/>
        <v>33986.157545457165</v>
      </c>
      <c r="U215">
        <f t="shared" si="72"/>
        <v>0</v>
      </c>
      <c r="V215" s="40">
        <f t="shared" si="73"/>
        <v>33986.157545457165</v>
      </c>
      <c r="W215" s="40">
        <f t="shared" si="63"/>
        <v>33986.157545457158</v>
      </c>
      <c r="X215" s="40">
        <f t="shared" si="74"/>
        <v>33986.157545457158</v>
      </c>
      <c r="Y215">
        <f t="shared" si="75"/>
        <v>0</v>
      </c>
    </row>
    <row r="216" spans="1:25" x14ac:dyDescent="0.25">
      <c r="A216" s="4" t="s">
        <v>18</v>
      </c>
      <c r="B216" s="7" t="s">
        <v>81</v>
      </c>
      <c r="C216" s="2" t="s">
        <v>1093</v>
      </c>
      <c r="D216">
        <f>VLOOKUP(B216,'Model allocations'!$A$1:$L$319,4,FALSE)</f>
        <v>10440.381019850756</v>
      </c>
      <c r="E216" s="42">
        <f>VLOOKUP(B216,'Initial adjusted formula count'!$A$1:$P$319,12,FALSE)</f>
        <v>0.15043806645068</v>
      </c>
      <c r="F216">
        <f>VLOOKUP(B216,'Model allocations'!$A$1:$L$319,9,FALSE)</f>
        <v>11875.972661236907</v>
      </c>
      <c r="G216" s="41">
        <f t="shared" si="64"/>
        <v>0.9</v>
      </c>
      <c r="H216">
        <f t="shared" si="65"/>
        <v>9396.3429178656806</v>
      </c>
      <c r="I216">
        <f t="shared" si="57"/>
        <v>0</v>
      </c>
      <c r="J216">
        <f t="shared" si="58"/>
        <v>11875.972661236907</v>
      </c>
      <c r="K216">
        <f t="shared" si="59"/>
        <v>11859.575790889896</v>
      </c>
      <c r="L216">
        <f t="shared" si="66"/>
        <v>11859.575790889896</v>
      </c>
      <c r="M216">
        <f t="shared" si="60"/>
        <v>0</v>
      </c>
      <c r="N216" s="40">
        <f t="shared" si="67"/>
        <v>11859.575790889896</v>
      </c>
      <c r="O216" s="40">
        <f t="shared" si="61"/>
        <v>11847.050494039991</v>
      </c>
      <c r="P216" s="40">
        <f t="shared" si="68"/>
        <v>11847.050494039991</v>
      </c>
      <c r="Q216">
        <f t="shared" si="69"/>
        <v>0</v>
      </c>
      <c r="R216" s="40">
        <f t="shared" si="70"/>
        <v>11847.050494039991</v>
      </c>
      <c r="S216" s="40">
        <f t="shared" si="62"/>
        <v>11847.050494039982</v>
      </c>
      <c r="T216" s="40">
        <f t="shared" si="71"/>
        <v>11847.050494039982</v>
      </c>
      <c r="U216">
        <f t="shared" si="72"/>
        <v>0</v>
      </c>
      <c r="V216" s="40">
        <f t="shared" si="73"/>
        <v>11847.050494039982</v>
      </c>
      <c r="W216" s="40">
        <f t="shared" si="63"/>
        <v>11847.050494039981</v>
      </c>
      <c r="X216" s="40">
        <f t="shared" si="74"/>
        <v>11847.050494039981</v>
      </c>
      <c r="Y216">
        <f t="shared" si="75"/>
        <v>0</v>
      </c>
    </row>
    <row r="217" spans="1:25" x14ac:dyDescent="0.25">
      <c r="A217" s="4" t="s">
        <v>28</v>
      </c>
      <c r="B217" s="7" t="s">
        <v>84</v>
      </c>
      <c r="C217" s="2" t="s">
        <v>1094</v>
      </c>
      <c r="D217">
        <f>VLOOKUP(B217,'Model allocations'!$A$1:$L$319,4,FALSE)</f>
        <v>6763.2156560415697</v>
      </c>
      <c r="E217" s="42">
        <f>VLOOKUP(B217,'Initial adjusted formula count'!$A$1:$P$319,12,FALSE)</f>
        <v>0.25066310871685299</v>
      </c>
      <c r="F217">
        <f>VLOOKUP(B217,'Model allocations'!$A$1:$L$319,9,FALSE)</f>
        <v>10625.710718291744</v>
      </c>
      <c r="G217" s="41">
        <f t="shared" si="64"/>
        <v>0.9</v>
      </c>
      <c r="H217">
        <f t="shared" si="65"/>
        <v>6086.8940904374131</v>
      </c>
      <c r="I217">
        <f t="shared" si="57"/>
        <v>0</v>
      </c>
      <c r="J217">
        <f t="shared" si="58"/>
        <v>10625.710718291744</v>
      </c>
      <c r="K217">
        <f t="shared" si="59"/>
        <v>10611.040054594332</v>
      </c>
      <c r="L217">
        <f t="shared" si="66"/>
        <v>10611.040054594332</v>
      </c>
      <c r="M217">
        <f t="shared" si="60"/>
        <v>0</v>
      </c>
      <c r="N217" s="40">
        <f t="shared" si="67"/>
        <v>10611.040054594332</v>
      </c>
      <c r="O217" s="40">
        <f t="shared" si="61"/>
        <v>10599.833378325851</v>
      </c>
      <c r="P217" s="40">
        <f t="shared" si="68"/>
        <v>10599.833378325851</v>
      </c>
      <c r="Q217">
        <f t="shared" si="69"/>
        <v>0</v>
      </c>
      <c r="R217" s="40">
        <f t="shared" si="70"/>
        <v>10599.833378325851</v>
      </c>
      <c r="S217" s="40">
        <f t="shared" si="62"/>
        <v>10599.833378325842</v>
      </c>
      <c r="T217" s="40">
        <f t="shared" si="71"/>
        <v>10599.833378325842</v>
      </c>
      <c r="U217">
        <f t="shared" si="72"/>
        <v>0</v>
      </c>
      <c r="V217" s="40">
        <f t="shared" si="73"/>
        <v>10599.833378325842</v>
      </c>
      <c r="W217" s="40">
        <f t="shared" si="63"/>
        <v>10599.83337832584</v>
      </c>
      <c r="X217" s="40">
        <f t="shared" si="74"/>
        <v>10599.83337832584</v>
      </c>
      <c r="Y217">
        <f t="shared" si="75"/>
        <v>0</v>
      </c>
    </row>
    <row r="218" spans="1:25" x14ac:dyDescent="0.25">
      <c r="A218" s="4" t="s">
        <v>1095</v>
      </c>
      <c r="B218" s="7" t="s">
        <v>578</v>
      </c>
      <c r="C218" s="2" t="s">
        <v>1096</v>
      </c>
      <c r="D218">
        <f>VLOOKUP(B218,'Model allocations'!$A$1:$L$319,4,FALSE)</f>
        <v>22316.52569759855</v>
      </c>
      <c r="E218" s="42">
        <f>VLOOKUP(B218,'Initial adjusted formula count'!$A$1:$P$319,12,FALSE)</f>
        <v>0.171606864274571</v>
      </c>
      <c r="F218">
        <f>VLOOKUP(B218,'Model allocations'!$A$1:$L$319,9,FALSE)</f>
        <v>23277.043869411602</v>
      </c>
      <c r="G218" s="41">
        <f t="shared" si="64"/>
        <v>0.9</v>
      </c>
      <c r="H218">
        <f t="shared" si="65"/>
        <v>20084.873127838695</v>
      </c>
      <c r="I218">
        <f t="shared" si="57"/>
        <v>0</v>
      </c>
      <c r="J218">
        <f t="shared" si="58"/>
        <v>23277.043869411602</v>
      </c>
      <c r="K218">
        <f t="shared" si="59"/>
        <v>23244.905813752866</v>
      </c>
      <c r="L218">
        <f t="shared" si="66"/>
        <v>23244.905813752866</v>
      </c>
      <c r="M218">
        <f t="shared" si="60"/>
        <v>0</v>
      </c>
      <c r="N218" s="40">
        <f t="shared" si="67"/>
        <v>23244.905813752866</v>
      </c>
      <c r="O218" s="40">
        <f t="shared" si="61"/>
        <v>23220.356086958342</v>
      </c>
      <c r="P218" s="40">
        <f t="shared" si="68"/>
        <v>23220.356086958342</v>
      </c>
      <c r="Q218">
        <f t="shared" si="69"/>
        <v>0</v>
      </c>
      <c r="R218" s="40">
        <f t="shared" si="70"/>
        <v>23220.356086958342</v>
      </c>
      <c r="S218" s="40">
        <f t="shared" si="62"/>
        <v>23220.35608695832</v>
      </c>
      <c r="T218" s="40">
        <f t="shared" si="71"/>
        <v>23220.35608695832</v>
      </c>
      <c r="U218">
        <f t="shared" si="72"/>
        <v>0</v>
      </c>
      <c r="V218" s="40">
        <f t="shared" si="73"/>
        <v>23220.35608695832</v>
      </c>
      <c r="W218" s="40">
        <f t="shared" si="63"/>
        <v>23220.356086958316</v>
      </c>
      <c r="X218" s="40">
        <f t="shared" si="74"/>
        <v>23220.356086958316</v>
      </c>
      <c r="Y218">
        <f t="shared" si="75"/>
        <v>0</v>
      </c>
    </row>
    <row r="219" spans="1:25" x14ac:dyDescent="0.25">
      <c r="A219" s="4" t="s">
        <v>1097</v>
      </c>
      <c r="B219" s="7" t="s">
        <v>580</v>
      </c>
      <c r="C219" s="2" t="s">
        <v>1098</v>
      </c>
      <c r="D219">
        <f>VLOOKUP(B219,'Model allocations'!$A$1:$L$319,4,FALSE)</f>
        <v>31008.225179821144</v>
      </c>
      <c r="E219" s="42">
        <f>VLOOKUP(B219,'Initial adjusted formula count'!$A$1:$P$319,12,FALSE)</f>
        <v>0.118062563067608</v>
      </c>
      <c r="F219">
        <f>VLOOKUP(B219,'Model allocations'!$A$1:$L$319,9,FALSE)</f>
        <v>26356.991402847972</v>
      </c>
      <c r="G219" s="41">
        <f t="shared" si="64"/>
        <v>0.85</v>
      </c>
      <c r="H219">
        <f t="shared" si="65"/>
        <v>26356.991402847972</v>
      </c>
      <c r="I219">
        <f t="shared" si="57"/>
        <v>0</v>
      </c>
      <c r="J219">
        <f t="shared" si="58"/>
        <v>26356.991402847972</v>
      </c>
      <c r="K219">
        <f t="shared" si="59"/>
        <v>26320.600937570096</v>
      </c>
      <c r="L219">
        <f t="shared" si="66"/>
        <v>26320.600937570096</v>
      </c>
      <c r="M219">
        <f t="shared" si="60"/>
        <v>26356.991402847972</v>
      </c>
      <c r="N219" s="40">
        <f t="shared" si="67"/>
        <v>0</v>
      </c>
      <c r="O219" s="40">
        <f t="shared" si="61"/>
        <v>0</v>
      </c>
      <c r="P219" s="40">
        <f t="shared" si="68"/>
        <v>26356.991402847972</v>
      </c>
      <c r="Q219">
        <f t="shared" si="69"/>
        <v>0</v>
      </c>
      <c r="R219" s="40">
        <f t="shared" si="70"/>
        <v>0</v>
      </c>
      <c r="S219" s="40">
        <f t="shared" si="62"/>
        <v>0</v>
      </c>
      <c r="T219" s="40">
        <f t="shared" si="71"/>
        <v>26356.991402847972</v>
      </c>
      <c r="U219">
        <f t="shared" si="72"/>
        <v>0</v>
      </c>
      <c r="V219" s="40">
        <f t="shared" si="73"/>
        <v>0</v>
      </c>
      <c r="W219" s="40">
        <f t="shared" si="63"/>
        <v>0</v>
      </c>
      <c r="X219" s="40">
        <f t="shared" si="74"/>
        <v>26356.991402847972</v>
      </c>
      <c r="Y219">
        <f t="shared" si="75"/>
        <v>0</v>
      </c>
    </row>
    <row r="220" spans="1:25" x14ac:dyDescent="0.25">
      <c r="A220" s="4" t="s">
        <v>1099</v>
      </c>
      <c r="B220" s="7" t="s">
        <v>582</v>
      </c>
      <c r="C220" s="2" t="s">
        <v>1100</v>
      </c>
      <c r="D220">
        <f>VLOOKUP(B220,'Model allocations'!$A$1:$L$319,4,FALSE)</f>
        <v>319736.01865360123</v>
      </c>
      <c r="E220" s="42">
        <f>VLOOKUP(B220,'Initial adjusted formula count'!$A$1:$P$319,12,FALSE)</f>
        <v>0.135076166395935</v>
      </c>
      <c r="F220">
        <f>VLOOKUP(B220,'Model allocations'!$A$1:$L$319,9,FALSE)</f>
        <v>268450.69388681056</v>
      </c>
      <c r="G220" s="41">
        <f t="shared" si="64"/>
        <v>0.85</v>
      </c>
      <c r="H220">
        <f t="shared" si="65"/>
        <v>271775.61585556105</v>
      </c>
      <c r="I220">
        <f t="shared" si="57"/>
        <v>271775.61585556105</v>
      </c>
      <c r="J220">
        <f t="shared" si="58"/>
        <v>0</v>
      </c>
      <c r="K220">
        <f t="shared" si="59"/>
        <v>0</v>
      </c>
      <c r="L220">
        <f t="shared" si="66"/>
        <v>271775.61585556105</v>
      </c>
      <c r="M220">
        <f t="shared" si="60"/>
        <v>0</v>
      </c>
      <c r="N220" s="40">
        <f t="shared" si="67"/>
        <v>0</v>
      </c>
      <c r="O220" s="40">
        <f t="shared" si="61"/>
        <v>0</v>
      </c>
      <c r="P220" s="40">
        <f t="shared" si="68"/>
        <v>271775.61585556105</v>
      </c>
      <c r="Q220">
        <f t="shared" si="69"/>
        <v>0</v>
      </c>
      <c r="R220" s="40">
        <f t="shared" si="70"/>
        <v>0</v>
      </c>
      <c r="S220" s="40">
        <f t="shared" si="62"/>
        <v>0</v>
      </c>
      <c r="T220" s="40">
        <f t="shared" si="71"/>
        <v>271775.61585556105</v>
      </c>
      <c r="U220">
        <f t="shared" si="72"/>
        <v>0</v>
      </c>
      <c r="V220" s="40">
        <f t="shared" si="73"/>
        <v>0</v>
      </c>
      <c r="W220" s="40">
        <f t="shared" si="63"/>
        <v>0</v>
      </c>
      <c r="X220" s="40">
        <f t="shared" si="74"/>
        <v>271775.61585556105</v>
      </c>
      <c r="Y220">
        <f t="shared" si="75"/>
        <v>0</v>
      </c>
    </row>
    <row r="221" spans="1:25" x14ac:dyDescent="0.25">
      <c r="A221" s="4" t="s">
        <v>1101</v>
      </c>
      <c r="B221" s="7" t="s">
        <v>583</v>
      </c>
      <c r="C221" s="2" t="s">
        <v>1102</v>
      </c>
      <c r="D221">
        <f>VLOOKUP(B221,'Model allocations'!$A$1:$L$319,4,FALSE)</f>
        <v>21376.882510331245</v>
      </c>
      <c r="E221" s="42">
        <f>VLOOKUP(B221,'Initial adjusted formula count'!$A$1:$P$319,12,FALSE)</f>
        <v>0.244956772334294</v>
      </c>
      <c r="F221">
        <f>VLOOKUP(B221,'Model allocations'!$A$1:$L$319,9,FALSE)</f>
        <v>19239.194259298121</v>
      </c>
      <c r="G221" s="41">
        <f t="shared" si="64"/>
        <v>0.9</v>
      </c>
      <c r="H221">
        <f t="shared" si="65"/>
        <v>19239.194259298121</v>
      </c>
      <c r="I221">
        <f t="shared" si="57"/>
        <v>0</v>
      </c>
      <c r="J221">
        <f t="shared" si="58"/>
        <v>19239.194259298121</v>
      </c>
      <c r="K221">
        <f t="shared" si="59"/>
        <v>19212.631165659455</v>
      </c>
      <c r="L221">
        <f t="shared" si="66"/>
        <v>19212.631165659455</v>
      </c>
      <c r="M221">
        <f t="shared" si="60"/>
        <v>19239.194259298121</v>
      </c>
      <c r="N221" s="40">
        <f t="shared" si="67"/>
        <v>0</v>
      </c>
      <c r="O221" s="40">
        <f t="shared" si="61"/>
        <v>0</v>
      </c>
      <c r="P221" s="40">
        <f t="shared" si="68"/>
        <v>19239.194259298121</v>
      </c>
      <c r="Q221">
        <f t="shared" si="69"/>
        <v>0</v>
      </c>
      <c r="R221" s="40">
        <f t="shared" si="70"/>
        <v>0</v>
      </c>
      <c r="S221" s="40">
        <f t="shared" si="62"/>
        <v>0</v>
      </c>
      <c r="T221" s="40">
        <f t="shared" si="71"/>
        <v>19239.194259298121</v>
      </c>
      <c r="U221">
        <f t="shared" si="72"/>
        <v>0</v>
      </c>
      <c r="V221" s="40">
        <f t="shared" si="73"/>
        <v>0</v>
      </c>
      <c r="W221" s="40">
        <f t="shared" si="63"/>
        <v>0</v>
      </c>
      <c r="X221" s="40">
        <f t="shared" si="74"/>
        <v>19239.194259298121</v>
      </c>
      <c r="Y221">
        <f t="shared" si="75"/>
        <v>0</v>
      </c>
    </row>
    <row r="222" spans="1:25" x14ac:dyDescent="0.25">
      <c r="A222" s="4" t="s">
        <v>1103</v>
      </c>
      <c r="B222" s="7" t="s">
        <v>212</v>
      </c>
      <c r="C222" s="2" t="s">
        <v>1104</v>
      </c>
      <c r="D222">
        <f>VLOOKUP(B222,'Model allocations'!$A$1:$L$319,4,FALSE)</f>
        <v>0</v>
      </c>
      <c r="E222" s="42">
        <f>VLOOKUP(B222,'Initial adjusted formula count'!$A$1:$P$319,12,FALSE)</f>
        <v>9.7674118935635601E-2</v>
      </c>
      <c r="F222">
        <f>VLOOKUP(B222,'Model allocations'!$A$1:$L$319,9,FALSE)</f>
        <v>0</v>
      </c>
      <c r="G222" s="41">
        <f t="shared" si="64"/>
        <v>0.85</v>
      </c>
      <c r="H222">
        <f t="shared" si="65"/>
        <v>0</v>
      </c>
      <c r="I222">
        <f t="shared" si="57"/>
        <v>0</v>
      </c>
      <c r="J222">
        <f t="shared" si="58"/>
        <v>0</v>
      </c>
      <c r="K222">
        <f t="shared" si="59"/>
        <v>0</v>
      </c>
      <c r="L222">
        <f t="shared" si="66"/>
        <v>0</v>
      </c>
      <c r="M222">
        <f t="shared" si="60"/>
        <v>0</v>
      </c>
      <c r="N222" s="40">
        <f t="shared" si="67"/>
        <v>0</v>
      </c>
      <c r="O222" s="40">
        <f t="shared" si="61"/>
        <v>0</v>
      </c>
      <c r="P222" s="40">
        <f t="shared" si="68"/>
        <v>0</v>
      </c>
      <c r="Q222">
        <f t="shared" si="69"/>
        <v>0</v>
      </c>
      <c r="R222" s="40">
        <f t="shared" si="70"/>
        <v>0</v>
      </c>
      <c r="S222" s="40">
        <f t="shared" si="62"/>
        <v>0</v>
      </c>
      <c r="T222" s="40">
        <f t="shared" si="71"/>
        <v>0</v>
      </c>
      <c r="U222">
        <f t="shared" si="72"/>
        <v>0</v>
      </c>
      <c r="V222" s="40">
        <f t="shared" si="73"/>
        <v>0</v>
      </c>
      <c r="W222" s="40">
        <f t="shared" si="63"/>
        <v>0</v>
      </c>
      <c r="X222" s="40">
        <f t="shared" si="74"/>
        <v>0</v>
      </c>
      <c r="Y222">
        <f t="shared" si="75"/>
        <v>0</v>
      </c>
    </row>
    <row r="223" spans="1:25" x14ac:dyDescent="0.25">
      <c r="A223" s="4" t="s">
        <v>1105</v>
      </c>
      <c r="B223" s="7" t="s">
        <v>214</v>
      </c>
      <c r="C223" s="2" t="s">
        <v>1106</v>
      </c>
      <c r="D223">
        <f>VLOOKUP(B223,'Model allocations'!$A$1:$L$319,4,FALSE)</f>
        <v>0</v>
      </c>
      <c r="E223" s="42">
        <f>VLOOKUP(B223,'Initial adjusted formula count'!$A$1:$P$319,12,FALSE)</f>
        <v>6.2707051585423598E-2</v>
      </c>
      <c r="F223">
        <f>VLOOKUP(B223,'Model allocations'!$A$1:$L$319,9,FALSE)</f>
        <v>0</v>
      </c>
      <c r="G223" s="41">
        <f t="shared" si="64"/>
        <v>0.85</v>
      </c>
      <c r="H223">
        <f t="shared" si="65"/>
        <v>0</v>
      </c>
      <c r="I223">
        <f t="shared" si="57"/>
        <v>0</v>
      </c>
      <c r="J223">
        <f t="shared" si="58"/>
        <v>0</v>
      </c>
      <c r="K223">
        <f t="shared" si="59"/>
        <v>0</v>
      </c>
      <c r="L223">
        <f t="shared" si="66"/>
        <v>0</v>
      </c>
      <c r="M223">
        <f t="shared" si="60"/>
        <v>0</v>
      </c>
      <c r="N223" s="40">
        <f t="shared" si="67"/>
        <v>0</v>
      </c>
      <c r="O223" s="40">
        <f t="shared" si="61"/>
        <v>0</v>
      </c>
      <c r="P223" s="40">
        <f t="shared" si="68"/>
        <v>0</v>
      </c>
      <c r="Q223">
        <f t="shared" si="69"/>
        <v>0</v>
      </c>
      <c r="R223" s="40">
        <f t="shared" si="70"/>
        <v>0</v>
      </c>
      <c r="S223" s="40">
        <f t="shared" si="62"/>
        <v>0</v>
      </c>
      <c r="T223" s="40">
        <f t="shared" si="71"/>
        <v>0</v>
      </c>
      <c r="U223">
        <f t="shared" si="72"/>
        <v>0</v>
      </c>
      <c r="V223" s="40">
        <f t="shared" si="73"/>
        <v>0</v>
      </c>
      <c r="W223" s="40">
        <f t="shared" si="63"/>
        <v>0</v>
      </c>
      <c r="X223" s="40">
        <f t="shared" si="74"/>
        <v>0</v>
      </c>
      <c r="Y223">
        <f t="shared" si="75"/>
        <v>0</v>
      </c>
    </row>
    <row r="224" spans="1:25" x14ac:dyDescent="0.25">
      <c r="A224" s="4" t="s">
        <v>1107</v>
      </c>
      <c r="B224" s="7" t="s">
        <v>216</v>
      </c>
      <c r="C224" s="2" t="s">
        <v>1108</v>
      </c>
      <c r="D224">
        <f>VLOOKUP(B224,'Model allocations'!$A$1:$L$319,4,FALSE)</f>
        <v>0</v>
      </c>
      <c r="E224" s="42">
        <f>VLOOKUP(B224,'Initial adjusted formula count'!$A$1:$P$319,12,FALSE)</f>
        <v>0.13411764705882401</v>
      </c>
      <c r="F224">
        <f>VLOOKUP(B224,'Model allocations'!$A$1:$L$319,9,FALSE)</f>
        <v>0</v>
      </c>
      <c r="G224" s="41">
        <f t="shared" si="64"/>
        <v>0.85</v>
      </c>
      <c r="H224">
        <f t="shared" si="65"/>
        <v>0</v>
      </c>
      <c r="I224">
        <f t="shared" si="57"/>
        <v>0</v>
      </c>
      <c r="J224">
        <f t="shared" si="58"/>
        <v>0</v>
      </c>
      <c r="K224">
        <f t="shared" si="59"/>
        <v>0</v>
      </c>
      <c r="L224">
        <f t="shared" si="66"/>
        <v>0</v>
      </c>
      <c r="M224">
        <f t="shared" si="60"/>
        <v>0</v>
      </c>
      <c r="N224" s="40">
        <f t="shared" si="67"/>
        <v>0</v>
      </c>
      <c r="O224" s="40">
        <f t="shared" si="61"/>
        <v>0</v>
      </c>
      <c r="P224" s="40">
        <f t="shared" si="68"/>
        <v>0</v>
      </c>
      <c r="Q224">
        <f t="shared" si="69"/>
        <v>0</v>
      </c>
      <c r="R224" s="40">
        <f t="shared" si="70"/>
        <v>0</v>
      </c>
      <c r="S224" s="40">
        <f t="shared" si="62"/>
        <v>0</v>
      </c>
      <c r="T224" s="40">
        <f t="shared" si="71"/>
        <v>0</v>
      </c>
      <c r="U224">
        <f t="shared" si="72"/>
        <v>0</v>
      </c>
      <c r="V224" s="40">
        <f t="shared" si="73"/>
        <v>0</v>
      </c>
      <c r="W224" s="40">
        <f t="shared" si="63"/>
        <v>0</v>
      </c>
      <c r="X224" s="40">
        <f t="shared" si="74"/>
        <v>0</v>
      </c>
      <c r="Y224">
        <f t="shared" si="75"/>
        <v>0</v>
      </c>
    </row>
    <row r="225" spans="1:25" x14ac:dyDescent="0.25">
      <c r="A225" s="4" t="s">
        <v>1109</v>
      </c>
      <c r="B225" s="7" t="s">
        <v>310</v>
      </c>
      <c r="C225" s="2" t="s">
        <v>1110</v>
      </c>
      <c r="D225">
        <f>VLOOKUP(B225,'Model allocations'!$A$1:$L$319,4,FALSE)</f>
        <v>0</v>
      </c>
      <c r="E225" s="42">
        <f>VLOOKUP(B225,'Initial adjusted formula count'!$A$1:$P$319,12,FALSE)</f>
        <v>0.13123486682808699</v>
      </c>
      <c r="F225">
        <f>VLOOKUP(B225,'Model allocations'!$A$1:$L$319,9,FALSE)</f>
        <v>0</v>
      </c>
      <c r="G225" s="41">
        <f t="shared" si="64"/>
        <v>0.85</v>
      </c>
      <c r="H225">
        <f t="shared" si="65"/>
        <v>0</v>
      </c>
      <c r="I225">
        <f t="shared" si="57"/>
        <v>0</v>
      </c>
      <c r="J225">
        <f t="shared" si="58"/>
        <v>0</v>
      </c>
      <c r="K225">
        <f t="shared" si="59"/>
        <v>0</v>
      </c>
      <c r="L225">
        <f t="shared" si="66"/>
        <v>0</v>
      </c>
      <c r="M225">
        <f t="shared" si="60"/>
        <v>0</v>
      </c>
      <c r="N225" s="40">
        <f t="shared" si="67"/>
        <v>0</v>
      </c>
      <c r="O225" s="40">
        <f t="shared" si="61"/>
        <v>0</v>
      </c>
      <c r="P225" s="40">
        <f t="shared" si="68"/>
        <v>0</v>
      </c>
      <c r="Q225">
        <f t="shared" si="69"/>
        <v>0</v>
      </c>
      <c r="R225" s="40">
        <f t="shared" si="70"/>
        <v>0</v>
      </c>
      <c r="S225" s="40">
        <f t="shared" si="62"/>
        <v>0</v>
      </c>
      <c r="T225" s="40">
        <f t="shared" si="71"/>
        <v>0</v>
      </c>
      <c r="U225">
        <f t="shared" si="72"/>
        <v>0</v>
      </c>
      <c r="V225" s="40">
        <f t="shared" si="73"/>
        <v>0</v>
      </c>
      <c r="W225" s="40">
        <f t="shared" si="63"/>
        <v>0</v>
      </c>
      <c r="X225" s="40">
        <f t="shared" si="74"/>
        <v>0</v>
      </c>
      <c r="Y225">
        <f t="shared" si="75"/>
        <v>0</v>
      </c>
    </row>
    <row r="226" spans="1:25" x14ac:dyDescent="0.25">
      <c r="A226" s="4" t="s">
        <v>1111</v>
      </c>
      <c r="B226" s="7" t="s">
        <v>218</v>
      </c>
      <c r="C226" s="2" t="s">
        <v>1112</v>
      </c>
      <c r="D226">
        <f>VLOOKUP(B226,'Model allocations'!$A$1:$L$319,4,FALSE)</f>
        <v>0</v>
      </c>
      <c r="E226" s="42">
        <f>VLOOKUP(B226,'Initial adjusted formula count'!$A$1:$P$319,12,FALSE)</f>
        <v>5.36447638603696E-2</v>
      </c>
      <c r="F226">
        <f>VLOOKUP(B226,'Model allocations'!$A$1:$L$319,9,FALSE)</f>
        <v>0</v>
      </c>
      <c r="G226" s="41">
        <f t="shared" si="64"/>
        <v>0.85</v>
      </c>
      <c r="H226">
        <f t="shared" si="65"/>
        <v>0</v>
      </c>
      <c r="I226">
        <f t="shared" si="57"/>
        <v>0</v>
      </c>
      <c r="J226">
        <f t="shared" si="58"/>
        <v>0</v>
      </c>
      <c r="K226">
        <f t="shared" si="59"/>
        <v>0</v>
      </c>
      <c r="L226">
        <f t="shared" si="66"/>
        <v>0</v>
      </c>
      <c r="M226">
        <f t="shared" si="60"/>
        <v>0</v>
      </c>
      <c r="N226" s="40">
        <f t="shared" si="67"/>
        <v>0</v>
      </c>
      <c r="O226" s="40">
        <f t="shared" si="61"/>
        <v>0</v>
      </c>
      <c r="P226" s="40">
        <f t="shared" si="68"/>
        <v>0</v>
      </c>
      <c r="Q226">
        <f t="shared" si="69"/>
        <v>0</v>
      </c>
      <c r="R226" s="40">
        <f t="shared" si="70"/>
        <v>0</v>
      </c>
      <c r="S226" s="40">
        <f t="shared" si="62"/>
        <v>0</v>
      </c>
      <c r="T226" s="40">
        <f t="shared" si="71"/>
        <v>0</v>
      </c>
      <c r="U226">
        <f t="shared" si="72"/>
        <v>0</v>
      </c>
      <c r="V226" s="40">
        <f t="shared" si="73"/>
        <v>0</v>
      </c>
      <c r="W226" s="40">
        <f t="shared" si="63"/>
        <v>0</v>
      </c>
      <c r="X226" s="40">
        <f t="shared" si="74"/>
        <v>0</v>
      </c>
      <c r="Y226">
        <f t="shared" si="75"/>
        <v>0</v>
      </c>
    </row>
    <row r="227" spans="1:25" x14ac:dyDescent="0.25">
      <c r="A227" s="4" t="s">
        <v>1113</v>
      </c>
      <c r="B227" s="7" t="s">
        <v>585</v>
      </c>
      <c r="C227" s="2" t="s">
        <v>1114</v>
      </c>
      <c r="D227">
        <f>VLOOKUP(B227,'Model allocations'!$A$1:$L$319,4,FALSE)</f>
        <v>81001.62006963318</v>
      </c>
      <c r="E227" s="42">
        <f>VLOOKUP(B227,'Initial adjusted formula count'!$A$1:$P$319,12,FALSE)</f>
        <v>0.14432989690721601</v>
      </c>
      <c r="F227">
        <f>VLOOKUP(B227,'Model allocations'!$A$1:$L$319,9,FALSE)</f>
        <v>68851.377059188206</v>
      </c>
      <c r="G227" s="41">
        <f t="shared" si="64"/>
        <v>0.85</v>
      </c>
      <c r="H227">
        <f t="shared" si="65"/>
        <v>68851.377059188206</v>
      </c>
      <c r="I227">
        <f t="shared" si="57"/>
        <v>0</v>
      </c>
      <c r="J227">
        <f t="shared" si="58"/>
        <v>68851.377059188206</v>
      </c>
      <c r="K227">
        <f t="shared" si="59"/>
        <v>68756.315615796921</v>
      </c>
      <c r="L227">
        <f t="shared" si="66"/>
        <v>68756.315615796921</v>
      </c>
      <c r="M227">
        <f t="shared" si="60"/>
        <v>68851.377059188206</v>
      </c>
      <c r="N227" s="40">
        <f t="shared" si="67"/>
        <v>0</v>
      </c>
      <c r="O227" s="40">
        <f t="shared" si="61"/>
        <v>0</v>
      </c>
      <c r="P227" s="40">
        <f t="shared" si="68"/>
        <v>68851.377059188206</v>
      </c>
      <c r="Q227">
        <f t="shared" si="69"/>
        <v>0</v>
      </c>
      <c r="R227" s="40">
        <f t="shared" si="70"/>
        <v>0</v>
      </c>
      <c r="S227" s="40">
        <f t="shared" si="62"/>
        <v>0</v>
      </c>
      <c r="T227" s="40">
        <f t="shared" si="71"/>
        <v>68851.377059188206</v>
      </c>
      <c r="U227">
        <f t="shared" si="72"/>
        <v>0</v>
      </c>
      <c r="V227" s="40">
        <f t="shared" si="73"/>
        <v>0</v>
      </c>
      <c r="W227" s="40">
        <f t="shared" si="63"/>
        <v>0</v>
      </c>
      <c r="X227" s="40">
        <f t="shared" si="74"/>
        <v>68851.377059188206</v>
      </c>
      <c r="Y227">
        <f t="shared" si="75"/>
        <v>0</v>
      </c>
    </row>
    <row r="228" spans="1:25" x14ac:dyDescent="0.25">
      <c r="A228" s="4" t="s">
        <v>1115</v>
      </c>
      <c r="B228" s="7" t="s">
        <v>312</v>
      </c>
      <c r="C228" s="2" t="s">
        <v>1116</v>
      </c>
      <c r="D228">
        <f>VLOOKUP(B228,'Model allocations'!$A$1:$L$319,4,FALSE)</f>
        <v>0</v>
      </c>
      <c r="E228" s="42">
        <f>VLOOKUP(B228,'Initial adjusted formula count'!$A$1:$P$319,12,FALSE)</f>
        <v>0.232558139534884</v>
      </c>
      <c r="F228">
        <f>VLOOKUP(B228,'Model allocations'!$A$1:$L$319,9,FALSE)</f>
        <v>2116.0948972192355</v>
      </c>
      <c r="G228" s="41">
        <f t="shared" si="64"/>
        <v>0.9</v>
      </c>
      <c r="H228">
        <f t="shared" si="65"/>
        <v>0</v>
      </c>
      <c r="I228">
        <f t="shared" si="57"/>
        <v>0</v>
      </c>
      <c r="J228">
        <f t="shared" si="58"/>
        <v>2116.0948972192355</v>
      </c>
      <c r="K228">
        <f t="shared" si="59"/>
        <v>2113.1732557957143</v>
      </c>
      <c r="L228">
        <f t="shared" si="66"/>
        <v>2113.1732557957143</v>
      </c>
      <c r="M228">
        <f t="shared" si="60"/>
        <v>0</v>
      </c>
      <c r="N228" s="40">
        <f t="shared" si="67"/>
        <v>2113.1732557957143</v>
      </c>
      <c r="O228" s="40">
        <f t="shared" si="61"/>
        <v>2110.9414624507576</v>
      </c>
      <c r="P228" s="40">
        <f t="shared" si="68"/>
        <v>2110.9414624507576</v>
      </c>
      <c r="Q228">
        <f t="shared" si="69"/>
        <v>0</v>
      </c>
      <c r="R228" s="40">
        <f t="shared" si="70"/>
        <v>2110.9414624507576</v>
      </c>
      <c r="S228" s="40">
        <f t="shared" si="62"/>
        <v>2110.9414624507558</v>
      </c>
      <c r="T228" s="40">
        <f t="shared" si="71"/>
        <v>2110.9414624507558</v>
      </c>
      <c r="U228">
        <f t="shared" si="72"/>
        <v>0</v>
      </c>
      <c r="V228" s="40">
        <f t="shared" si="73"/>
        <v>2110.9414624507558</v>
      </c>
      <c r="W228" s="40">
        <f t="shared" si="63"/>
        <v>2110.9414624507554</v>
      </c>
      <c r="X228" s="40">
        <f t="shared" si="74"/>
        <v>2110.9414624507554</v>
      </c>
      <c r="Y228">
        <f t="shared" si="75"/>
        <v>0</v>
      </c>
    </row>
    <row r="229" spans="1:25" x14ac:dyDescent="0.25">
      <c r="A229" s="4" t="s">
        <v>1117</v>
      </c>
      <c r="B229" s="7" t="s">
        <v>587</v>
      </c>
      <c r="C229" s="2" t="s">
        <v>1118</v>
      </c>
      <c r="D229">
        <f>VLOOKUP(B229,'Model allocations'!$A$1:$L$319,4,FALSE)</f>
        <v>8221.8778885889387</v>
      </c>
      <c r="E229" s="42">
        <f>VLOOKUP(B229,'Initial adjusted formula count'!$A$1:$P$319,12,FALSE)</f>
        <v>0.15833333333333299</v>
      </c>
      <c r="F229">
        <f>VLOOKUP(B229,'Model allocations'!$A$1:$L$319,9,FALSE)</f>
        <v>8041.1606094330955</v>
      </c>
      <c r="G229" s="41">
        <f t="shared" si="64"/>
        <v>0.9</v>
      </c>
      <c r="H229">
        <f t="shared" si="65"/>
        <v>7399.6900997300454</v>
      </c>
      <c r="I229">
        <f t="shared" si="57"/>
        <v>0</v>
      </c>
      <c r="J229">
        <f t="shared" si="58"/>
        <v>8041.1606094330955</v>
      </c>
      <c r="K229">
        <f t="shared" si="59"/>
        <v>8030.0583720237146</v>
      </c>
      <c r="L229">
        <f t="shared" si="66"/>
        <v>8030.0583720237146</v>
      </c>
      <c r="M229">
        <f t="shared" si="60"/>
        <v>0</v>
      </c>
      <c r="N229" s="40">
        <f t="shared" si="67"/>
        <v>8030.0583720237146</v>
      </c>
      <c r="O229" s="40">
        <f t="shared" si="61"/>
        <v>8021.5775573128785</v>
      </c>
      <c r="P229" s="40">
        <f t="shared" si="68"/>
        <v>8021.5775573128785</v>
      </c>
      <c r="Q229">
        <f t="shared" si="69"/>
        <v>0</v>
      </c>
      <c r="R229" s="40">
        <f t="shared" si="70"/>
        <v>8021.5775573128785</v>
      </c>
      <c r="S229" s="40">
        <f t="shared" si="62"/>
        <v>8021.5775573128722</v>
      </c>
      <c r="T229" s="40">
        <f t="shared" si="71"/>
        <v>8021.5775573128722</v>
      </c>
      <c r="U229">
        <f t="shared" si="72"/>
        <v>0</v>
      </c>
      <c r="V229" s="40">
        <f t="shared" si="73"/>
        <v>8021.5775573128722</v>
      </c>
      <c r="W229" s="40">
        <f t="shared" si="63"/>
        <v>8021.5775573128712</v>
      </c>
      <c r="X229" s="40">
        <f t="shared" si="74"/>
        <v>8021.5775573128712</v>
      </c>
      <c r="Y229">
        <f t="shared" si="75"/>
        <v>0</v>
      </c>
    </row>
    <row r="230" spans="1:25" x14ac:dyDescent="0.25">
      <c r="A230" s="4" t="s">
        <v>1119</v>
      </c>
      <c r="B230" s="7" t="s">
        <v>589</v>
      </c>
      <c r="C230" s="2" t="s">
        <v>1120</v>
      </c>
      <c r="D230">
        <f>VLOOKUP(B230,'Model allocations'!$A$1:$L$319,4,FALSE)</f>
        <v>80539.122438110935</v>
      </c>
      <c r="E230" s="42">
        <f>VLOOKUP(B230,'Initial adjusted formula count'!$A$1:$P$319,12,FALSE)</f>
        <v>0.126718469814704</v>
      </c>
      <c r="F230">
        <f>VLOOKUP(B230,'Model allocations'!$A$1:$L$319,9,FALSE)</f>
        <v>68458.254072394295</v>
      </c>
      <c r="G230" s="41">
        <f t="shared" si="64"/>
        <v>0.85</v>
      </c>
      <c r="H230">
        <f t="shared" si="65"/>
        <v>68458.254072394295</v>
      </c>
      <c r="I230">
        <f t="shared" si="57"/>
        <v>0</v>
      </c>
      <c r="J230">
        <f t="shared" si="58"/>
        <v>68458.254072394295</v>
      </c>
      <c r="K230">
        <f t="shared" si="59"/>
        <v>68363.735404473176</v>
      </c>
      <c r="L230">
        <f t="shared" si="66"/>
        <v>68363.735404473176</v>
      </c>
      <c r="M230">
        <f t="shared" si="60"/>
        <v>68458.254072394295</v>
      </c>
      <c r="N230" s="40">
        <f t="shared" si="67"/>
        <v>0</v>
      </c>
      <c r="O230" s="40">
        <f t="shared" si="61"/>
        <v>0</v>
      </c>
      <c r="P230" s="40">
        <f t="shared" si="68"/>
        <v>68458.254072394295</v>
      </c>
      <c r="Q230">
        <f t="shared" si="69"/>
        <v>0</v>
      </c>
      <c r="R230" s="40">
        <f t="shared" si="70"/>
        <v>0</v>
      </c>
      <c r="S230" s="40">
        <f t="shared" si="62"/>
        <v>0</v>
      </c>
      <c r="T230" s="40">
        <f t="shared" si="71"/>
        <v>68458.254072394295</v>
      </c>
      <c r="U230">
        <f t="shared" si="72"/>
        <v>0</v>
      </c>
      <c r="V230" s="40">
        <f t="shared" si="73"/>
        <v>0</v>
      </c>
      <c r="W230" s="40">
        <f t="shared" si="63"/>
        <v>0</v>
      </c>
      <c r="X230" s="40">
        <f t="shared" si="74"/>
        <v>68458.254072394295</v>
      </c>
      <c r="Y230">
        <f t="shared" si="75"/>
        <v>0</v>
      </c>
    </row>
    <row r="231" spans="1:25" x14ac:dyDescent="0.25">
      <c r="A231" s="4" t="s">
        <v>1121</v>
      </c>
      <c r="B231" s="7" t="s">
        <v>220</v>
      </c>
      <c r="C231" s="2" t="s">
        <v>1122</v>
      </c>
      <c r="D231">
        <f>VLOOKUP(B231,'Model allocations'!$A$1:$L$319,4,FALSE)</f>
        <v>0</v>
      </c>
      <c r="E231" s="42">
        <f>VLOOKUP(B231,'Initial adjusted formula count'!$A$1:$P$319,12,FALSE)</f>
        <v>0.13348164627363701</v>
      </c>
      <c r="F231">
        <f>VLOOKUP(B231,'Model allocations'!$A$1:$L$319,9,FALSE)</f>
        <v>0</v>
      </c>
      <c r="G231" s="41">
        <f t="shared" si="64"/>
        <v>0.85</v>
      </c>
      <c r="H231">
        <f t="shared" si="65"/>
        <v>0</v>
      </c>
      <c r="I231">
        <f t="shared" si="57"/>
        <v>0</v>
      </c>
      <c r="J231">
        <f t="shared" si="58"/>
        <v>0</v>
      </c>
      <c r="K231">
        <f t="shared" si="59"/>
        <v>0</v>
      </c>
      <c r="L231">
        <f t="shared" si="66"/>
        <v>0</v>
      </c>
      <c r="M231">
        <f t="shared" si="60"/>
        <v>0</v>
      </c>
      <c r="N231" s="40">
        <f t="shared" si="67"/>
        <v>0</v>
      </c>
      <c r="O231" s="40">
        <f t="shared" si="61"/>
        <v>0</v>
      </c>
      <c r="P231" s="40">
        <f t="shared" si="68"/>
        <v>0</v>
      </c>
      <c r="Q231">
        <f t="shared" si="69"/>
        <v>0</v>
      </c>
      <c r="R231" s="40">
        <f t="shared" si="70"/>
        <v>0</v>
      </c>
      <c r="S231" s="40">
        <f t="shared" si="62"/>
        <v>0</v>
      </c>
      <c r="T231" s="40">
        <f t="shared" si="71"/>
        <v>0</v>
      </c>
      <c r="U231">
        <f t="shared" si="72"/>
        <v>0</v>
      </c>
      <c r="V231" s="40">
        <f t="shared" si="73"/>
        <v>0</v>
      </c>
      <c r="W231" s="40">
        <f t="shared" si="63"/>
        <v>0</v>
      </c>
      <c r="X231" s="40">
        <f t="shared" si="74"/>
        <v>0</v>
      </c>
      <c r="Y231">
        <f t="shared" si="75"/>
        <v>0</v>
      </c>
    </row>
    <row r="232" spans="1:25" x14ac:dyDescent="0.25">
      <c r="A232" s="4" t="s">
        <v>1123</v>
      </c>
      <c r="B232" s="7" t="s">
        <v>591</v>
      </c>
      <c r="C232" s="2" t="s">
        <v>1124</v>
      </c>
      <c r="D232">
        <f>VLOOKUP(B232,'Model allocations'!$A$1:$L$319,4,FALSE)</f>
        <v>1749.0162120849991</v>
      </c>
      <c r="E232" s="42">
        <f>VLOOKUP(B232,'Initial adjusted formula count'!$A$1:$P$319,12,FALSE)</f>
        <v>0.19642857142857101</v>
      </c>
      <c r="F232">
        <f>VLOOKUP(B232,'Model allocations'!$A$1:$L$319,9,FALSE)</f>
        <v>4655.4087738823191</v>
      </c>
      <c r="G232" s="41">
        <f t="shared" si="64"/>
        <v>0.9</v>
      </c>
      <c r="H232">
        <f t="shared" si="65"/>
        <v>1574.1145908764993</v>
      </c>
      <c r="I232">
        <f t="shared" si="57"/>
        <v>0</v>
      </c>
      <c r="J232">
        <f t="shared" si="58"/>
        <v>4655.4087738823191</v>
      </c>
      <c r="K232">
        <f t="shared" si="59"/>
        <v>4648.9811627505733</v>
      </c>
      <c r="L232">
        <f t="shared" si="66"/>
        <v>4648.9811627505733</v>
      </c>
      <c r="M232">
        <f t="shared" si="60"/>
        <v>0</v>
      </c>
      <c r="N232" s="40">
        <f t="shared" si="67"/>
        <v>4648.9811627505733</v>
      </c>
      <c r="O232" s="40">
        <f t="shared" si="61"/>
        <v>4644.0712173916681</v>
      </c>
      <c r="P232" s="40">
        <f t="shared" si="68"/>
        <v>4644.0712173916681</v>
      </c>
      <c r="Q232">
        <f t="shared" si="69"/>
        <v>0</v>
      </c>
      <c r="R232" s="40">
        <f t="shared" si="70"/>
        <v>4644.0712173916681</v>
      </c>
      <c r="S232" s="40">
        <f t="shared" si="62"/>
        <v>4644.0712173916645</v>
      </c>
      <c r="T232" s="40">
        <f t="shared" si="71"/>
        <v>4644.0712173916645</v>
      </c>
      <c r="U232">
        <f t="shared" si="72"/>
        <v>0</v>
      </c>
      <c r="V232" s="40">
        <f t="shared" si="73"/>
        <v>4644.0712173916645</v>
      </c>
      <c r="W232" s="40">
        <f t="shared" si="63"/>
        <v>4644.0712173916627</v>
      </c>
      <c r="X232" s="40">
        <f t="shared" si="74"/>
        <v>4644.0712173916627</v>
      </c>
      <c r="Y232">
        <f t="shared" si="75"/>
        <v>0</v>
      </c>
    </row>
    <row r="233" spans="1:25" x14ac:dyDescent="0.25">
      <c r="A233" s="8" t="s">
        <v>60</v>
      </c>
      <c r="B233" s="7" t="s">
        <v>95</v>
      </c>
      <c r="C233" s="2" t="s">
        <v>1125</v>
      </c>
      <c r="D233">
        <f>VLOOKUP(B233,'Model allocations'!$A$1:$L$319,4,FALSE)</f>
        <v>2693.4590387807484</v>
      </c>
      <c r="E233" s="42">
        <f>VLOOKUP(B233,'Initial adjusted formula count'!$A$1:$P$319,12,FALSE)</f>
        <v>0.15441229586000399</v>
      </c>
      <c r="F233">
        <f>VLOOKUP(B233,'Model allocations'!$A$1:$L$319,9,FALSE)</f>
        <v>2168.3493196682975</v>
      </c>
      <c r="G233" s="41">
        <f t="shared" si="64"/>
        <v>0.9</v>
      </c>
      <c r="H233">
        <f t="shared" si="65"/>
        <v>2424.1131349026737</v>
      </c>
      <c r="I233">
        <f t="shared" si="57"/>
        <v>2424.1131349026737</v>
      </c>
      <c r="J233">
        <f t="shared" si="58"/>
        <v>0</v>
      </c>
      <c r="K233">
        <f t="shared" si="59"/>
        <v>0</v>
      </c>
      <c r="L233">
        <f t="shared" si="66"/>
        <v>2424.1131349026737</v>
      </c>
      <c r="M233">
        <f t="shared" si="60"/>
        <v>0</v>
      </c>
      <c r="N233" s="40">
        <f t="shared" si="67"/>
        <v>0</v>
      </c>
      <c r="O233" s="40">
        <f t="shared" si="61"/>
        <v>0</v>
      </c>
      <c r="P233" s="40">
        <f t="shared" si="68"/>
        <v>2424.1131349026737</v>
      </c>
      <c r="Q233">
        <f t="shared" si="69"/>
        <v>0</v>
      </c>
      <c r="R233" s="40">
        <f t="shared" si="70"/>
        <v>0</v>
      </c>
      <c r="S233" s="40">
        <f t="shared" si="62"/>
        <v>0</v>
      </c>
      <c r="T233" s="40">
        <f t="shared" si="71"/>
        <v>2424.1131349026737</v>
      </c>
      <c r="U233">
        <f t="shared" si="72"/>
        <v>0</v>
      </c>
      <c r="V233" s="40">
        <f t="shared" si="73"/>
        <v>0</v>
      </c>
      <c r="W233" s="40">
        <f t="shared" si="63"/>
        <v>0</v>
      </c>
      <c r="X233" s="40">
        <f t="shared" si="74"/>
        <v>2424.1131349026737</v>
      </c>
      <c r="Y233">
        <f t="shared" si="75"/>
        <v>0</v>
      </c>
    </row>
    <row r="234" spans="1:25" x14ac:dyDescent="0.25">
      <c r="A234" s="4" t="s">
        <v>56</v>
      </c>
      <c r="B234" s="7" t="s">
        <v>94</v>
      </c>
      <c r="C234" s="2" t="s">
        <v>1126</v>
      </c>
      <c r="D234">
        <f>VLOOKUP(B234,'Model allocations'!$A$1:$L$319,4,FALSE)</f>
        <v>1132.0335090527794</v>
      </c>
      <c r="E234" s="42">
        <f>VLOOKUP(B234,'Initial adjusted formula count'!$A$1:$P$319,12,FALSE)</f>
        <v>6.6937349929460099E-2</v>
      </c>
      <c r="F234">
        <f>VLOOKUP(B234,'Model allocations'!$A$1:$L$319,9,FALSE)</f>
        <v>495.62270163846893</v>
      </c>
      <c r="G234" s="41">
        <f t="shared" si="64"/>
        <v>0.85</v>
      </c>
      <c r="H234">
        <f t="shared" si="65"/>
        <v>962.22848269486246</v>
      </c>
      <c r="I234">
        <f t="shared" si="57"/>
        <v>962.22848269486246</v>
      </c>
      <c r="J234">
        <f t="shared" si="58"/>
        <v>0</v>
      </c>
      <c r="K234">
        <f t="shared" si="59"/>
        <v>0</v>
      </c>
      <c r="L234">
        <f t="shared" si="66"/>
        <v>962.22848269486246</v>
      </c>
      <c r="M234">
        <f t="shared" si="60"/>
        <v>0</v>
      </c>
      <c r="N234" s="40">
        <f t="shared" si="67"/>
        <v>0</v>
      </c>
      <c r="O234" s="40">
        <f t="shared" si="61"/>
        <v>0</v>
      </c>
      <c r="P234" s="40">
        <f t="shared" si="68"/>
        <v>962.22848269486246</v>
      </c>
      <c r="Q234">
        <f t="shared" si="69"/>
        <v>0</v>
      </c>
      <c r="R234" s="40">
        <f t="shared" si="70"/>
        <v>0</v>
      </c>
      <c r="S234" s="40">
        <f t="shared" si="62"/>
        <v>0</v>
      </c>
      <c r="T234" s="40">
        <f t="shared" si="71"/>
        <v>962.22848269486246</v>
      </c>
      <c r="U234">
        <f t="shared" si="72"/>
        <v>0</v>
      </c>
      <c r="V234" s="40">
        <f t="shared" si="73"/>
        <v>0</v>
      </c>
      <c r="W234" s="40">
        <f t="shared" si="63"/>
        <v>0</v>
      </c>
      <c r="X234" s="40">
        <f t="shared" si="74"/>
        <v>962.22848269486246</v>
      </c>
      <c r="Y234">
        <f t="shared" si="75"/>
        <v>0</v>
      </c>
    </row>
    <row r="235" spans="1:25" x14ac:dyDescent="0.25">
      <c r="A235" s="4" t="s">
        <v>31</v>
      </c>
      <c r="B235" s="7" t="s">
        <v>71</v>
      </c>
      <c r="C235" s="2" t="s">
        <v>1127</v>
      </c>
      <c r="D235">
        <f>VLOOKUP(B235,'Model allocations'!$A$1:$L$319,4,FALSE)</f>
        <v>859019.66738305567</v>
      </c>
      <c r="E235" s="42">
        <f>VLOOKUP(B235,'Initial adjusted formula count'!$A$1:$P$319,12,FALSE)</f>
        <v>9.9166843927609799E-2</v>
      </c>
      <c r="F235">
        <f>VLOOKUP(B235,'Model allocations'!$A$1:$L$319,9,FALSE)</f>
        <v>1464680.6369110765</v>
      </c>
      <c r="G235" s="41">
        <f t="shared" si="64"/>
        <v>0.85</v>
      </c>
      <c r="H235">
        <f t="shared" si="65"/>
        <v>730166.71727559727</v>
      </c>
      <c r="I235">
        <f t="shared" si="57"/>
        <v>0</v>
      </c>
      <c r="J235">
        <f t="shared" si="58"/>
        <v>1464680.6369110765</v>
      </c>
      <c r="K235">
        <f t="shared" si="59"/>
        <v>1462658.3875182671</v>
      </c>
      <c r="L235">
        <f t="shared" si="66"/>
        <v>1462658.3875182671</v>
      </c>
      <c r="M235">
        <f t="shared" si="60"/>
        <v>0</v>
      </c>
      <c r="N235" s="40">
        <f t="shared" si="67"/>
        <v>1462658.3875182671</v>
      </c>
      <c r="O235" s="40">
        <f t="shared" si="61"/>
        <v>1461113.6248035887</v>
      </c>
      <c r="P235" s="40">
        <f t="shared" si="68"/>
        <v>1461113.6248035887</v>
      </c>
      <c r="Q235">
        <f t="shared" si="69"/>
        <v>0</v>
      </c>
      <c r="R235" s="40">
        <f t="shared" si="70"/>
        <v>1461113.6248035887</v>
      </c>
      <c r="S235" s="40">
        <f t="shared" si="62"/>
        <v>1461113.6248035876</v>
      </c>
      <c r="T235" s="40">
        <f t="shared" si="71"/>
        <v>1461113.6248035876</v>
      </c>
      <c r="U235">
        <f t="shared" si="72"/>
        <v>0</v>
      </c>
      <c r="V235" s="40">
        <f t="shared" si="73"/>
        <v>1461113.6248035876</v>
      </c>
      <c r="W235" s="40">
        <f t="shared" si="63"/>
        <v>1461113.6248035873</v>
      </c>
      <c r="X235" s="40">
        <f t="shared" si="74"/>
        <v>1461113.6248035873</v>
      </c>
      <c r="Y235">
        <f t="shared" si="75"/>
        <v>0</v>
      </c>
    </row>
    <row r="236" spans="1:25" x14ac:dyDescent="0.25">
      <c r="A236" s="4" t="s">
        <v>1128</v>
      </c>
      <c r="B236" s="7" t="s">
        <v>314</v>
      </c>
      <c r="C236" s="2" t="s">
        <v>1129</v>
      </c>
      <c r="D236">
        <f>VLOOKUP(B236,'Model allocations'!$A$1:$L$319,4,FALSE)</f>
        <v>0</v>
      </c>
      <c r="E236" s="42">
        <f>VLOOKUP(B236,'Initial adjusted formula count'!$A$1:$P$319,12,FALSE)</f>
        <v>0.124808282208589</v>
      </c>
      <c r="F236">
        <f>VLOOKUP(B236,'Model allocations'!$A$1:$L$319,9,FALSE)</f>
        <v>0</v>
      </c>
      <c r="G236" s="41">
        <f t="shared" si="64"/>
        <v>0.85</v>
      </c>
      <c r="H236">
        <f t="shared" si="65"/>
        <v>0</v>
      </c>
      <c r="I236">
        <f t="shared" si="57"/>
        <v>0</v>
      </c>
      <c r="J236">
        <f t="shared" si="58"/>
        <v>0</v>
      </c>
      <c r="K236">
        <f t="shared" si="59"/>
        <v>0</v>
      </c>
      <c r="L236">
        <f t="shared" si="66"/>
        <v>0</v>
      </c>
      <c r="M236">
        <f t="shared" si="60"/>
        <v>0</v>
      </c>
      <c r="N236" s="40">
        <f t="shared" si="67"/>
        <v>0</v>
      </c>
      <c r="O236" s="40">
        <f t="shared" si="61"/>
        <v>0</v>
      </c>
      <c r="P236" s="40">
        <f t="shared" si="68"/>
        <v>0</v>
      </c>
      <c r="Q236">
        <f t="shared" si="69"/>
        <v>0</v>
      </c>
      <c r="R236" s="40">
        <f t="shared" si="70"/>
        <v>0</v>
      </c>
      <c r="S236" s="40">
        <f t="shared" si="62"/>
        <v>0</v>
      </c>
      <c r="T236" s="40">
        <f t="shared" si="71"/>
        <v>0</v>
      </c>
      <c r="U236">
        <f t="shared" si="72"/>
        <v>0</v>
      </c>
      <c r="V236" s="40">
        <f t="shared" si="73"/>
        <v>0</v>
      </c>
      <c r="W236" s="40">
        <f t="shared" si="63"/>
        <v>0</v>
      </c>
      <c r="X236" s="40">
        <f t="shared" si="74"/>
        <v>0</v>
      </c>
      <c r="Y236">
        <f t="shared" si="75"/>
        <v>0</v>
      </c>
    </row>
    <row r="237" spans="1:25" x14ac:dyDescent="0.25">
      <c r="A237" s="4" t="s">
        <v>1130</v>
      </c>
      <c r="B237" s="7" t="s">
        <v>593</v>
      </c>
      <c r="C237" s="2" t="s">
        <v>1131</v>
      </c>
      <c r="D237">
        <f>VLOOKUP(B237,'Model allocations'!$A$1:$L$319,4,FALSE)</f>
        <v>62291.165628267889</v>
      </c>
      <c r="E237" s="42">
        <f>VLOOKUP(B237,'Initial adjusted formula count'!$A$1:$P$319,12,FALSE)</f>
        <v>0.109463276836158</v>
      </c>
      <c r="F237">
        <f>VLOOKUP(B237,'Model allocations'!$A$1:$L$319,9,FALSE)</f>
        <v>52947.490784027701</v>
      </c>
      <c r="G237" s="41">
        <f t="shared" si="64"/>
        <v>0.85</v>
      </c>
      <c r="H237">
        <f t="shared" si="65"/>
        <v>52947.490784027701</v>
      </c>
      <c r="I237">
        <f t="shared" si="57"/>
        <v>0</v>
      </c>
      <c r="J237">
        <f t="shared" si="58"/>
        <v>52947.490784027701</v>
      </c>
      <c r="K237">
        <f t="shared" si="59"/>
        <v>52874.387454612086</v>
      </c>
      <c r="L237">
        <f t="shared" si="66"/>
        <v>52874.387454612086</v>
      </c>
      <c r="M237">
        <f t="shared" si="60"/>
        <v>52947.490784027701</v>
      </c>
      <c r="N237" s="40">
        <f t="shared" si="67"/>
        <v>0</v>
      </c>
      <c r="O237" s="40">
        <f t="shared" si="61"/>
        <v>0</v>
      </c>
      <c r="P237" s="40">
        <f t="shared" si="68"/>
        <v>52947.490784027701</v>
      </c>
      <c r="Q237">
        <f t="shared" si="69"/>
        <v>0</v>
      </c>
      <c r="R237" s="40">
        <f t="shared" si="70"/>
        <v>0</v>
      </c>
      <c r="S237" s="40">
        <f t="shared" si="62"/>
        <v>0</v>
      </c>
      <c r="T237" s="40">
        <f t="shared" si="71"/>
        <v>52947.490784027701</v>
      </c>
      <c r="U237">
        <f t="shared" si="72"/>
        <v>0</v>
      </c>
      <c r="V237" s="40">
        <f t="shared" si="73"/>
        <v>0</v>
      </c>
      <c r="W237" s="40">
        <f t="shared" si="63"/>
        <v>0</v>
      </c>
      <c r="X237" s="40">
        <f t="shared" si="74"/>
        <v>52947.490784027701</v>
      </c>
      <c r="Y237">
        <f t="shared" si="75"/>
        <v>0</v>
      </c>
    </row>
    <row r="238" spans="1:25" x14ac:dyDescent="0.25">
      <c r="A238" s="4" t="s">
        <v>1132</v>
      </c>
      <c r="B238" s="7" t="s">
        <v>595</v>
      </c>
      <c r="C238" s="2" t="s">
        <v>1133</v>
      </c>
      <c r="D238">
        <f>VLOOKUP(B238,'Model allocations'!$A$1:$L$319,4,FALSE)</f>
        <v>14329.558605826436</v>
      </c>
      <c r="E238" s="42">
        <f>VLOOKUP(B238,'Initial adjusted formula count'!$A$1:$P$319,12,FALSE)</f>
        <v>0.26086956521739102</v>
      </c>
      <c r="F238">
        <f>VLOOKUP(B238,'Model allocations'!$A$1:$L$319,9,FALSE)</f>
        <v>16505.540198310042</v>
      </c>
      <c r="G238" s="41">
        <f t="shared" si="64"/>
        <v>0.9</v>
      </c>
      <c r="H238">
        <f t="shared" si="65"/>
        <v>12896.602745243792</v>
      </c>
      <c r="I238">
        <f t="shared" si="57"/>
        <v>0</v>
      </c>
      <c r="J238">
        <f t="shared" si="58"/>
        <v>16505.540198310042</v>
      </c>
      <c r="K238">
        <f t="shared" si="59"/>
        <v>16482.751395206578</v>
      </c>
      <c r="L238">
        <f t="shared" si="66"/>
        <v>16482.751395206578</v>
      </c>
      <c r="M238">
        <f t="shared" si="60"/>
        <v>0</v>
      </c>
      <c r="N238" s="40">
        <f t="shared" si="67"/>
        <v>16482.751395206578</v>
      </c>
      <c r="O238" s="40">
        <f t="shared" si="61"/>
        <v>16465.343407115914</v>
      </c>
      <c r="P238" s="40">
        <f t="shared" si="68"/>
        <v>16465.343407115914</v>
      </c>
      <c r="Q238">
        <f t="shared" si="69"/>
        <v>0</v>
      </c>
      <c r="R238" s="40">
        <f t="shared" si="70"/>
        <v>16465.343407115914</v>
      </c>
      <c r="S238" s="40">
        <f t="shared" si="62"/>
        <v>16465.343407115899</v>
      </c>
      <c r="T238" s="40">
        <f t="shared" si="71"/>
        <v>16465.343407115899</v>
      </c>
      <c r="U238">
        <f t="shared" si="72"/>
        <v>0</v>
      </c>
      <c r="V238" s="40">
        <f t="shared" si="73"/>
        <v>16465.343407115899</v>
      </c>
      <c r="W238" s="40">
        <f t="shared" si="63"/>
        <v>16465.343407115895</v>
      </c>
      <c r="X238" s="40">
        <f t="shared" si="74"/>
        <v>16465.343407115895</v>
      </c>
      <c r="Y238">
        <f t="shared" si="75"/>
        <v>0</v>
      </c>
    </row>
    <row r="239" spans="1:25" x14ac:dyDescent="0.25">
      <c r="A239" s="4" t="s">
        <v>1134</v>
      </c>
      <c r="B239" s="7" t="s">
        <v>597</v>
      </c>
      <c r="C239" s="2" t="s">
        <v>1135</v>
      </c>
      <c r="D239">
        <f>VLOOKUP(B239,'Model allocations'!$A$1:$L$319,4,FALSE)</f>
        <v>114871.37964342833</v>
      </c>
      <c r="E239" s="42">
        <f>VLOOKUP(B239,'Initial adjusted formula count'!$A$1:$P$319,12,FALSE)</f>
        <v>0.15292675452037999</v>
      </c>
      <c r="F239">
        <f>VLOOKUP(B239,'Model allocations'!$A$1:$L$319,9,FALSE)</f>
        <v>105593.1353712399</v>
      </c>
      <c r="G239" s="41">
        <f t="shared" si="64"/>
        <v>0.9</v>
      </c>
      <c r="H239">
        <f t="shared" si="65"/>
        <v>103384.24167908549</v>
      </c>
      <c r="I239">
        <f t="shared" si="57"/>
        <v>0</v>
      </c>
      <c r="J239">
        <f t="shared" si="58"/>
        <v>105593.1353712399</v>
      </c>
      <c r="K239">
        <f t="shared" si="59"/>
        <v>105447.34546420618</v>
      </c>
      <c r="L239">
        <f t="shared" si="66"/>
        <v>105447.34546420618</v>
      </c>
      <c r="M239">
        <f t="shared" si="60"/>
        <v>0</v>
      </c>
      <c r="N239" s="40">
        <f t="shared" si="67"/>
        <v>105447.34546420618</v>
      </c>
      <c r="O239" s="40">
        <f t="shared" si="61"/>
        <v>105335.97897629283</v>
      </c>
      <c r="P239" s="40">
        <f t="shared" si="68"/>
        <v>105335.97897629283</v>
      </c>
      <c r="Q239">
        <f t="shared" si="69"/>
        <v>0</v>
      </c>
      <c r="R239" s="40">
        <f t="shared" si="70"/>
        <v>105335.97897629283</v>
      </c>
      <c r="S239" s="40">
        <f t="shared" si="62"/>
        <v>105335.97897629274</v>
      </c>
      <c r="T239" s="40">
        <f t="shared" si="71"/>
        <v>105335.97897629274</v>
      </c>
      <c r="U239">
        <f t="shared" si="72"/>
        <v>0</v>
      </c>
      <c r="V239" s="40">
        <f t="shared" si="73"/>
        <v>105335.97897629274</v>
      </c>
      <c r="W239" s="40">
        <f t="shared" si="63"/>
        <v>105335.97897629272</v>
      </c>
      <c r="X239" s="40">
        <f t="shared" si="74"/>
        <v>105335.97897629272</v>
      </c>
      <c r="Y239">
        <f t="shared" si="75"/>
        <v>0</v>
      </c>
    </row>
    <row r="240" spans="1:25" x14ac:dyDescent="0.25">
      <c r="A240" s="4" t="s">
        <v>1136</v>
      </c>
      <c r="B240" s="7" t="s">
        <v>222</v>
      </c>
      <c r="C240" s="2" t="s">
        <v>1137</v>
      </c>
      <c r="D240">
        <f>VLOOKUP(B240,'Model allocations'!$A$1:$L$319,4,FALSE)</f>
        <v>0</v>
      </c>
      <c r="E240" s="42">
        <f>VLOOKUP(B240,'Initial adjusted formula count'!$A$1:$P$319,12,FALSE)</f>
        <v>0.13043478260869601</v>
      </c>
      <c r="F240">
        <f>VLOOKUP(B240,'Model allocations'!$A$1:$L$319,9,FALSE)</f>
        <v>0</v>
      </c>
      <c r="G240" s="41">
        <f t="shared" si="64"/>
        <v>0.85</v>
      </c>
      <c r="H240">
        <f t="shared" si="65"/>
        <v>0</v>
      </c>
      <c r="I240">
        <f t="shared" si="57"/>
        <v>0</v>
      </c>
      <c r="J240">
        <f t="shared" si="58"/>
        <v>0</v>
      </c>
      <c r="K240">
        <f t="shared" si="59"/>
        <v>0</v>
      </c>
      <c r="L240">
        <f t="shared" si="66"/>
        <v>0</v>
      </c>
      <c r="M240">
        <f t="shared" si="60"/>
        <v>0</v>
      </c>
      <c r="N240" s="40">
        <f t="shared" si="67"/>
        <v>0</v>
      </c>
      <c r="O240" s="40">
        <f t="shared" si="61"/>
        <v>0</v>
      </c>
      <c r="P240" s="40">
        <f t="shared" si="68"/>
        <v>0</v>
      </c>
      <c r="Q240">
        <f t="shared" si="69"/>
        <v>0</v>
      </c>
      <c r="R240" s="40">
        <f t="shared" si="70"/>
        <v>0</v>
      </c>
      <c r="S240" s="40">
        <f t="shared" si="62"/>
        <v>0</v>
      </c>
      <c r="T240" s="40">
        <f t="shared" si="71"/>
        <v>0</v>
      </c>
      <c r="U240">
        <f t="shared" si="72"/>
        <v>0</v>
      </c>
      <c r="V240" s="40">
        <f t="shared" si="73"/>
        <v>0</v>
      </c>
      <c r="W240" s="40">
        <f t="shared" si="63"/>
        <v>0</v>
      </c>
      <c r="X240" s="40">
        <f t="shared" si="74"/>
        <v>0</v>
      </c>
      <c r="Y240">
        <f t="shared" si="75"/>
        <v>0</v>
      </c>
    </row>
    <row r="241" spans="1:25" x14ac:dyDescent="0.25">
      <c r="A241" s="4" t="s">
        <v>1138</v>
      </c>
      <c r="B241" s="7" t="s">
        <v>599</v>
      </c>
      <c r="C241" s="2" t="s">
        <v>1139</v>
      </c>
      <c r="D241">
        <f>VLOOKUP(B241,'Model allocations'!$A$1:$L$319,4,FALSE)</f>
        <v>198830.95851908633</v>
      </c>
      <c r="E241" s="42">
        <f>VLOOKUP(B241,'Initial adjusted formula count'!$A$1:$P$319,12,FALSE)</f>
        <v>0.20139557266602501</v>
      </c>
      <c r="F241">
        <f>VLOOKUP(B241,'Model allocations'!$A$1:$L$319,9,FALSE)</f>
        <v>178947.86266717769</v>
      </c>
      <c r="G241" s="41">
        <f t="shared" si="64"/>
        <v>0.9</v>
      </c>
      <c r="H241">
        <f t="shared" si="65"/>
        <v>178947.86266717769</v>
      </c>
      <c r="I241">
        <f t="shared" si="57"/>
        <v>0</v>
      </c>
      <c r="J241">
        <f t="shared" si="58"/>
        <v>178947.86266717769</v>
      </c>
      <c r="K241">
        <f t="shared" si="59"/>
        <v>178700.7936491927</v>
      </c>
      <c r="L241">
        <f t="shared" si="66"/>
        <v>178700.7936491927</v>
      </c>
      <c r="M241">
        <f t="shared" si="60"/>
        <v>178947.86266717769</v>
      </c>
      <c r="N241" s="40">
        <f t="shared" si="67"/>
        <v>0</v>
      </c>
      <c r="O241" s="40">
        <f t="shared" si="61"/>
        <v>0</v>
      </c>
      <c r="P241" s="40">
        <f t="shared" si="68"/>
        <v>178947.86266717769</v>
      </c>
      <c r="Q241">
        <f t="shared" si="69"/>
        <v>0</v>
      </c>
      <c r="R241" s="40">
        <f t="shared" si="70"/>
        <v>0</v>
      </c>
      <c r="S241" s="40">
        <f t="shared" si="62"/>
        <v>0</v>
      </c>
      <c r="T241" s="40">
        <f t="shared" si="71"/>
        <v>178947.86266717769</v>
      </c>
      <c r="U241">
        <f t="shared" si="72"/>
        <v>0</v>
      </c>
      <c r="V241" s="40">
        <f t="shared" si="73"/>
        <v>0</v>
      </c>
      <c r="W241" s="40">
        <f t="shared" si="63"/>
        <v>0</v>
      </c>
      <c r="X241" s="40">
        <f t="shared" si="74"/>
        <v>178947.86266717769</v>
      </c>
      <c r="Y241">
        <f t="shared" si="75"/>
        <v>0</v>
      </c>
    </row>
    <row r="242" spans="1:25" x14ac:dyDescent="0.25">
      <c r="A242" s="4" t="s">
        <v>1140</v>
      </c>
      <c r="B242" s="7" t="s">
        <v>224</v>
      </c>
      <c r="C242" s="2" t="s">
        <v>1141</v>
      </c>
      <c r="D242">
        <f>VLOOKUP(B242,'Model allocations'!$A$1:$L$319,4,FALSE)</f>
        <v>0</v>
      </c>
      <c r="E242" s="42">
        <f>VLOOKUP(B242,'Initial adjusted formula count'!$A$1:$P$319,12,FALSE)</f>
        <v>7.6733611216369804E-2</v>
      </c>
      <c r="F242">
        <f>VLOOKUP(B242,'Model allocations'!$A$1:$L$319,9,FALSE)</f>
        <v>0</v>
      </c>
      <c r="G242" s="41">
        <f t="shared" si="64"/>
        <v>0.85</v>
      </c>
      <c r="H242">
        <f t="shared" si="65"/>
        <v>0</v>
      </c>
      <c r="I242">
        <f t="shared" si="57"/>
        <v>0</v>
      </c>
      <c r="J242">
        <f t="shared" si="58"/>
        <v>0</v>
      </c>
      <c r="K242">
        <f t="shared" si="59"/>
        <v>0</v>
      </c>
      <c r="L242">
        <f t="shared" si="66"/>
        <v>0</v>
      </c>
      <c r="M242">
        <f t="shared" si="60"/>
        <v>0</v>
      </c>
      <c r="N242" s="40">
        <f t="shared" si="67"/>
        <v>0</v>
      </c>
      <c r="O242" s="40">
        <f t="shared" si="61"/>
        <v>0</v>
      </c>
      <c r="P242" s="40">
        <f t="shared" si="68"/>
        <v>0</v>
      </c>
      <c r="Q242">
        <f t="shared" si="69"/>
        <v>0</v>
      </c>
      <c r="R242" s="40">
        <f t="shared" si="70"/>
        <v>0</v>
      </c>
      <c r="S242" s="40">
        <f t="shared" si="62"/>
        <v>0</v>
      </c>
      <c r="T242" s="40">
        <f t="shared" si="71"/>
        <v>0</v>
      </c>
      <c r="U242">
        <f t="shared" si="72"/>
        <v>0</v>
      </c>
      <c r="V242" s="40">
        <f t="shared" si="73"/>
        <v>0</v>
      </c>
      <c r="W242" s="40">
        <f t="shared" si="63"/>
        <v>0</v>
      </c>
      <c r="X242" s="40">
        <f t="shared" si="74"/>
        <v>0</v>
      </c>
      <c r="Y242">
        <f t="shared" si="75"/>
        <v>0</v>
      </c>
    </row>
    <row r="243" spans="1:25" x14ac:dyDescent="0.25">
      <c r="A243" s="4" t="s">
        <v>1142</v>
      </c>
      <c r="B243" s="7" t="s">
        <v>316</v>
      </c>
      <c r="C243" s="2" t="s">
        <v>1143</v>
      </c>
      <c r="D243">
        <f>VLOOKUP(B243,'Model allocations'!$A$1:$L$319,4,FALSE)</f>
        <v>0</v>
      </c>
      <c r="E243" s="42">
        <f>VLOOKUP(B243,'Initial adjusted formula count'!$A$1:$P$319,12,FALSE)</f>
        <v>0.110236220472441</v>
      </c>
      <c r="F243">
        <f>VLOOKUP(B243,'Model allocations'!$A$1:$L$319,9,FALSE)</f>
        <v>0</v>
      </c>
      <c r="G243" s="41">
        <f t="shared" si="64"/>
        <v>0.85</v>
      </c>
      <c r="H243">
        <f t="shared" si="65"/>
        <v>0</v>
      </c>
      <c r="I243">
        <f t="shared" si="57"/>
        <v>0</v>
      </c>
      <c r="J243">
        <f t="shared" si="58"/>
        <v>0</v>
      </c>
      <c r="K243">
        <f t="shared" si="59"/>
        <v>0</v>
      </c>
      <c r="L243">
        <f t="shared" si="66"/>
        <v>0</v>
      </c>
      <c r="M243">
        <f t="shared" si="60"/>
        <v>0</v>
      </c>
      <c r="N243" s="40">
        <f t="shared" si="67"/>
        <v>0</v>
      </c>
      <c r="O243" s="40">
        <f t="shared" si="61"/>
        <v>0</v>
      </c>
      <c r="P243" s="40">
        <f t="shared" si="68"/>
        <v>0</v>
      </c>
      <c r="Q243">
        <f t="shared" si="69"/>
        <v>0</v>
      </c>
      <c r="R243" s="40">
        <f t="shared" si="70"/>
        <v>0</v>
      </c>
      <c r="S243" s="40">
        <f t="shared" si="62"/>
        <v>0</v>
      </c>
      <c r="T243" s="40">
        <f t="shared" si="71"/>
        <v>0</v>
      </c>
      <c r="U243">
        <f t="shared" si="72"/>
        <v>0</v>
      </c>
      <c r="V243" s="40">
        <f t="shared" si="73"/>
        <v>0</v>
      </c>
      <c r="W243" s="40">
        <f t="shared" si="63"/>
        <v>0</v>
      </c>
      <c r="X243" s="40">
        <f t="shared" si="74"/>
        <v>0</v>
      </c>
      <c r="Y243">
        <f t="shared" si="75"/>
        <v>0</v>
      </c>
    </row>
    <row r="244" spans="1:25" x14ac:dyDescent="0.25">
      <c r="A244" s="4" t="s">
        <v>1144</v>
      </c>
      <c r="B244" s="7" t="s">
        <v>226</v>
      </c>
      <c r="C244" s="2" t="s">
        <v>1145</v>
      </c>
      <c r="D244">
        <f>VLOOKUP(B244,'Model allocations'!$A$1:$L$319,4,FALSE)</f>
        <v>0</v>
      </c>
      <c r="E244" s="42">
        <f>VLOOKUP(B244,'Initial adjusted formula count'!$A$1:$P$319,12,FALSE)</f>
        <v>0.14285714285714299</v>
      </c>
      <c r="F244">
        <f>VLOOKUP(B244,'Model allocations'!$A$1:$L$319,9,FALSE)</f>
        <v>0</v>
      </c>
      <c r="G244" s="41">
        <f t="shared" si="64"/>
        <v>0.85</v>
      </c>
      <c r="H244">
        <f t="shared" si="65"/>
        <v>0</v>
      </c>
      <c r="I244">
        <f t="shared" si="57"/>
        <v>0</v>
      </c>
      <c r="J244">
        <f t="shared" si="58"/>
        <v>0</v>
      </c>
      <c r="K244">
        <f t="shared" si="59"/>
        <v>0</v>
      </c>
      <c r="L244">
        <f t="shared" si="66"/>
        <v>0</v>
      </c>
      <c r="M244">
        <f t="shared" si="60"/>
        <v>0</v>
      </c>
      <c r="N244" s="40">
        <f t="shared" si="67"/>
        <v>0</v>
      </c>
      <c r="O244" s="40">
        <f t="shared" si="61"/>
        <v>0</v>
      </c>
      <c r="P244" s="40">
        <f t="shared" si="68"/>
        <v>0</v>
      </c>
      <c r="Q244">
        <f t="shared" si="69"/>
        <v>0</v>
      </c>
      <c r="R244" s="40">
        <f t="shared" si="70"/>
        <v>0</v>
      </c>
      <c r="S244" s="40">
        <f t="shared" si="62"/>
        <v>0</v>
      </c>
      <c r="T244" s="40">
        <f t="shared" si="71"/>
        <v>0</v>
      </c>
      <c r="U244">
        <f t="shared" si="72"/>
        <v>0</v>
      </c>
      <c r="V244" s="40">
        <f t="shared" si="73"/>
        <v>0</v>
      </c>
      <c r="W244" s="40">
        <f t="shared" si="63"/>
        <v>0</v>
      </c>
      <c r="X244" s="40">
        <f t="shared" si="74"/>
        <v>0</v>
      </c>
      <c r="Y244">
        <f t="shared" si="75"/>
        <v>0</v>
      </c>
    </row>
    <row r="245" spans="1:25" x14ac:dyDescent="0.25">
      <c r="A245" s="4" t="s">
        <v>1146</v>
      </c>
      <c r="B245" s="7" t="s">
        <v>228</v>
      </c>
      <c r="C245" s="2" t="s">
        <v>1147</v>
      </c>
      <c r="D245">
        <f>VLOOKUP(B245,'Model allocations'!$A$1:$L$319,4,FALSE)</f>
        <v>0</v>
      </c>
      <c r="E245" s="42">
        <f>VLOOKUP(B245,'Initial adjusted formula count'!$A$1:$P$319,12,FALSE)</f>
        <v>4.7952139898757497E-2</v>
      </c>
      <c r="F245">
        <f>VLOOKUP(B245,'Model allocations'!$A$1:$L$319,9,FALSE)</f>
        <v>0</v>
      </c>
      <c r="G245" s="41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6"/>
        <v>0</v>
      </c>
      <c r="M245">
        <f t="shared" si="60"/>
        <v>0</v>
      </c>
      <c r="N245" s="40">
        <f t="shared" si="67"/>
        <v>0</v>
      </c>
      <c r="O245" s="40">
        <f t="shared" si="61"/>
        <v>0</v>
      </c>
      <c r="P245" s="40">
        <f t="shared" si="68"/>
        <v>0</v>
      </c>
      <c r="Q245">
        <f t="shared" si="69"/>
        <v>0</v>
      </c>
      <c r="R245" s="40">
        <f t="shared" si="70"/>
        <v>0</v>
      </c>
      <c r="S245" s="40">
        <f t="shared" si="62"/>
        <v>0</v>
      </c>
      <c r="T245" s="40">
        <f t="shared" si="71"/>
        <v>0</v>
      </c>
      <c r="U245">
        <f t="shared" si="72"/>
        <v>0</v>
      </c>
      <c r="V245" s="40">
        <f t="shared" si="73"/>
        <v>0</v>
      </c>
      <c r="W245" s="40">
        <f t="shared" si="63"/>
        <v>0</v>
      </c>
      <c r="X245" s="40">
        <f t="shared" si="74"/>
        <v>0</v>
      </c>
      <c r="Y245">
        <f t="shared" si="75"/>
        <v>0</v>
      </c>
    </row>
    <row r="246" spans="1:25" x14ac:dyDescent="0.25">
      <c r="A246" s="8" t="s">
        <v>1148</v>
      </c>
      <c r="B246" s="7" t="s">
        <v>230</v>
      </c>
      <c r="C246" s="2" t="s">
        <v>1149</v>
      </c>
      <c r="D246">
        <f>VLOOKUP(B246,'Model allocations'!$A$1:$L$319,4,FALSE)</f>
        <v>0</v>
      </c>
      <c r="E246" s="42">
        <f>VLOOKUP(B246,'Initial adjusted formula count'!$A$1:$P$319,12,FALSE)</f>
        <v>5.00189465706707E-2</v>
      </c>
      <c r="F246">
        <f>VLOOKUP(B246,'Model allocations'!$A$1:$L$319,9,FALSE)</f>
        <v>0</v>
      </c>
      <c r="G246" s="41">
        <f t="shared" si="64"/>
        <v>0.85</v>
      </c>
      <c r="H246">
        <f t="shared" si="65"/>
        <v>0</v>
      </c>
      <c r="I246">
        <f t="shared" si="57"/>
        <v>0</v>
      </c>
      <c r="J246">
        <f t="shared" si="58"/>
        <v>0</v>
      </c>
      <c r="K246">
        <f t="shared" si="59"/>
        <v>0</v>
      </c>
      <c r="L246">
        <f t="shared" si="66"/>
        <v>0</v>
      </c>
      <c r="M246">
        <f t="shared" si="60"/>
        <v>0</v>
      </c>
      <c r="N246" s="40">
        <f t="shared" si="67"/>
        <v>0</v>
      </c>
      <c r="O246" s="40">
        <f t="shared" si="61"/>
        <v>0</v>
      </c>
      <c r="P246" s="40">
        <f t="shared" si="68"/>
        <v>0</v>
      </c>
      <c r="Q246">
        <f t="shared" si="69"/>
        <v>0</v>
      </c>
      <c r="R246" s="40">
        <f t="shared" si="70"/>
        <v>0</v>
      </c>
      <c r="S246" s="40">
        <f t="shared" si="62"/>
        <v>0</v>
      </c>
      <c r="T246" s="40">
        <f t="shared" si="71"/>
        <v>0</v>
      </c>
      <c r="U246">
        <f t="shared" si="72"/>
        <v>0</v>
      </c>
      <c r="V246" s="40">
        <f t="shared" si="73"/>
        <v>0</v>
      </c>
      <c r="W246" s="40">
        <f t="shared" si="63"/>
        <v>0</v>
      </c>
      <c r="X246" s="40">
        <f t="shared" si="74"/>
        <v>0</v>
      </c>
      <c r="Y246">
        <f t="shared" si="75"/>
        <v>0</v>
      </c>
    </row>
    <row r="247" spans="1:25" x14ac:dyDescent="0.25">
      <c r="A247" s="4" t="s">
        <v>1150</v>
      </c>
      <c r="B247" s="7" t="s">
        <v>601</v>
      </c>
      <c r="C247" s="2" t="s">
        <v>1151</v>
      </c>
      <c r="D247">
        <f>VLOOKUP(B247,'Model allocations'!$A$1:$L$319,4,FALSE)</f>
        <v>33827.154741623053</v>
      </c>
      <c r="E247" s="42">
        <f>VLOOKUP(B247,'Initial adjusted formula count'!$A$1:$P$319,12,FALSE)</f>
        <v>0.189014539579968</v>
      </c>
      <c r="F247">
        <f>VLOOKUP(B247,'Model allocations'!$A$1:$L$319,9,FALSE)</f>
        <v>30444.439267460748</v>
      </c>
      <c r="G247" s="41">
        <f t="shared" si="64"/>
        <v>0.9</v>
      </c>
      <c r="H247">
        <f t="shared" si="65"/>
        <v>30444.439267460748</v>
      </c>
      <c r="I247">
        <f t="shared" si="57"/>
        <v>0</v>
      </c>
      <c r="J247">
        <f t="shared" si="58"/>
        <v>30444.439267460748</v>
      </c>
      <c r="K247">
        <f t="shared" si="59"/>
        <v>30402.405361043522</v>
      </c>
      <c r="L247">
        <f t="shared" si="66"/>
        <v>30402.405361043522</v>
      </c>
      <c r="M247">
        <f t="shared" si="60"/>
        <v>30444.439267460748</v>
      </c>
      <c r="N247" s="40">
        <f t="shared" si="67"/>
        <v>0</v>
      </c>
      <c r="O247" s="40">
        <f t="shared" si="61"/>
        <v>0</v>
      </c>
      <c r="P247" s="40">
        <f t="shared" si="68"/>
        <v>30444.439267460748</v>
      </c>
      <c r="Q247">
        <f t="shared" si="69"/>
        <v>0</v>
      </c>
      <c r="R247" s="40">
        <f t="shared" si="70"/>
        <v>0</v>
      </c>
      <c r="S247" s="40">
        <f t="shared" si="62"/>
        <v>0</v>
      </c>
      <c r="T247" s="40">
        <f t="shared" si="71"/>
        <v>30444.439267460748</v>
      </c>
      <c r="U247">
        <f t="shared" si="72"/>
        <v>0</v>
      </c>
      <c r="V247" s="40">
        <f t="shared" si="73"/>
        <v>0</v>
      </c>
      <c r="W247" s="40">
        <f t="shared" si="63"/>
        <v>0</v>
      </c>
      <c r="X247" s="40">
        <f t="shared" si="74"/>
        <v>30444.439267460748</v>
      </c>
      <c r="Y247">
        <f t="shared" si="75"/>
        <v>0</v>
      </c>
    </row>
    <row r="248" spans="1:25" x14ac:dyDescent="0.25">
      <c r="A248" s="4" t="s">
        <v>1152</v>
      </c>
      <c r="B248" s="7" t="s">
        <v>603</v>
      </c>
      <c r="C248" s="2" t="s">
        <v>1153</v>
      </c>
      <c r="D248">
        <f>VLOOKUP(B248,'Model allocations'!$A$1:$L$319,4,FALSE)</f>
        <v>15609.433269201243</v>
      </c>
      <c r="E248" s="42">
        <f>VLOOKUP(B248,'Initial adjusted formula count'!$A$1:$P$319,12,FALSE)</f>
        <v>0.20971867007672601</v>
      </c>
      <c r="F248">
        <f>VLOOKUP(B248,'Model allocations'!$A$1:$L$319,9,FALSE)</f>
        <v>17351.978157197729</v>
      </c>
      <c r="G248" s="41">
        <f t="shared" si="64"/>
        <v>0.9</v>
      </c>
      <c r="H248">
        <f t="shared" si="65"/>
        <v>14048.48994228112</v>
      </c>
      <c r="I248">
        <f t="shared" si="57"/>
        <v>0</v>
      </c>
      <c r="J248">
        <f t="shared" si="58"/>
        <v>17351.978157197729</v>
      </c>
      <c r="K248">
        <f t="shared" si="59"/>
        <v>17328.020697524858</v>
      </c>
      <c r="L248">
        <f t="shared" si="66"/>
        <v>17328.020697524858</v>
      </c>
      <c r="M248">
        <f t="shared" si="60"/>
        <v>0</v>
      </c>
      <c r="N248" s="40">
        <f t="shared" si="67"/>
        <v>17328.020697524858</v>
      </c>
      <c r="O248" s="40">
        <f t="shared" si="61"/>
        <v>17309.719992096212</v>
      </c>
      <c r="P248" s="40">
        <f t="shared" si="68"/>
        <v>17309.719992096212</v>
      </c>
      <c r="Q248">
        <f t="shared" si="69"/>
        <v>0</v>
      </c>
      <c r="R248" s="40">
        <f t="shared" si="70"/>
        <v>17309.719992096212</v>
      </c>
      <c r="S248" s="40">
        <f t="shared" si="62"/>
        <v>17309.719992096198</v>
      </c>
      <c r="T248" s="40">
        <f t="shared" si="71"/>
        <v>17309.719992096198</v>
      </c>
      <c r="U248">
        <f t="shared" si="72"/>
        <v>0</v>
      </c>
      <c r="V248" s="40">
        <f t="shared" si="73"/>
        <v>17309.719992096198</v>
      </c>
      <c r="W248" s="40">
        <f t="shared" si="63"/>
        <v>17309.719992096194</v>
      </c>
      <c r="X248" s="40">
        <f t="shared" si="74"/>
        <v>17309.719992096194</v>
      </c>
      <c r="Y248">
        <f t="shared" si="75"/>
        <v>0</v>
      </c>
    </row>
    <row r="249" spans="1:25" x14ac:dyDescent="0.25">
      <c r="A249" s="4" t="s">
        <v>1154</v>
      </c>
      <c r="B249" s="7" t="s">
        <v>232</v>
      </c>
      <c r="C249" s="2" t="s">
        <v>1155</v>
      </c>
      <c r="D249">
        <f>VLOOKUP(B249,'Model allocations'!$A$1:$L$319,4,FALSE)</f>
        <v>0</v>
      </c>
      <c r="E249" s="42">
        <f>VLOOKUP(B249,'Initial adjusted formula count'!$A$1:$P$319,12,FALSE)</f>
        <v>9.0495066205616898E-2</v>
      </c>
      <c r="F249">
        <f>VLOOKUP(B249,'Model allocations'!$A$1:$L$319,9,FALSE)</f>
        <v>0</v>
      </c>
      <c r="G249" s="41">
        <f t="shared" si="64"/>
        <v>0.85</v>
      </c>
      <c r="H249">
        <f t="shared" si="65"/>
        <v>0</v>
      </c>
      <c r="I249">
        <f t="shared" si="57"/>
        <v>0</v>
      </c>
      <c r="J249">
        <f t="shared" si="58"/>
        <v>0</v>
      </c>
      <c r="K249">
        <f t="shared" si="59"/>
        <v>0</v>
      </c>
      <c r="L249">
        <f t="shared" si="66"/>
        <v>0</v>
      </c>
      <c r="M249">
        <f t="shared" si="60"/>
        <v>0</v>
      </c>
      <c r="N249" s="40">
        <f t="shared" si="67"/>
        <v>0</v>
      </c>
      <c r="O249" s="40">
        <f t="shared" si="61"/>
        <v>0</v>
      </c>
      <c r="P249" s="40">
        <f t="shared" si="68"/>
        <v>0</v>
      </c>
      <c r="Q249">
        <f t="shared" si="69"/>
        <v>0</v>
      </c>
      <c r="R249" s="40">
        <f t="shared" si="70"/>
        <v>0</v>
      </c>
      <c r="S249" s="40">
        <f t="shared" si="62"/>
        <v>0</v>
      </c>
      <c r="T249" s="40">
        <f t="shared" si="71"/>
        <v>0</v>
      </c>
      <c r="U249">
        <f t="shared" si="72"/>
        <v>0</v>
      </c>
      <c r="V249" s="40">
        <f t="shared" si="73"/>
        <v>0</v>
      </c>
      <c r="W249" s="40">
        <f t="shared" si="63"/>
        <v>0</v>
      </c>
      <c r="X249" s="40">
        <f t="shared" si="74"/>
        <v>0</v>
      </c>
      <c r="Y249">
        <f t="shared" si="75"/>
        <v>0</v>
      </c>
    </row>
    <row r="250" spans="1:25" x14ac:dyDescent="0.25">
      <c r="A250" s="4" t="s">
        <v>1156</v>
      </c>
      <c r="B250" s="7" t="s">
        <v>234</v>
      </c>
      <c r="C250" s="2" t="s">
        <v>1157</v>
      </c>
      <c r="D250">
        <f>VLOOKUP(B250,'Model allocations'!$A$1:$L$319,4,FALSE)</f>
        <v>0</v>
      </c>
      <c r="E250" s="42">
        <f>VLOOKUP(B250,'Initial adjusted formula count'!$A$1:$P$319,12,FALSE)</f>
        <v>9.9888392857142905E-2</v>
      </c>
      <c r="F250">
        <f>VLOOKUP(B250,'Model allocations'!$A$1:$L$319,9,FALSE)</f>
        <v>0</v>
      </c>
      <c r="G250" s="41">
        <f t="shared" si="64"/>
        <v>0.85</v>
      </c>
      <c r="H250">
        <f t="shared" si="65"/>
        <v>0</v>
      </c>
      <c r="I250">
        <f t="shared" si="57"/>
        <v>0</v>
      </c>
      <c r="J250">
        <f t="shared" si="58"/>
        <v>0</v>
      </c>
      <c r="K250">
        <f t="shared" si="59"/>
        <v>0</v>
      </c>
      <c r="L250">
        <f t="shared" si="66"/>
        <v>0</v>
      </c>
      <c r="M250">
        <f t="shared" si="60"/>
        <v>0</v>
      </c>
      <c r="N250" s="40">
        <f t="shared" si="67"/>
        <v>0</v>
      </c>
      <c r="O250" s="40">
        <f t="shared" si="61"/>
        <v>0</v>
      </c>
      <c r="P250" s="40">
        <f t="shared" si="68"/>
        <v>0</v>
      </c>
      <c r="Q250">
        <f t="shared" si="69"/>
        <v>0</v>
      </c>
      <c r="R250" s="40">
        <f t="shared" si="70"/>
        <v>0</v>
      </c>
      <c r="S250" s="40">
        <f t="shared" si="62"/>
        <v>0</v>
      </c>
      <c r="T250" s="40">
        <f t="shared" si="71"/>
        <v>0</v>
      </c>
      <c r="U250">
        <f t="shared" si="72"/>
        <v>0</v>
      </c>
      <c r="V250" s="40">
        <f t="shared" si="73"/>
        <v>0</v>
      </c>
      <c r="W250" s="40">
        <f t="shared" si="63"/>
        <v>0</v>
      </c>
      <c r="X250" s="40">
        <f t="shared" si="74"/>
        <v>0</v>
      </c>
      <c r="Y250">
        <f t="shared" si="75"/>
        <v>0</v>
      </c>
    </row>
    <row r="251" spans="1:25" x14ac:dyDescent="0.25">
      <c r="A251" s="4" t="s">
        <v>1158</v>
      </c>
      <c r="B251" s="7" t="s">
        <v>605</v>
      </c>
      <c r="C251" s="2" t="s">
        <v>1159</v>
      </c>
      <c r="D251">
        <f>VLOOKUP(B251,'Model allocations'!$A$1:$L$319,4,FALSE)</f>
        <v>13859.737012192783</v>
      </c>
      <c r="E251" s="42">
        <f>VLOOKUP(B251,'Initial adjusted formula count'!$A$1:$P$319,12,FALSE)</f>
        <v>0.13521126760563401</v>
      </c>
      <c r="F251">
        <f>VLOOKUP(B251,'Model allocations'!$A$1:$L$319,9,FALSE)</f>
        <v>11780.776460363866</v>
      </c>
      <c r="G251" s="41">
        <f t="shared" si="64"/>
        <v>0.85</v>
      </c>
      <c r="H251">
        <f t="shared" si="65"/>
        <v>11780.776460363866</v>
      </c>
      <c r="I251">
        <f t="shared" si="57"/>
        <v>0</v>
      </c>
      <c r="J251">
        <f t="shared" si="58"/>
        <v>11780.776460363866</v>
      </c>
      <c r="K251">
        <f t="shared" si="59"/>
        <v>11764.511025126027</v>
      </c>
      <c r="L251">
        <f t="shared" si="66"/>
        <v>11764.511025126027</v>
      </c>
      <c r="M251">
        <f t="shared" si="60"/>
        <v>11780.776460363866</v>
      </c>
      <c r="N251" s="40">
        <f t="shared" si="67"/>
        <v>0</v>
      </c>
      <c r="O251" s="40">
        <f t="shared" si="61"/>
        <v>0</v>
      </c>
      <c r="P251" s="40">
        <f t="shared" si="68"/>
        <v>11780.776460363866</v>
      </c>
      <c r="Q251">
        <f t="shared" si="69"/>
        <v>0</v>
      </c>
      <c r="R251" s="40">
        <f t="shared" si="70"/>
        <v>0</v>
      </c>
      <c r="S251" s="40">
        <f t="shared" si="62"/>
        <v>0</v>
      </c>
      <c r="T251" s="40">
        <f t="shared" si="71"/>
        <v>11780.776460363866</v>
      </c>
      <c r="U251">
        <f t="shared" si="72"/>
        <v>0</v>
      </c>
      <c r="V251" s="40">
        <f t="shared" si="73"/>
        <v>0</v>
      </c>
      <c r="W251" s="40">
        <f t="shared" si="63"/>
        <v>0</v>
      </c>
      <c r="X251" s="40">
        <f t="shared" si="74"/>
        <v>11780.776460363866</v>
      </c>
      <c r="Y251">
        <f t="shared" si="75"/>
        <v>0</v>
      </c>
    </row>
    <row r="252" spans="1:25" x14ac:dyDescent="0.25">
      <c r="A252" s="4" t="s">
        <v>39</v>
      </c>
      <c r="B252" s="7" t="s">
        <v>73</v>
      </c>
      <c r="C252" s="2" t="s">
        <v>1160</v>
      </c>
      <c r="D252">
        <f>VLOOKUP(B252,'Model allocations'!$A$1:$L$319,4,FALSE)</f>
        <v>1352896.1878922668</v>
      </c>
      <c r="E252" s="42">
        <f>VLOOKUP(B252,'Initial adjusted formula count'!$A$1:$P$319,12,FALSE)</f>
        <v>0.14403081138312199</v>
      </c>
      <c r="F252">
        <f>VLOOKUP(B252,'Model allocations'!$A$1:$L$319,9,FALSE)</f>
        <v>1154913.0279414754</v>
      </c>
      <c r="G252" s="41">
        <f t="shared" si="64"/>
        <v>0.85</v>
      </c>
      <c r="H252">
        <f t="shared" si="65"/>
        <v>1149961.7597084267</v>
      </c>
      <c r="I252">
        <f t="shared" si="57"/>
        <v>0</v>
      </c>
      <c r="J252">
        <f t="shared" si="58"/>
        <v>1154913.0279414754</v>
      </c>
      <c r="K252">
        <f t="shared" si="59"/>
        <v>1153318.4672497823</v>
      </c>
      <c r="L252">
        <f t="shared" si="66"/>
        <v>1153318.4672497823</v>
      </c>
      <c r="M252">
        <f t="shared" si="60"/>
        <v>0</v>
      </c>
      <c r="N252" s="40">
        <f t="shared" si="67"/>
        <v>1153318.4672497823</v>
      </c>
      <c r="O252" s="40">
        <f t="shared" si="61"/>
        <v>1152100.4088285125</v>
      </c>
      <c r="P252" s="40">
        <f t="shared" si="68"/>
        <v>1152100.4088285125</v>
      </c>
      <c r="Q252">
        <f t="shared" si="69"/>
        <v>0</v>
      </c>
      <c r="R252" s="40">
        <f t="shared" si="70"/>
        <v>1152100.4088285125</v>
      </c>
      <c r="S252" s="40">
        <f t="shared" si="62"/>
        <v>1152100.4088285116</v>
      </c>
      <c r="T252" s="40">
        <f t="shared" si="71"/>
        <v>1152100.4088285116</v>
      </c>
      <c r="U252">
        <f t="shared" si="72"/>
        <v>0</v>
      </c>
      <c r="V252" s="40">
        <f t="shared" si="73"/>
        <v>1152100.4088285116</v>
      </c>
      <c r="W252" s="40">
        <f t="shared" si="63"/>
        <v>1152100.4088285114</v>
      </c>
      <c r="X252" s="40">
        <f t="shared" si="74"/>
        <v>1152100.4088285114</v>
      </c>
      <c r="Y252">
        <f t="shared" si="75"/>
        <v>0</v>
      </c>
    </row>
    <row r="253" spans="1:25" x14ac:dyDescent="0.25">
      <c r="A253" s="4" t="s">
        <v>42</v>
      </c>
      <c r="B253" s="7" t="s">
        <v>91</v>
      </c>
      <c r="C253" s="2" t="s">
        <v>1161</v>
      </c>
      <c r="D253">
        <f>VLOOKUP(B253,'Model allocations'!$A$1:$L$319,4,FALSE)</f>
        <v>24927.575923437038</v>
      </c>
      <c r="E253" s="42">
        <f>VLOOKUP(B253,'Initial adjusted formula count'!$A$1:$P$319,12,FALSE)</f>
        <v>0.113406397378848</v>
      </c>
      <c r="F253">
        <f>VLOOKUP(B253,'Model allocations'!$A$1:$L$319,9,FALSE)</f>
        <v>25049.180099286848</v>
      </c>
      <c r="G253" s="41">
        <f t="shared" si="64"/>
        <v>0.85</v>
      </c>
      <c r="H253">
        <f t="shared" si="65"/>
        <v>21188.439534921483</v>
      </c>
      <c r="I253">
        <f t="shared" si="57"/>
        <v>0</v>
      </c>
      <c r="J253">
        <f t="shared" si="58"/>
        <v>25049.180099286848</v>
      </c>
      <c r="K253">
        <f t="shared" si="59"/>
        <v>25014.595297679181</v>
      </c>
      <c r="L253">
        <f t="shared" si="66"/>
        <v>25014.595297679181</v>
      </c>
      <c r="M253">
        <f t="shared" si="60"/>
        <v>0</v>
      </c>
      <c r="N253" s="40">
        <f t="shared" si="67"/>
        <v>25014.595297679181</v>
      </c>
      <c r="O253" s="40">
        <f t="shared" si="61"/>
        <v>24988.176542303096</v>
      </c>
      <c r="P253" s="40">
        <f t="shared" si="68"/>
        <v>24988.176542303096</v>
      </c>
      <c r="Q253">
        <f t="shared" si="69"/>
        <v>0</v>
      </c>
      <c r="R253" s="40">
        <f t="shared" si="70"/>
        <v>24988.176542303096</v>
      </c>
      <c r="S253" s="40">
        <f t="shared" si="62"/>
        <v>24988.176542303077</v>
      </c>
      <c r="T253" s="40">
        <f t="shared" si="71"/>
        <v>24988.176542303077</v>
      </c>
      <c r="U253">
        <f t="shared" si="72"/>
        <v>0</v>
      </c>
      <c r="V253" s="40">
        <f t="shared" si="73"/>
        <v>24988.176542303077</v>
      </c>
      <c r="W253" s="40">
        <f t="shared" si="63"/>
        <v>24988.176542303074</v>
      </c>
      <c r="X253" s="40">
        <f t="shared" si="74"/>
        <v>24988.176542303074</v>
      </c>
      <c r="Y253">
        <f t="shared" si="75"/>
        <v>0</v>
      </c>
    </row>
    <row r="254" spans="1:25" x14ac:dyDescent="0.25">
      <c r="A254" s="4" t="s">
        <v>1162</v>
      </c>
      <c r="B254" s="7" t="s">
        <v>607</v>
      </c>
      <c r="C254" s="2" t="s">
        <v>1163</v>
      </c>
      <c r="D254">
        <f>VLOOKUP(B254,'Model allocations'!$A$1:$L$319,4,FALSE)</f>
        <v>5168.0375299701909</v>
      </c>
      <c r="E254" s="42">
        <f>VLOOKUP(B254,'Initial adjusted formula count'!$A$1:$P$319,12,FALSE)</f>
        <v>0.182539682539683</v>
      </c>
      <c r="F254">
        <f>VLOOKUP(B254,'Model allocations'!$A$1:$L$319,9,FALSE)</f>
        <v>4867.0182636042418</v>
      </c>
      <c r="G254" s="41">
        <f t="shared" si="64"/>
        <v>0.9</v>
      </c>
      <c r="H254">
        <f t="shared" si="65"/>
        <v>4651.2337769731721</v>
      </c>
      <c r="I254">
        <f t="shared" si="57"/>
        <v>0</v>
      </c>
      <c r="J254">
        <f t="shared" si="58"/>
        <v>4867.0182636042418</v>
      </c>
      <c r="K254">
        <f t="shared" si="59"/>
        <v>4860.2984883301424</v>
      </c>
      <c r="L254">
        <f t="shared" si="66"/>
        <v>4860.2984883301424</v>
      </c>
      <c r="M254">
        <f t="shared" si="60"/>
        <v>0</v>
      </c>
      <c r="N254" s="40">
        <f t="shared" si="67"/>
        <v>4860.2984883301424</v>
      </c>
      <c r="O254" s="40">
        <f t="shared" si="61"/>
        <v>4855.1653636367419</v>
      </c>
      <c r="P254" s="40">
        <f t="shared" si="68"/>
        <v>4855.1653636367419</v>
      </c>
      <c r="Q254">
        <f t="shared" si="69"/>
        <v>0</v>
      </c>
      <c r="R254" s="40">
        <f t="shared" si="70"/>
        <v>4855.1653636367419</v>
      </c>
      <c r="S254" s="40">
        <f t="shared" si="62"/>
        <v>4855.1653636367382</v>
      </c>
      <c r="T254" s="40">
        <f t="shared" si="71"/>
        <v>4855.1653636367382</v>
      </c>
      <c r="U254">
        <f t="shared" si="72"/>
        <v>0</v>
      </c>
      <c r="V254" s="40">
        <f t="shared" si="73"/>
        <v>4855.1653636367382</v>
      </c>
      <c r="W254" s="40">
        <f t="shared" si="63"/>
        <v>4855.1653636367373</v>
      </c>
      <c r="X254" s="40">
        <f t="shared" si="74"/>
        <v>4855.1653636367373</v>
      </c>
      <c r="Y254">
        <f t="shared" si="75"/>
        <v>0</v>
      </c>
    </row>
    <row r="255" spans="1:25" x14ac:dyDescent="0.25">
      <c r="A255" s="4" t="s">
        <v>1164</v>
      </c>
      <c r="B255" s="7" t="s">
        <v>609</v>
      </c>
      <c r="C255" s="2" t="s">
        <v>1165</v>
      </c>
      <c r="D255">
        <f>VLOOKUP(B255,'Model allocations'!$A$1:$L$319,4,FALSE)</f>
        <v>3322.1955001742863</v>
      </c>
      <c r="E255" s="42">
        <f>VLOOKUP(B255,'Initial adjusted formula count'!$A$1:$P$319,12,FALSE)</f>
        <v>0.139240506329114</v>
      </c>
      <c r="F255">
        <f>VLOOKUP(B255,'Model allocations'!$A$1:$L$319,9,FALSE)</f>
        <v>2823.8661751481432</v>
      </c>
      <c r="G255" s="41">
        <f t="shared" si="64"/>
        <v>0.85</v>
      </c>
      <c r="H255">
        <f t="shared" si="65"/>
        <v>2823.8661751481432</v>
      </c>
      <c r="I255">
        <f t="shared" si="57"/>
        <v>0</v>
      </c>
      <c r="J255">
        <f t="shared" si="58"/>
        <v>2823.8661751481432</v>
      </c>
      <c r="K255">
        <f t="shared" si="59"/>
        <v>2819.9673309126438</v>
      </c>
      <c r="L255">
        <f t="shared" si="66"/>
        <v>2819.9673309126438</v>
      </c>
      <c r="M255">
        <f t="shared" si="60"/>
        <v>2823.8661751481432</v>
      </c>
      <c r="N255" s="40">
        <f t="shared" si="67"/>
        <v>0</v>
      </c>
      <c r="O255" s="40">
        <f t="shared" si="61"/>
        <v>0</v>
      </c>
      <c r="P255" s="40">
        <f t="shared" si="68"/>
        <v>2823.8661751481432</v>
      </c>
      <c r="Q255">
        <f t="shared" si="69"/>
        <v>0</v>
      </c>
      <c r="R255" s="40">
        <f t="shared" si="70"/>
        <v>0</v>
      </c>
      <c r="S255" s="40">
        <f t="shared" si="62"/>
        <v>0</v>
      </c>
      <c r="T255" s="40">
        <f t="shared" si="71"/>
        <v>2823.8661751481432</v>
      </c>
      <c r="U255">
        <f t="shared" si="72"/>
        <v>0</v>
      </c>
      <c r="V255" s="40">
        <f t="shared" si="73"/>
        <v>0</v>
      </c>
      <c r="W255" s="40">
        <f t="shared" si="63"/>
        <v>0</v>
      </c>
      <c r="X255" s="40">
        <f t="shared" si="74"/>
        <v>2823.8661751481432</v>
      </c>
      <c r="Y255">
        <f t="shared" si="75"/>
        <v>0</v>
      </c>
    </row>
    <row r="256" spans="1:25" x14ac:dyDescent="0.25">
      <c r="A256" s="4" t="s">
        <v>1166</v>
      </c>
      <c r="B256" s="7" t="s">
        <v>236</v>
      </c>
      <c r="C256" s="2" t="s">
        <v>1167</v>
      </c>
      <c r="D256">
        <f>VLOOKUP(B256,'Model allocations'!$A$1:$L$319,4,FALSE)</f>
        <v>0</v>
      </c>
      <c r="E256" s="42">
        <f>VLOOKUP(B256,'Initial adjusted formula count'!$A$1:$P$319,12,FALSE)</f>
        <v>7.3427844420210803E-2</v>
      </c>
      <c r="F256">
        <f>VLOOKUP(B256,'Model allocations'!$A$1:$L$319,9,FALSE)</f>
        <v>0</v>
      </c>
      <c r="G256" s="41">
        <f t="shared" si="64"/>
        <v>0.85</v>
      </c>
      <c r="H256">
        <f t="shared" si="65"/>
        <v>0</v>
      </c>
      <c r="I256">
        <f t="shared" si="57"/>
        <v>0</v>
      </c>
      <c r="J256">
        <f t="shared" si="58"/>
        <v>0</v>
      </c>
      <c r="K256">
        <f t="shared" si="59"/>
        <v>0</v>
      </c>
      <c r="L256">
        <f t="shared" si="66"/>
        <v>0</v>
      </c>
      <c r="M256">
        <f t="shared" si="60"/>
        <v>0</v>
      </c>
      <c r="N256" s="40">
        <f t="shared" si="67"/>
        <v>0</v>
      </c>
      <c r="O256" s="40">
        <f t="shared" si="61"/>
        <v>0</v>
      </c>
      <c r="P256" s="40">
        <f t="shared" si="68"/>
        <v>0</v>
      </c>
      <c r="Q256">
        <f t="shared" si="69"/>
        <v>0</v>
      </c>
      <c r="R256" s="40">
        <f t="shared" si="70"/>
        <v>0</v>
      </c>
      <c r="S256" s="40">
        <f t="shared" si="62"/>
        <v>0</v>
      </c>
      <c r="T256" s="40">
        <f t="shared" si="71"/>
        <v>0</v>
      </c>
      <c r="U256">
        <f t="shared" si="72"/>
        <v>0</v>
      </c>
      <c r="V256" s="40">
        <f t="shared" si="73"/>
        <v>0</v>
      </c>
      <c r="W256" s="40">
        <f t="shared" si="63"/>
        <v>0</v>
      </c>
      <c r="X256" s="40">
        <f t="shared" si="74"/>
        <v>0</v>
      </c>
      <c r="Y256">
        <f t="shared" si="75"/>
        <v>0</v>
      </c>
    </row>
    <row r="257" spans="1:25" x14ac:dyDescent="0.25">
      <c r="A257" s="4" t="s">
        <v>1168</v>
      </c>
      <c r="B257" s="7" t="s">
        <v>238</v>
      </c>
      <c r="C257" s="2" t="s">
        <v>1169</v>
      </c>
      <c r="D257">
        <f>VLOOKUP(B257,'Model allocations'!$A$1:$L$319,4,FALSE)</f>
        <v>0</v>
      </c>
      <c r="E257" s="42">
        <f>VLOOKUP(B257,'Initial adjusted formula count'!$A$1:$P$319,12,FALSE)</f>
        <v>0.19230769230769201</v>
      </c>
      <c r="F257">
        <f>VLOOKUP(B257,'Model allocations'!$A$1:$L$319,9,FALSE)</f>
        <v>0</v>
      </c>
      <c r="G257" s="41">
        <f t="shared" si="64"/>
        <v>0.9</v>
      </c>
      <c r="H257">
        <f t="shared" si="6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6"/>
        <v>0</v>
      </c>
      <c r="M257">
        <f t="shared" si="60"/>
        <v>0</v>
      </c>
      <c r="N257" s="40">
        <f t="shared" si="67"/>
        <v>0</v>
      </c>
      <c r="O257" s="40">
        <f t="shared" si="61"/>
        <v>0</v>
      </c>
      <c r="P257" s="40">
        <f t="shared" si="68"/>
        <v>0</v>
      </c>
      <c r="Q257">
        <f t="shared" si="69"/>
        <v>0</v>
      </c>
      <c r="R257" s="40">
        <f t="shared" si="70"/>
        <v>0</v>
      </c>
      <c r="S257" s="40">
        <f t="shared" si="62"/>
        <v>0</v>
      </c>
      <c r="T257" s="40">
        <f t="shared" si="71"/>
        <v>0</v>
      </c>
      <c r="U257">
        <f t="shared" si="72"/>
        <v>0</v>
      </c>
      <c r="V257" s="40">
        <f t="shared" si="73"/>
        <v>0</v>
      </c>
      <c r="W257" s="40">
        <f t="shared" si="63"/>
        <v>0</v>
      </c>
      <c r="X257" s="40">
        <f t="shared" si="74"/>
        <v>0</v>
      </c>
      <c r="Y257">
        <f t="shared" si="75"/>
        <v>0</v>
      </c>
    </row>
    <row r="258" spans="1:25" x14ac:dyDescent="0.25">
      <c r="A258" s="4" t="s">
        <v>1170</v>
      </c>
      <c r="B258" s="7" t="s">
        <v>611</v>
      </c>
      <c r="C258" s="2" t="s">
        <v>1171</v>
      </c>
      <c r="D258">
        <f>VLOOKUP(B258,'Model allocations'!$A$1:$L$319,4,FALSE)</f>
        <v>2043.5941857960838</v>
      </c>
      <c r="E258" s="42">
        <f>VLOOKUP(B258,'Initial adjusted formula count'!$A$1:$P$319,12,FALSE)</f>
        <v>0.375</v>
      </c>
      <c r="F258">
        <f>VLOOKUP(B258,'Model allocations'!$A$1:$L$319,9,FALSE)</f>
        <v>1941.4144765062795</v>
      </c>
      <c r="G258" s="41">
        <f t="shared" si="64"/>
        <v>0.95</v>
      </c>
      <c r="H258">
        <f t="shared" si="65"/>
        <v>1941.4144765062795</v>
      </c>
      <c r="I258">
        <f t="shared" si="57"/>
        <v>0</v>
      </c>
      <c r="J258">
        <f t="shared" si="58"/>
        <v>1941.4144765062795</v>
      </c>
      <c r="K258">
        <f t="shared" si="59"/>
        <v>1938.7340121460854</v>
      </c>
      <c r="L258">
        <f t="shared" si="66"/>
        <v>1938.7340121460854</v>
      </c>
      <c r="M258">
        <f t="shared" si="60"/>
        <v>1941.4144765062795</v>
      </c>
      <c r="N258" s="40">
        <f t="shared" si="67"/>
        <v>0</v>
      </c>
      <c r="O258" s="40">
        <f t="shared" si="61"/>
        <v>0</v>
      </c>
      <c r="P258" s="40">
        <f t="shared" si="68"/>
        <v>1941.4144765062795</v>
      </c>
      <c r="Q258">
        <f t="shared" si="69"/>
        <v>0</v>
      </c>
      <c r="R258" s="40">
        <f t="shared" si="70"/>
        <v>0</v>
      </c>
      <c r="S258" s="40">
        <f t="shared" si="62"/>
        <v>0</v>
      </c>
      <c r="T258" s="40">
        <f t="shared" si="71"/>
        <v>1941.4144765062795</v>
      </c>
      <c r="U258">
        <f t="shared" si="72"/>
        <v>0</v>
      </c>
      <c r="V258" s="40">
        <f t="shared" si="73"/>
        <v>0</v>
      </c>
      <c r="W258" s="40">
        <f t="shared" si="63"/>
        <v>0</v>
      </c>
      <c r="X258" s="40">
        <f t="shared" si="74"/>
        <v>1941.4144765062795</v>
      </c>
      <c r="Y258">
        <f t="shared" si="75"/>
        <v>0</v>
      </c>
    </row>
    <row r="259" spans="1:25" x14ac:dyDescent="0.25">
      <c r="A259" s="4" t="s">
        <v>1172</v>
      </c>
      <c r="B259" s="7" t="s">
        <v>240</v>
      </c>
      <c r="C259" s="2" t="s">
        <v>1173</v>
      </c>
      <c r="D259">
        <f>VLOOKUP(B259,'Model allocations'!$A$1:$L$319,4,FALSE)</f>
        <v>0</v>
      </c>
      <c r="E259" s="42">
        <f>VLOOKUP(B259,'Initial adjusted formula count'!$A$1:$P$319,12,FALSE)</f>
        <v>0.133333333333333</v>
      </c>
      <c r="F259">
        <f>VLOOKUP(B259,'Model allocations'!$A$1:$L$319,9,FALSE)</f>
        <v>0</v>
      </c>
      <c r="G259" s="41">
        <f t="shared" si="64"/>
        <v>0.85</v>
      </c>
      <c r="H259">
        <f t="shared" si="65"/>
        <v>0</v>
      </c>
      <c r="I259">
        <f t="shared" si="57"/>
        <v>0</v>
      </c>
      <c r="J259">
        <f t="shared" si="58"/>
        <v>0</v>
      </c>
      <c r="K259">
        <f t="shared" si="59"/>
        <v>0</v>
      </c>
      <c r="L259">
        <f t="shared" si="66"/>
        <v>0</v>
      </c>
      <c r="M259">
        <f t="shared" si="60"/>
        <v>0</v>
      </c>
      <c r="N259" s="40">
        <f t="shared" si="67"/>
        <v>0</v>
      </c>
      <c r="O259" s="40">
        <f t="shared" si="61"/>
        <v>0</v>
      </c>
      <c r="P259" s="40">
        <f t="shared" si="68"/>
        <v>0</v>
      </c>
      <c r="Q259">
        <f t="shared" si="69"/>
        <v>0</v>
      </c>
      <c r="R259" s="40">
        <f t="shared" si="70"/>
        <v>0</v>
      </c>
      <c r="S259" s="40">
        <f t="shared" si="62"/>
        <v>0</v>
      </c>
      <c r="T259" s="40">
        <f t="shared" si="71"/>
        <v>0</v>
      </c>
      <c r="U259">
        <f t="shared" si="72"/>
        <v>0</v>
      </c>
      <c r="V259" s="40">
        <f t="shared" si="73"/>
        <v>0</v>
      </c>
      <c r="W259" s="40">
        <f t="shared" si="63"/>
        <v>0</v>
      </c>
      <c r="X259" s="40">
        <f t="shared" si="74"/>
        <v>0</v>
      </c>
      <c r="Y259">
        <f t="shared" si="75"/>
        <v>0</v>
      </c>
    </row>
    <row r="260" spans="1:25" x14ac:dyDescent="0.25">
      <c r="A260" s="4" t="s">
        <v>1174</v>
      </c>
      <c r="B260" s="7" t="s">
        <v>242</v>
      </c>
      <c r="C260" s="2" t="s">
        <v>1175</v>
      </c>
      <c r="D260">
        <f>VLOOKUP(B260,'Model allocations'!$A$1:$L$319,4,FALSE)</f>
        <v>0</v>
      </c>
      <c r="E260" s="42">
        <f>VLOOKUP(B260,'Initial adjusted formula count'!$A$1:$P$319,12,FALSE)</f>
        <v>6.5439163971137096E-2</v>
      </c>
      <c r="F260">
        <f>VLOOKUP(B260,'Model allocations'!$A$1:$L$319,9,FALSE)</f>
        <v>0</v>
      </c>
      <c r="G260" s="41">
        <f t="shared" si="64"/>
        <v>0.85</v>
      </c>
      <c r="H260">
        <f t="shared" si="65"/>
        <v>0</v>
      </c>
      <c r="I260">
        <f t="shared" ref="I260:I320" si="76">IF(F260&lt;H260,H260,0)</f>
        <v>0</v>
      </c>
      <c r="J260">
        <f t="shared" ref="J260:J320" si="77">IF(I260=0,F260,0)</f>
        <v>0</v>
      </c>
      <c r="K260">
        <f t="shared" ref="K260:K320" si="78">(J260/$J$3)*($F$3-$I$3)</f>
        <v>0</v>
      </c>
      <c r="L260">
        <f t="shared" si="66"/>
        <v>0</v>
      </c>
      <c r="M260">
        <f t="shared" ref="M260:M320" si="79">IF(L260&lt;H260,H260,0)</f>
        <v>0</v>
      </c>
      <c r="N260" s="40">
        <f t="shared" si="67"/>
        <v>0</v>
      </c>
      <c r="O260" s="40">
        <f t="shared" ref="O260:O320" si="80">((N260/$N$3)*($F$3-$I$3-$M$3))</f>
        <v>0</v>
      </c>
      <c r="P260" s="40">
        <f t="shared" si="68"/>
        <v>0</v>
      </c>
      <c r="Q260">
        <f t="shared" si="69"/>
        <v>0</v>
      </c>
      <c r="R260" s="40">
        <f t="shared" si="70"/>
        <v>0</v>
      </c>
      <c r="S260" s="40">
        <f t="shared" ref="S260:S320" si="81">((R260/$R$3)*($F$3-$I$3-$M$3-$Q$3))</f>
        <v>0</v>
      </c>
      <c r="T260" s="40">
        <f t="shared" si="71"/>
        <v>0</v>
      </c>
      <c r="U260">
        <f t="shared" si="72"/>
        <v>0</v>
      </c>
      <c r="V260" s="40">
        <f t="shared" si="73"/>
        <v>0</v>
      </c>
      <c r="W260" s="40">
        <f t="shared" ref="W260:W320" si="82">((V260/$V$3)*($F$3-$I$3-$M$3-$Q$3-$U$3))</f>
        <v>0</v>
      </c>
      <c r="X260" s="40">
        <f t="shared" si="74"/>
        <v>0</v>
      </c>
      <c r="Y260">
        <f t="shared" si="75"/>
        <v>0</v>
      </c>
    </row>
    <row r="261" spans="1:25" x14ac:dyDescent="0.25">
      <c r="A261" s="4" t="s">
        <v>1176</v>
      </c>
      <c r="B261" s="7" t="s">
        <v>613</v>
      </c>
      <c r="C261" s="2" t="s">
        <v>1177</v>
      </c>
      <c r="D261">
        <f>VLOOKUP(B261,'Model allocations'!$A$1:$L$319,4,FALSE)</f>
        <v>2349.1079681682681</v>
      </c>
      <c r="E261" s="42">
        <f>VLOOKUP(B261,'Initial adjusted formula count'!$A$1:$P$319,12,FALSE)</f>
        <v>0.17647058823529399</v>
      </c>
      <c r="F261">
        <f>VLOOKUP(B261,'Model allocations'!$A$1:$L$319,9,FALSE)</f>
        <v>2114.1971713514413</v>
      </c>
      <c r="G261" s="41">
        <f t="shared" ref="G261:G320" si="83">IF(E261&lt;0.15,0.85,IF(AND(E261&gt;=0.15,E261&lt;0.3),0.9,0.95))</f>
        <v>0.9</v>
      </c>
      <c r="H261">
        <f t="shared" ref="H261:H320" si="84">IF(F261 = 0, 0, D261*G261)</f>
        <v>2114.1971713514413</v>
      </c>
      <c r="I261">
        <f t="shared" si="76"/>
        <v>0</v>
      </c>
      <c r="J261">
        <f t="shared" si="77"/>
        <v>2114.1971713514413</v>
      </c>
      <c r="K261">
        <f t="shared" si="78"/>
        <v>2111.2781500724673</v>
      </c>
      <c r="L261">
        <f t="shared" ref="L261:L320" si="85">I261+K261</f>
        <v>2111.2781500724673</v>
      </c>
      <c r="M261">
        <f t="shared" si="79"/>
        <v>2114.1971713514413</v>
      </c>
      <c r="N261" s="40">
        <f t="shared" ref="N261:N320" si="86">IF(I261+M261=0,L261,0)</f>
        <v>0</v>
      </c>
      <c r="O261" s="40">
        <f t="shared" si="80"/>
        <v>0</v>
      </c>
      <c r="P261" s="40">
        <f t="shared" ref="P261:P320" si="87">$I261+$M261+O261</f>
        <v>2114.1971713514413</v>
      </c>
      <c r="Q261">
        <f t="shared" ref="Q261:Q320" si="88">IF(P261&lt;H261,H261,0)</f>
        <v>0</v>
      </c>
      <c r="R261" s="40">
        <f t="shared" ref="R261:R320" si="89">IF($I261+$M261+$Q261=0,P261,0)</f>
        <v>0</v>
      </c>
      <c r="S261" s="40">
        <f t="shared" si="81"/>
        <v>0</v>
      </c>
      <c r="T261" s="40">
        <f t="shared" ref="T261:T320" si="90">$I261+$M261+$Q261+S261</f>
        <v>2114.1971713514413</v>
      </c>
      <c r="U261">
        <f t="shared" ref="U261:U320" si="91">IF(T261&lt;H261,H261,0)</f>
        <v>0</v>
      </c>
      <c r="V261" s="40">
        <f t="shared" ref="V261:V320" si="92">IF($I261+$M261+$Q261+U261=0,T261,0)</f>
        <v>0</v>
      </c>
      <c r="W261" s="40">
        <f t="shared" si="82"/>
        <v>0</v>
      </c>
      <c r="X261" s="40">
        <f t="shared" ref="X261:X320" si="93">$I261+$M261+$Q261+$U261+W261</f>
        <v>2114.1971713514413</v>
      </c>
      <c r="Y261">
        <f t="shared" ref="Y261:Y320" si="94">IF(X261&lt;H261,H261,0)</f>
        <v>0</v>
      </c>
    </row>
    <row r="262" spans="1:25" x14ac:dyDescent="0.25">
      <c r="A262" s="4" t="s">
        <v>1178</v>
      </c>
      <c r="B262" s="7" t="s">
        <v>615</v>
      </c>
      <c r="C262" s="2" t="s">
        <v>1179</v>
      </c>
      <c r="D262">
        <f>VLOOKUP(B262,'Model allocations'!$A$1:$L$319,4,FALSE)</f>
        <v>28889.968331833043</v>
      </c>
      <c r="E262" s="42">
        <f>VLOOKUP(B262,'Initial adjusted formula count'!$A$1:$P$319,12,FALSE)</f>
        <v>0.14115092290988099</v>
      </c>
      <c r="F262">
        <f>VLOOKUP(B262,'Model allocations'!$A$1:$L$319,9,FALSE)</f>
        <v>24556.473082058084</v>
      </c>
      <c r="G262" s="41">
        <f t="shared" si="83"/>
        <v>0.85</v>
      </c>
      <c r="H262">
        <f t="shared" si="84"/>
        <v>24556.473082058084</v>
      </c>
      <c r="I262">
        <f t="shared" si="76"/>
        <v>0</v>
      </c>
      <c r="J262">
        <f t="shared" si="77"/>
        <v>24556.473082058084</v>
      </c>
      <c r="K262">
        <f t="shared" si="78"/>
        <v>24522.568549200696</v>
      </c>
      <c r="L262">
        <f t="shared" si="85"/>
        <v>24522.568549200696</v>
      </c>
      <c r="M262">
        <f t="shared" si="79"/>
        <v>24556.473082058084</v>
      </c>
      <c r="N262" s="40">
        <f t="shared" si="86"/>
        <v>0</v>
      </c>
      <c r="O262" s="40">
        <f t="shared" si="80"/>
        <v>0</v>
      </c>
      <c r="P262" s="40">
        <f t="shared" si="87"/>
        <v>24556.473082058084</v>
      </c>
      <c r="Q262">
        <f t="shared" si="88"/>
        <v>0</v>
      </c>
      <c r="R262" s="40">
        <f t="shared" si="89"/>
        <v>0</v>
      </c>
      <c r="S262" s="40">
        <f t="shared" si="81"/>
        <v>0</v>
      </c>
      <c r="T262" s="40">
        <f t="shared" si="90"/>
        <v>24556.473082058084</v>
      </c>
      <c r="U262">
        <f t="shared" si="91"/>
        <v>0</v>
      </c>
      <c r="V262" s="40">
        <f t="shared" si="92"/>
        <v>0</v>
      </c>
      <c r="W262" s="40">
        <f t="shared" si="82"/>
        <v>0</v>
      </c>
      <c r="X262" s="40">
        <f t="shared" si="93"/>
        <v>24556.473082058084</v>
      </c>
      <c r="Y262">
        <f t="shared" si="94"/>
        <v>0</v>
      </c>
    </row>
    <row r="263" spans="1:25" x14ac:dyDescent="0.25">
      <c r="A263" s="4" t="s">
        <v>1180</v>
      </c>
      <c r="B263" s="7" t="s">
        <v>244</v>
      </c>
      <c r="C263" s="2" t="s">
        <v>1181</v>
      </c>
      <c r="D263">
        <f>VLOOKUP(B263,'Model allocations'!$A$1:$L$319,4,FALSE)</f>
        <v>0</v>
      </c>
      <c r="E263" s="42">
        <f>VLOOKUP(B263,'Initial adjusted formula count'!$A$1:$P$319,12,FALSE)</f>
        <v>9.9921011058451803E-2</v>
      </c>
      <c r="F263">
        <f>VLOOKUP(B263,'Model allocations'!$A$1:$L$319,9,FALSE)</f>
        <v>0</v>
      </c>
      <c r="G263" s="41">
        <f t="shared" si="83"/>
        <v>0.85</v>
      </c>
      <c r="H263">
        <f t="shared" si="84"/>
        <v>0</v>
      </c>
      <c r="I263">
        <f t="shared" si="76"/>
        <v>0</v>
      </c>
      <c r="J263">
        <f t="shared" si="77"/>
        <v>0</v>
      </c>
      <c r="K263">
        <f t="shared" si="78"/>
        <v>0</v>
      </c>
      <c r="L263">
        <f t="shared" si="85"/>
        <v>0</v>
      </c>
      <c r="M263">
        <f t="shared" si="79"/>
        <v>0</v>
      </c>
      <c r="N263" s="40">
        <f t="shared" si="86"/>
        <v>0</v>
      </c>
      <c r="O263" s="40">
        <f t="shared" si="80"/>
        <v>0</v>
      </c>
      <c r="P263" s="40">
        <f t="shared" si="87"/>
        <v>0</v>
      </c>
      <c r="Q263">
        <f t="shared" si="88"/>
        <v>0</v>
      </c>
      <c r="R263" s="40">
        <f t="shared" si="89"/>
        <v>0</v>
      </c>
      <c r="S263" s="40">
        <f t="shared" si="81"/>
        <v>0</v>
      </c>
      <c r="T263" s="40">
        <f t="shared" si="90"/>
        <v>0</v>
      </c>
      <c r="U263">
        <f t="shared" si="91"/>
        <v>0</v>
      </c>
      <c r="V263" s="40">
        <f t="shared" si="92"/>
        <v>0</v>
      </c>
      <c r="W263" s="40">
        <f t="shared" si="82"/>
        <v>0</v>
      </c>
      <c r="X263" s="40">
        <f t="shared" si="93"/>
        <v>0</v>
      </c>
      <c r="Y263">
        <f t="shared" si="94"/>
        <v>0</v>
      </c>
    </row>
    <row r="264" spans="1:25" x14ac:dyDescent="0.25">
      <c r="A264" s="4" t="s">
        <v>32</v>
      </c>
      <c r="B264" s="7" t="s">
        <v>85</v>
      </c>
      <c r="C264" s="2" t="s">
        <v>1182</v>
      </c>
      <c r="D264">
        <f>VLOOKUP(B264,'Model allocations'!$A$1:$L$319,4,FALSE)</f>
        <v>9677.4467923846914</v>
      </c>
      <c r="E264" s="42">
        <f>VLOOKUP(B264,'Initial adjusted formula count'!$A$1:$P$319,12,FALSE)</f>
        <v>0.131454072818464</v>
      </c>
      <c r="F264">
        <f>VLOOKUP(B264,'Model allocations'!$A$1:$L$319,9,FALSE)</f>
        <v>17709.517863819572</v>
      </c>
      <c r="G264" s="41">
        <f t="shared" si="83"/>
        <v>0.85</v>
      </c>
      <c r="H264">
        <f t="shared" si="84"/>
        <v>8225.829773526988</v>
      </c>
      <c r="I264">
        <f t="shared" si="76"/>
        <v>0</v>
      </c>
      <c r="J264">
        <f t="shared" si="77"/>
        <v>17709.517863819572</v>
      </c>
      <c r="K264">
        <f t="shared" si="78"/>
        <v>17685.06675765722</v>
      </c>
      <c r="L264">
        <f t="shared" si="85"/>
        <v>17685.06675765722</v>
      </c>
      <c r="M264">
        <f t="shared" si="79"/>
        <v>0</v>
      </c>
      <c r="N264" s="40">
        <f t="shared" si="86"/>
        <v>17685.06675765722</v>
      </c>
      <c r="O264" s="40">
        <f t="shared" si="80"/>
        <v>17666.388963876419</v>
      </c>
      <c r="P264" s="40">
        <f t="shared" si="87"/>
        <v>17666.388963876419</v>
      </c>
      <c r="Q264">
        <f t="shared" si="88"/>
        <v>0</v>
      </c>
      <c r="R264" s="40">
        <f t="shared" si="89"/>
        <v>17666.388963876419</v>
      </c>
      <c r="S264" s="40">
        <f t="shared" si="81"/>
        <v>17666.388963876405</v>
      </c>
      <c r="T264" s="40">
        <f t="shared" si="90"/>
        <v>17666.388963876405</v>
      </c>
      <c r="U264">
        <f t="shared" si="91"/>
        <v>0</v>
      </c>
      <c r="V264" s="40">
        <f t="shared" si="92"/>
        <v>17666.388963876405</v>
      </c>
      <c r="W264" s="40">
        <f t="shared" si="82"/>
        <v>17666.388963876401</v>
      </c>
      <c r="X264" s="40">
        <f t="shared" si="93"/>
        <v>17666.388963876401</v>
      </c>
      <c r="Y264">
        <f t="shared" si="94"/>
        <v>0</v>
      </c>
    </row>
    <row r="265" spans="1:25" x14ac:dyDescent="0.25">
      <c r="A265" s="4" t="s">
        <v>48</v>
      </c>
      <c r="B265" s="7" t="s">
        <v>93</v>
      </c>
      <c r="C265" s="2" t="s">
        <v>1183</v>
      </c>
      <c r="D265">
        <f>VLOOKUP(B265,'Model allocations'!$A$1:$L$319,4,FALSE)</f>
        <v>3963.5553447326602</v>
      </c>
      <c r="E265" s="42">
        <f>VLOOKUP(B265,'Initial adjusted formula count'!$A$1:$P$319,12,FALSE)</f>
        <v>0.11532602376067699</v>
      </c>
      <c r="F265">
        <f>VLOOKUP(B265,'Model allocations'!$A$1:$L$319,9,FALSE)</f>
        <v>2550.1767650838437</v>
      </c>
      <c r="G265" s="41">
        <f t="shared" si="83"/>
        <v>0.85</v>
      </c>
      <c r="H265">
        <f t="shared" si="84"/>
        <v>3369.022043022761</v>
      </c>
      <c r="I265">
        <f t="shared" si="76"/>
        <v>3369.022043022761</v>
      </c>
      <c r="J265">
        <f t="shared" si="77"/>
        <v>0</v>
      </c>
      <c r="K265">
        <f t="shared" si="78"/>
        <v>0</v>
      </c>
      <c r="L265">
        <f t="shared" si="85"/>
        <v>3369.022043022761</v>
      </c>
      <c r="M265">
        <f t="shared" si="79"/>
        <v>0</v>
      </c>
      <c r="N265" s="40">
        <f t="shared" si="86"/>
        <v>0</v>
      </c>
      <c r="O265" s="40">
        <f t="shared" si="80"/>
        <v>0</v>
      </c>
      <c r="P265" s="40">
        <f t="shared" si="87"/>
        <v>3369.022043022761</v>
      </c>
      <c r="Q265">
        <f t="shared" si="88"/>
        <v>0</v>
      </c>
      <c r="R265" s="40">
        <f t="shared" si="89"/>
        <v>0</v>
      </c>
      <c r="S265" s="40">
        <f t="shared" si="81"/>
        <v>0</v>
      </c>
      <c r="T265" s="40">
        <f t="shared" si="90"/>
        <v>3369.022043022761</v>
      </c>
      <c r="U265">
        <f t="shared" si="91"/>
        <v>0</v>
      </c>
      <c r="V265" s="40">
        <f t="shared" si="92"/>
        <v>0</v>
      </c>
      <c r="W265" s="40">
        <f t="shared" si="82"/>
        <v>0</v>
      </c>
      <c r="X265" s="40">
        <f t="shared" si="93"/>
        <v>3369.022043022761</v>
      </c>
      <c r="Y265">
        <f t="shared" si="94"/>
        <v>0</v>
      </c>
    </row>
    <row r="266" spans="1:25" x14ac:dyDescent="0.25">
      <c r="A266" s="4" t="s">
        <v>34</v>
      </c>
      <c r="B266" s="7" t="s">
        <v>86</v>
      </c>
      <c r="C266" s="2" t="s">
        <v>1184</v>
      </c>
      <c r="D266">
        <f>VLOOKUP(B266,'Model allocations'!$A$1:$L$319,4,FALSE)</f>
        <v>5333.592834439286</v>
      </c>
      <c r="E266" s="42">
        <f>VLOOKUP(B266,'Initial adjusted formula count'!$A$1:$P$319,12,FALSE)</f>
        <v>0.101657816312946</v>
      </c>
      <c r="F266">
        <f>VLOOKUP(B266,'Model allocations'!$A$1:$L$319,9,FALSE)</f>
        <v>7083.8071455278296</v>
      </c>
      <c r="G266" s="41">
        <f t="shared" si="83"/>
        <v>0.85</v>
      </c>
      <c r="H266">
        <f t="shared" si="84"/>
        <v>4533.5539092733934</v>
      </c>
      <c r="I266">
        <f t="shared" si="76"/>
        <v>0</v>
      </c>
      <c r="J266">
        <f t="shared" si="77"/>
        <v>7083.8071455278296</v>
      </c>
      <c r="K266">
        <f t="shared" si="78"/>
        <v>7074.0267030628875</v>
      </c>
      <c r="L266">
        <f t="shared" si="85"/>
        <v>7074.0267030628875</v>
      </c>
      <c r="M266">
        <f t="shared" si="79"/>
        <v>0</v>
      </c>
      <c r="N266" s="40">
        <f t="shared" si="86"/>
        <v>7074.0267030628875</v>
      </c>
      <c r="O266" s="40">
        <f t="shared" si="80"/>
        <v>7066.5555855505672</v>
      </c>
      <c r="P266" s="40">
        <f t="shared" si="87"/>
        <v>7066.5555855505672</v>
      </c>
      <c r="Q266">
        <f t="shared" si="88"/>
        <v>0</v>
      </c>
      <c r="R266" s="40">
        <f t="shared" si="89"/>
        <v>7066.5555855505672</v>
      </c>
      <c r="S266" s="40">
        <f t="shared" si="81"/>
        <v>7066.5555855505609</v>
      </c>
      <c r="T266" s="40">
        <f t="shared" si="90"/>
        <v>7066.5555855505609</v>
      </c>
      <c r="U266">
        <f t="shared" si="91"/>
        <v>0</v>
      </c>
      <c r="V266" s="40">
        <f t="shared" si="92"/>
        <v>7066.5555855505609</v>
      </c>
      <c r="W266" s="40">
        <f t="shared" si="82"/>
        <v>7066.555585550559</v>
      </c>
      <c r="X266" s="40">
        <f t="shared" si="93"/>
        <v>7066.555585550559</v>
      </c>
      <c r="Y266">
        <f t="shared" si="94"/>
        <v>0</v>
      </c>
    </row>
    <row r="267" spans="1:25" x14ac:dyDescent="0.25">
      <c r="A267" s="4" t="s">
        <v>1185</v>
      </c>
      <c r="B267" s="7" t="s">
        <v>617</v>
      </c>
      <c r="C267" s="2" t="s">
        <v>1186</v>
      </c>
      <c r="D267">
        <f>VLOOKUP(B267,'Model allocations'!$A$1:$L$319,4,FALSE)</f>
        <v>5637.8591236038446</v>
      </c>
      <c r="E267" s="42">
        <f>VLOOKUP(B267,'Initial adjusted formula count'!$A$1:$P$319,12,FALSE)</f>
        <v>0.23478260869565201</v>
      </c>
      <c r="F267">
        <f>VLOOKUP(B267,'Model allocations'!$A$1:$L$319,9,FALSE)</f>
        <v>5713.4562224919373</v>
      </c>
      <c r="G267" s="41">
        <f t="shared" si="83"/>
        <v>0.9</v>
      </c>
      <c r="H267">
        <f t="shared" si="84"/>
        <v>5074.0732112434607</v>
      </c>
      <c r="I267">
        <f t="shared" si="76"/>
        <v>0</v>
      </c>
      <c r="J267">
        <f t="shared" si="77"/>
        <v>5713.4562224919373</v>
      </c>
      <c r="K267">
        <f t="shared" si="78"/>
        <v>5705.5677906484298</v>
      </c>
      <c r="L267">
        <f t="shared" si="85"/>
        <v>5705.5677906484298</v>
      </c>
      <c r="M267">
        <f t="shared" si="79"/>
        <v>0</v>
      </c>
      <c r="N267" s="40">
        <f t="shared" si="86"/>
        <v>5705.5677906484298</v>
      </c>
      <c r="O267" s="40">
        <f t="shared" si="80"/>
        <v>5699.5419486170467</v>
      </c>
      <c r="P267" s="40">
        <f t="shared" si="87"/>
        <v>5699.5419486170467</v>
      </c>
      <c r="Q267">
        <f t="shared" si="88"/>
        <v>0</v>
      </c>
      <c r="R267" s="40">
        <f t="shared" si="89"/>
        <v>5699.5419486170467</v>
      </c>
      <c r="S267" s="40">
        <f t="shared" si="81"/>
        <v>5699.5419486170422</v>
      </c>
      <c r="T267" s="40">
        <f t="shared" si="90"/>
        <v>5699.5419486170422</v>
      </c>
      <c r="U267">
        <f t="shared" si="91"/>
        <v>0</v>
      </c>
      <c r="V267" s="40">
        <f t="shared" si="92"/>
        <v>5699.5419486170422</v>
      </c>
      <c r="W267" s="40">
        <f t="shared" si="82"/>
        <v>5699.5419486170404</v>
      </c>
      <c r="X267" s="40">
        <f t="shared" si="93"/>
        <v>5699.5419486170404</v>
      </c>
      <c r="Y267">
        <f t="shared" si="94"/>
        <v>0</v>
      </c>
    </row>
    <row r="268" spans="1:25" x14ac:dyDescent="0.25">
      <c r="A268" s="4" t="s">
        <v>1187</v>
      </c>
      <c r="B268" s="7" t="s">
        <v>246</v>
      </c>
      <c r="C268" s="2" t="s">
        <v>1188</v>
      </c>
      <c r="D268">
        <f>VLOOKUP(B268,'Model allocations'!$A$1:$L$319,4,FALSE)</f>
        <v>0</v>
      </c>
      <c r="E268" s="42">
        <f>VLOOKUP(B268,'Initial adjusted formula count'!$A$1:$P$319,12,FALSE)</f>
        <v>6.0415122312824303E-2</v>
      </c>
      <c r="F268">
        <f>VLOOKUP(B268,'Model allocations'!$A$1:$L$319,9,FALSE)</f>
        <v>0</v>
      </c>
      <c r="G268" s="41">
        <f t="shared" si="83"/>
        <v>0.85</v>
      </c>
      <c r="H268">
        <f t="shared" si="84"/>
        <v>0</v>
      </c>
      <c r="I268">
        <f t="shared" si="76"/>
        <v>0</v>
      </c>
      <c r="J268">
        <f t="shared" si="77"/>
        <v>0</v>
      </c>
      <c r="K268">
        <f t="shared" si="78"/>
        <v>0</v>
      </c>
      <c r="L268">
        <f t="shared" si="85"/>
        <v>0</v>
      </c>
      <c r="M268">
        <f t="shared" si="79"/>
        <v>0</v>
      </c>
      <c r="N268" s="40">
        <f t="shared" si="86"/>
        <v>0</v>
      </c>
      <c r="O268" s="40">
        <f t="shared" si="80"/>
        <v>0</v>
      </c>
      <c r="P268" s="40">
        <f t="shared" si="87"/>
        <v>0</v>
      </c>
      <c r="Q268">
        <f t="shared" si="88"/>
        <v>0</v>
      </c>
      <c r="R268" s="40">
        <f t="shared" si="89"/>
        <v>0</v>
      </c>
      <c r="S268" s="40">
        <f t="shared" si="81"/>
        <v>0</v>
      </c>
      <c r="T268" s="40">
        <f t="shared" si="90"/>
        <v>0</v>
      </c>
      <c r="U268">
        <f t="shared" si="91"/>
        <v>0</v>
      </c>
      <c r="V268" s="40">
        <f t="shared" si="92"/>
        <v>0</v>
      </c>
      <c r="W268" s="40">
        <f t="shared" si="82"/>
        <v>0</v>
      </c>
      <c r="X268" s="40">
        <f t="shared" si="93"/>
        <v>0</v>
      </c>
      <c r="Y268">
        <f t="shared" si="94"/>
        <v>0</v>
      </c>
    </row>
    <row r="269" spans="1:25" x14ac:dyDescent="0.25">
      <c r="A269" s="4" t="s">
        <v>1189</v>
      </c>
      <c r="B269" s="7" t="s">
        <v>619</v>
      </c>
      <c r="C269" s="2" t="s">
        <v>1190</v>
      </c>
      <c r="D269">
        <f>VLOOKUP(B269,'Model allocations'!$A$1:$L$319,4,FALSE)</f>
        <v>289645.01247514755</v>
      </c>
      <c r="E269" s="42">
        <f>VLOOKUP(B269,'Initial adjusted formula count'!$A$1:$P$319,12,FALSE)</f>
        <v>0.20618556701030899</v>
      </c>
      <c r="F269">
        <f>VLOOKUP(B269,'Model allocations'!$A$1:$L$319,9,FALSE)</f>
        <v>275092.33663850056</v>
      </c>
      <c r="G269" s="41">
        <f t="shared" si="83"/>
        <v>0.9</v>
      </c>
      <c r="H269">
        <f t="shared" si="84"/>
        <v>260680.51122763281</v>
      </c>
      <c r="I269">
        <f t="shared" si="76"/>
        <v>0</v>
      </c>
      <c r="J269">
        <f t="shared" si="77"/>
        <v>275092.33663850056</v>
      </c>
      <c r="K269">
        <f t="shared" si="78"/>
        <v>274712.52325344278</v>
      </c>
      <c r="L269">
        <f t="shared" si="85"/>
        <v>274712.52325344278</v>
      </c>
      <c r="M269">
        <f t="shared" si="79"/>
        <v>0</v>
      </c>
      <c r="N269" s="40">
        <f t="shared" si="86"/>
        <v>274712.52325344278</v>
      </c>
      <c r="O269" s="40">
        <f t="shared" si="80"/>
        <v>274422.39011859841</v>
      </c>
      <c r="P269" s="40">
        <f t="shared" si="87"/>
        <v>274422.39011859841</v>
      </c>
      <c r="Q269">
        <f t="shared" si="88"/>
        <v>0</v>
      </c>
      <c r="R269" s="40">
        <f t="shared" si="89"/>
        <v>274422.39011859841</v>
      </c>
      <c r="S269" s="40">
        <f t="shared" si="81"/>
        <v>274422.39011859818</v>
      </c>
      <c r="T269" s="40">
        <f t="shared" si="90"/>
        <v>274422.39011859818</v>
      </c>
      <c r="U269">
        <f t="shared" si="91"/>
        <v>0</v>
      </c>
      <c r="V269" s="40">
        <f t="shared" si="92"/>
        <v>274422.39011859818</v>
      </c>
      <c r="W269" s="40">
        <f t="shared" si="82"/>
        <v>274422.39011859812</v>
      </c>
      <c r="X269" s="40">
        <f t="shared" si="93"/>
        <v>274422.39011859812</v>
      </c>
      <c r="Y269">
        <f t="shared" si="94"/>
        <v>0</v>
      </c>
    </row>
    <row r="270" spans="1:25" x14ac:dyDescent="0.25">
      <c r="A270" s="4" t="s">
        <v>12</v>
      </c>
      <c r="B270" s="7" t="s">
        <v>79</v>
      </c>
      <c r="C270" s="2" t="s">
        <v>1191</v>
      </c>
      <c r="D270">
        <f>VLOOKUP(B270,'Model allocations'!$A$1:$L$319,4,FALSE)</f>
        <v>3564.7075702549487</v>
      </c>
      <c r="E270" s="42">
        <f>VLOOKUP(B270,'Initial adjusted formula count'!$A$1:$P$319,12,FALSE)</f>
        <v>0.18184769729585201</v>
      </c>
      <c r="F270">
        <f>VLOOKUP(B270,'Model allocations'!$A$1:$L$319,9,FALSE)</f>
        <v>3715.1494804632289</v>
      </c>
      <c r="G270" s="41">
        <f t="shared" si="83"/>
        <v>0.9</v>
      </c>
      <c r="H270">
        <f t="shared" si="84"/>
        <v>3208.2368132294537</v>
      </c>
      <c r="I270">
        <f t="shared" si="76"/>
        <v>0</v>
      </c>
      <c r="J270">
        <f t="shared" si="77"/>
        <v>3715.1494804632289</v>
      </c>
      <c r="K270">
        <f t="shared" si="78"/>
        <v>3710.0200627651107</v>
      </c>
      <c r="L270">
        <f t="shared" si="85"/>
        <v>3710.0200627651107</v>
      </c>
      <c r="M270">
        <f t="shared" si="79"/>
        <v>0</v>
      </c>
      <c r="N270" s="40">
        <f t="shared" si="86"/>
        <v>3710.0200627651107</v>
      </c>
      <c r="O270" s="40">
        <f t="shared" si="80"/>
        <v>3706.1017858027149</v>
      </c>
      <c r="P270" s="40">
        <f t="shared" si="87"/>
        <v>3706.1017858027149</v>
      </c>
      <c r="Q270">
        <f t="shared" si="88"/>
        <v>0</v>
      </c>
      <c r="R270" s="40">
        <f t="shared" si="89"/>
        <v>3706.1017858027149</v>
      </c>
      <c r="S270" s="40">
        <f t="shared" si="81"/>
        <v>3706.1017858027117</v>
      </c>
      <c r="T270" s="40">
        <f t="shared" si="90"/>
        <v>3706.1017858027117</v>
      </c>
      <c r="U270">
        <f t="shared" si="91"/>
        <v>0</v>
      </c>
      <c r="V270" s="40">
        <f t="shared" si="92"/>
        <v>3706.1017858027117</v>
      </c>
      <c r="W270" s="40">
        <f t="shared" si="82"/>
        <v>3706.1017858027108</v>
      </c>
      <c r="X270" s="40">
        <f t="shared" si="93"/>
        <v>3706.1017858027108</v>
      </c>
      <c r="Y270">
        <f t="shared" si="94"/>
        <v>0</v>
      </c>
    </row>
    <row r="271" spans="1:25" x14ac:dyDescent="0.25">
      <c r="A271" s="4" t="s">
        <v>47</v>
      </c>
      <c r="B271" s="7" t="s">
        <v>74</v>
      </c>
      <c r="C271" s="2" t="s">
        <v>1192</v>
      </c>
      <c r="D271">
        <f>VLOOKUP(B271,'Model allocations'!$A$1:$L$319,4,FALSE)</f>
        <v>583981.86717248335</v>
      </c>
      <c r="E271" s="42">
        <f>VLOOKUP(B271,'Initial adjusted formula count'!$A$1:$P$319,12,FALSE)</f>
        <v>0.12680823873816499</v>
      </c>
      <c r="F271">
        <f>VLOOKUP(B271,'Model allocations'!$A$1:$L$319,9,FALSE)</f>
        <v>494464.72206538625</v>
      </c>
      <c r="G271" s="41">
        <f t="shared" si="83"/>
        <v>0.85</v>
      </c>
      <c r="H271">
        <f t="shared" si="84"/>
        <v>496384.58709661086</v>
      </c>
      <c r="I271">
        <f t="shared" si="76"/>
        <v>496384.58709661086</v>
      </c>
      <c r="J271">
        <f t="shared" si="77"/>
        <v>0</v>
      </c>
      <c r="K271">
        <f t="shared" si="78"/>
        <v>0</v>
      </c>
      <c r="L271">
        <f t="shared" si="85"/>
        <v>496384.58709661086</v>
      </c>
      <c r="M271">
        <f t="shared" si="79"/>
        <v>0</v>
      </c>
      <c r="N271" s="40">
        <f t="shared" si="86"/>
        <v>0</v>
      </c>
      <c r="O271" s="40">
        <f t="shared" si="80"/>
        <v>0</v>
      </c>
      <c r="P271" s="40">
        <f t="shared" si="87"/>
        <v>496384.58709661086</v>
      </c>
      <c r="Q271">
        <f t="shared" si="88"/>
        <v>0</v>
      </c>
      <c r="R271" s="40">
        <f t="shared" si="89"/>
        <v>0</v>
      </c>
      <c r="S271" s="40">
        <f t="shared" si="81"/>
        <v>0</v>
      </c>
      <c r="T271" s="40">
        <f t="shared" si="90"/>
        <v>496384.58709661086</v>
      </c>
      <c r="U271">
        <f t="shared" si="91"/>
        <v>0</v>
      </c>
      <c r="V271" s="40">
        <f t="shared" si="92"/>
        <v>0</v>
      </c>
      <c r="W271" s="40">
        <f t="shared" si="82"/>
        <v>0</v>
      </c>
      <c r="X271" s="40">
        <f t="shared" si="93"/>
        <v>496384.58709661086</v>
      </c>
      <c r="Y271">
        <f t="shared" si="94"/>
        <v>0</v>
      </c>
    </row>
    <row r="272" spans="1:25" x14ac:dyDescent="0.25">
      <c r="A272" s="4" t="s">
        <v>1193</v>
      </c>
      <c r="B272" s="7" t="s">
        <v>621</v>
      </c>
      <c r="C272" s="2" t="s">
        <v>1194</v>
      </c>
      <c r="D272">
        <f>VLOOKUP(B272,'Model allocations'!$A$1:$L$319,4,FALSE)</f>
        <v>7565.4668289003566</v>
      </c>
      <c r="E272" s="42">
        <f>VLOOKUP(B272,'Initial adjusted formula count'!$A$1:$P$319,12,FALSE)</f>
        <v>0.210826210826211</v>
      </c>
      <c r="F272">
        <f>VLOOKUP(B272,'Model allocations'!$A$1:$L$319,9,FALSE)</f>
        <v>15659.102239422346</v>
      </c>
      <c r="G272" s="41">
        <f t="shared" si="83"/>
        <v>0.9</v>
      </c>
      <c r="H272">
        <f t="shared" si="84"/>
        <v>6808.9201460103213</v>
      </c>
      <c r="I272">
        <f t="shared" si="76"/>
        <v>0</v>
      </c>
      <c r="J272">
        <f t="shared" si="77"/>
        <v>15659.102239422346</v>
      </c>
      <c r="K272">
        <f t="shared" si="78"/>
        <v>15637.482092888287</v>
      </c>
      <c r="L272">
        <f t="shared" si="85"/>
        <v>15637.482092888287</v>
      </c>
      <c r="M272">
        <f t="shared" si="79"/>
        <v>0</v>
      </c>
      <c r="N272" s="40">
        <f t="shared" si="86"/>
        <v>15637.482092888287</v>
      </c>
      <c r="O272" s="40">
        <f t="shared" si="80"/>
        <v>15620.966822135606</v>
      </c>
      <c r="P272" s="40">
        <f t="shared" si="87"/>
        <v>15620.966822135606</v>
      </c>
      <c r="Q272">
        <f t="shared" si="88"/>
        <v>0</v>
      </c>
      <c r="R272" s="40">
        <f t="shared" si="89"/>
        <v>15620.966822135606</v>
      </c>
      <c r="S272" s="40">
        <f t="shared" si="81"/>
        <v>15620.966822135591</v>
      </c>
      <c r="T272" s="40">
        <f t="shared" si="90"/>
        <v>15620.966822135591</v>
      </c>
      <c r="U272">
        <f t="shared" si="91"/>
        <v>0</v>
      </c>
      <c r="V272" s="40">
        <f t="shared" si="92"/>
        <v>15620.966822135591</v>
      </c>
      <c r="W272" s="40">
        <f t="shared" si="82"/>
        <v>15620.966822135588</v>
      </c>
      <c r="X272" s="40">
        <f t="shared" si="93"/>
        <v>15620.966822135588</v>
      </c>
      <c r="Y272">
        <f t="shared" si="94"/>
        <v>0</v>
      </c>
    </row>
    <row r="273" spans="1:25" x14ac:dyDescent="0.25">
      <c r="A273" s="4" t="s">
        <v>1195</v>
      </c>
      <c r="B273" s="7" t="s">
        <v>248</v>
      </c>
      <c r="C273" s="2" t="s">
        <v>1196</v>
      </c>
      <c r="D273">
        <f>VLOOKUP(B273,'Model allocations'!$A$1:$L$319,4,FALSE)</f>
        <v>0</v>
      </c>
      <c r="E273" s="42">
        <f>VLOOKUP(B273,'Initial adjusted formula count'!$A$1:$P$319,12,FALSE)</f>
        <v>4.8575129533678797E-2</v>
      </c>
      <c r="F273">
        <f>VLOOKUP(B273,'Model allocations'!$A$1:$L$319,9,FALSE)</f>
        <v>0</v>
      </c>
      <c r="G273" s="41">
        <f t="shared" si="83"/>
        <v>0.85</v>
      </c>
      <c r="H273">
        <f t="shared" si="84"/>
        <v>0</v>
      </c>
      <c r="I273">
        <f t="shared" si="76"/>
        <v>0</v>
      </c>
      <c r="J273">
        <f t="shared" si="77"/>
        <v>0</v>
      </c>
      <c r="K273">
        <f t="shared" si="78"/>
        <v>0</v>
      </c>
      <c r="L273">
        <f t="shared" si="85"/>
        <v>0</v>
      </c>
      <c r="M273">
        <f t="shared" si="79"/>
        <v>0</v>
      </c>
      <c r="N273" s="40">
        <f t="shared" si="86"/>
        <v>0</v>
      </c>
      <c r="O273" s="40">
        <f t="shared" si="80"/>
        <v>0</v>
      </c>
      <c r="P273" s="40">
        <f t="shared" si="87"/>
        <v>0</v>
      </c>
      <c r="Q273">
        <f t="shared" si="88"/>
        <v>0</v>
      </c>
      <c r="R273" s="40">
        <f t="shared" si="89"/>
        <v>0</v>
      </c>
      <c r="S273" s="40">
        <f t="shared" si="81"/>
        <v>0</v>
      </c>
      <c r="T273" s="40">
        <f t="shared" si="90"/>
        <v>0</v>
      </c>
      <c r="U273">
        <f t="shared" si="91"/>
        <v>0</v>
      </c>
      <c r="V273" s="40">
        <f t="shared" si="92"/>
        <v>0</v>
      </c>
      <c r="W273" s="40">
        <f t="shared" si="82"/>
        <v>0</v>
      </c>
      <c r="X273" s="40">
        <f t="shared" si="93"/>
        <v>0</v>
      </c>
      <c r="Y273">
        <f t="shared" si="94"/>
        <v>0</v>
      </c>
    </row>
    <row r="274" spans="1:25" x14ac:dyDescent="0.25">
      <c r="A274" s="4" t="s">
        <v>1197</v>
      </c>
      <c r="B274" s="7" t="s">
        <v>250</v>
      </c>
      <c r="C274" s="2" t="s">
        <v>1198</v>
      </c>
      <c r="D274">
        <f>VLOOKUP(B274,'Model allocations'!$A$1:$L$319,4,FALSE)</f>
        <v>0</v>
      </c>
      <c r="E274" s="42">
        <f>VLOOKUP(B274,'Initial adjusted formula count'!$A$1:$P$319,12,FALSE)</f>
        <v>0.16463414634146301</v>
      </c>
      <c r="F274">
        <f>VLOOKUP(B274,'Model allocations'!$A$1:$L$319,9,FALSE)</f>
        <v>5713.4562224919373</v>
      </c>
      <c r="G274" s="41">
        <f t="shared" si="83"/>
        <v>0.9</v>
      </c>
      <c r="H274">
        <f t="shared" si="84"/>
        <v>0</v>
      </c>
      <c r="I274">
        <f t="shared" si="76"/>
        <v>0</v>
      </c>
      <c r="J274">
        <f t="shared" si="77"/>
        <v>5713.4562224919373</v>
      </c>
      <c r="K274">
        <f t="shared" si="78"/>
        <v>5705.5677906484298</v>
      </c>
      <c r="L274">
        <f t="shared" si="85"/>
        <v>5705.5677906484298</v>
      </c>
      <c r="M274">
        <f t="shared" si="79"/>
        <v>0</v>
      </c>
      <c r="N274" s="40">
        <f t="shared" si="86"/>
        <v>5705.5677906484298</v>
      </c>
      <c r="O274" s="40">
        <f t="shared" si="80"/>
        <v>5699.5419486170467</v>
      </c>
      <c r="P274" s="40">
        <f t="shared" si="87"/>
        <v>5699.5419486170467</v>
      </c>
      <c r="Q274">
        <f t="shared" si="88"/>
        <v>0</v>
      </c>
      <c r="R274" s="40">
        <f t="shared" si="89"/>
        <v>5699.5419486170467</v>
      </c>
      <c r="S274" s="40">
        <f t="shared" si="81"/>
        <v>5699.5419486170422</v>
      </c>
      <c r="T274" s="40">
        <f t="shared" si="90"/>
        <v>5699.5419486170422</v>
      </c>
      <c r="U274">
        <f t="shared" si="91"/>
        <v>0</v>
      </c>
      <c r="V274" s="40">
        <f t="shared" si="92"/>
        <v>5699.5419486170422</v>
      </c>
      <c r="W274" s="40">
        <f t="shared" si="82"/>
        <v>5699.5419486170404</v>
      </c>
      <c r="X274" s="40">
        <f t="shared" si="93"/>
        <v>5699.5419486170404</v>
      </c>
      <c r="Y274">
        <f t="shared" si="94"/>
        <v>0</v>
      </c>
    </row>
    <row r="275" spans="1:25" x14ac:dyDescent="0.25">
      <c r="A275" s="4" t="s">
        <v>1199</v>
      </c>
      <c r="B275" s="7" t="s">
        <v>318</v>
      </c>
      <c r="C275" s="2" t="s">
        <v>1200</v>
      </c>
      <c r="D275">
        <f>VLOOKUP(B275,'Model allocations'!$A$1:$L$319,4,FALSE)</f>
        <v>0</v>
      </c>
      <c r="E275" s="42">
        <f>VLOOKUP(B275,'Initial adjusted formula count'!$A$1:$P$319,12,FALSE)</f>
        <v>0.13979193758127401</v>
      </c>
      <c r="F275">
        <f>VLOOKUP(B275,'Model allocations'!$A$1:$L$319,9,FALSE)</f>
        <v>0</v>
      </c>
      <c r="G275" s="41">
        <f t="shared" si="83"/>
        <v>0.85</v>
      </c>
      <c r="H275">
        <f t="shared" si="84"/>
        <v>0</v>
      </c>
      <c r="I275">
        <f t="shared" si="76"/>
        <v>0</v>
      </c>
      <c r="J275">
        <f t="shared" si="77"/>
        <v>0</v>
      </c>
      <c r="K275">
        <f t="shared" si="78"/>
        <v>0</v>
      </c>
      <c r="L275">
        <f t="shared" si="85"/>
        <v>0</v>
      </c>
      <c r="M275">
        <f t="shared" si="79"/>
        <v>0</v>
      </c>
      <c r="N275" s="40">
        <f t="shared" si="86"/>
        <v>0</v>
      </c>
      <c r="O275" s="40">
        <f t="shared" si="80"/>
        <v>0</v>
      </c>
      <c r="P275" s="40">
        <f t="shared" si="87"/>
        <v>0</v>
      </c>
      <c r="Q275">
        <f t="shared" si="88"/>
        <v>0</v>
      </c>
      <c r="R275" s="40">
        <f t="shared" si="89"/>
        <v>0</v>
      </c>
      <c r="S275" s="40">
        <f t="shared" si="81"/>
        <v>0</v>
      </c>
      <c r="T275" s="40">
        <f t="shared" si="90"/>
        <v>0</v>
      </c>
      <c r="U275">
        <f t="shared" si="91"/>
        <v>0</v>
      </c>
      <c r="V275" s="40">
        <f t="shared" si="92"/>
        <v>0</v>
      </c>
      <c r="W275" s="40">
        <f t="shared" si="82"/>
        <v>0</v>
      </c>
      <c r="X275" s="40">
        <f t="shared" si="93"/>
        <v>0</v>
      </c>
      <c r="Y275">
        <f t="shared" si="94"/>
        <v>0</v>
      </c>
    </row>
    <row r="276" spans="1:25" x14ac:dyDescent="0.25">
      <c r="A276" s="4" t="s">
        <v>1201</v>
      </c>
      <c r="B276" s="7" t="s">
        <v>252</v>
      </c>
      <c r="C276" s="2" t="s">
        <v>1202</v>
      </c>
      <c r="D276">
        <f>VLOOKUP(B276,'Model allocations'!$A$1:$L$319,4,FALSE)</f>
        <v>0</v>
      </c>
      <c r="E276" s="42">
        <f>VLOOKUP(B276,'Initial adjusted formula count'!$A$1:$P$319,12,FALSE)</f>
        <v>0.154228855721393</v>
      </c>
      <c r="F276">
        <f>VLOOKUP(B276,'Model allocations'!$A$1:$L$319,9,FALSE)</f>
        <v>6559.8941813796328</v>
      </c>
      <c r="G276" s="41">
        <f t="shared" si="83"/>
        <v>0.9</v>
      </c>
      <c r="H276">
        <f t="shared" si="84"/>
        <v>0</v>
      </c>
      <c r="I276">
        <f t="shared" si="76"/>
        <v>0</v>
      </c>
      <c r="J276">
        <f t="shared" si="77"/>
        <v>6559.8941813796328</v>
      </c>
      <c r="K276">
        <f t="shared" si="78"/>
        <v>6550.8370929667171</v>
      </c>
      <c r="L276">
        <f t="shared" si="85"/>
        <v>6550.8370929667171</v>
      </c>
      <c r="M276">
        <f t="shared" si="79"/>
        <v>0</v>
      </c>
      <c r="N276" s="40">
        <f t="shared" si="86"/>
        <v>6550.8370929667171</v>
      </c>
      <c r="O276" s="40">
        <f t="shared" si="80"/>
        <v>6543.9185335973507</v>
      </c>
      <c r="P276" s="40">
        <f t="shared" si="87"/>
        <v>6543.9185335973507</v>
      </c>
      <c r="Q276">
        <f t="shared" si="88"/>
        <v>0</v>
      </c>
      <c r="R276" s="40">
        <f t="shared" si="89"/>
        <v>6543.9185335973507</v>
      </c>
      <c r="S276" s="40">
        <f t="shared" si="81"/>
        <v>6543.9185335973452</v>
      </c>
      <c r="T276" s="40">
        <f t="shared" si="90"/>
        <v>6543.9185335973452</v>
      </c>
      <c r="U276">
        <f t="shared" si="91"/>
        <v>0</v>
      </c>
      <c r="V276" s="40">
        <f t="shared" si="92"/>
        <v>6543.9185335973452</v>
      </c>
      <c r="W276" s="40">
        <f t="shared" si="82"/>
        <v>6543.9185335973434</v>
      </c>
      <c r="X276" s="40">
        <f t="shared" si="93"/>
        <v>6543.9185335973434</v>
      </c>
      <c r="Y276">
        <f t="shared" si="94"/>
        <v>0</v>
      </c>
    </row>
    <row r="277" spans="1:25" x14ac:dyDescent="0.25">
      <c r="A277" s="4" t="s">
        <v>1203</v>
      </c>
      <c r="B277" s="7" t="s">
        <v>254</v>
      </c>
      <c r="C277" s="2" t="s">
        <v>1204</v>
      </c>
      <c r="D277">
        <f>VLOOKUP(B277,'Model allocations'!$A$1:$L$319,4,FALSE)</f>
        <v>0</v>
      </c>
      <c r="E277" s="42">
        <f>VLOOKUP(B277,'Initial adjusted formula count'!$A$1:$P$319,12,FALSE)</f>
        <v>0.116333725029377</v>
      </c>
      <c r="F277">
        <f>VLOOKUP(B277,'Model allocations'!$A$1:$L$319,9,FALSE)</f>
        <v>0</v>
      </c>
      <c r="G277" s="41">
        <f t="shared" si="83"/>
        <v>0.85</v>
      </c>
      <c r="H277">
        <f t="shared" si="84"/>
        <v>0</v>
      </c>
      <c r="I277">
        <f t="shared" si="76"/>
        <v>0</v>
      </c>
      <c r="J277">
        <f t="shared" si="77"/>
        <v>0</v>
      </c>
      <c r="K277">
        <f t="shared" si="78"/>
        <v>0</v>
      </c>
      <c r="L277">
        <f t="shared" si="85"/>
        <v>0</v>
      </c>
      <c r="M277">
        <f t="shared" si="79"/>
        <v>0</v>
      </c>
      <c r="N277" s="40">
        <f t="shared" si="86"/>
        <v>0</v>
      </c>
      <c r="O277" s="40">
        <f t="shared" si="80"/>
        <v>0</v>
      </c>
      <c r="P277" s="40">
        <f t="shared" si="87"/>
        <v>0</v>
      </c>
      <c r="Q277">
        <f t="shared" si="88"/>
        <v>0</v>
      </c>
      <c r="R277" s="40">
        <f t="shared" si="89"/>
        <v>0</v>
      </c>
      <c r="S277" s="40">
        <f t="shared" si="81"/>
        <v>0</v>
      </c>
      <c r="T277" s="40">
        <f t="shared" si="90"/>
        <v>0</v>
      </c>
      <c r="U277">
        <f t="shared" si="91"/>
        <v>0</v>
      </c>
      <c r="V277" s="40">
        <f t="shared" si="92"/>
        <v>0</v>
      </c>
      <c r="W277" s="40">
        <f t="shared" si="82"/>
        <v>0</v>
      </c>
      <c r="X277" s="40">
        <f t="shared" si="93"/>
        <v>0</v>
      </c>
      <c r="Y277">
        <f t="shared" si="94"/>
        <v>0</v>
      </c>
    </row>
    <row r="278" spans="1:25" x14ac:dyDescent="0.25">
      <c r="A278" s="8" t="s">
        <v>1205</v>
      </c>
      <c r="B278" s="7" t="s">
        <v>623</v>
      </c>
      <c r="C278" s="2" t="s">
        <v>1206</v>
      </c>
      <c r="D278">
        <f>VLOOKUP(B278,'Model allocations'!$A$1:$L$319,4,FALSE)</f>
        <v>81044.224901805283</v>
      </c>
      <c r="E278" s="42">
        <f>VLOOKUP(B278,'Initial adjusted formula count'!$A$1:$P$319,12,FALSE)</f>
        <v>0.248233215547703</v>
      </c>
      <c r="F278">
        <f>VLOOKUP(B278,'Model allocations'!$A$1:$L$319,9,FALSE)</f>
        <v>72939.802411624754</v>
      </c>
      <c r="G278" s="41">
        <f t="shared" si="83"/>
        <v>0.9</v>
      </c>
      <c r="H278">
        <f t="shared" si="84"/>
        <v>72939.802411624754</v>
      </c>
      <c r="I278">
        <f t="shared" si="76"/>
        <v>0</v>
      </c>
      <c r="J278">
        <f t="shared" si="77"/>
        <v>72939.802411624754</v>
      </c>
      <c r="K278">
        <f t="shared" si="78"/>
        <v>72839.096177500149</v>
      </c>
      <c r="L278">
        <f t="shared" si="85"/>
        <v>72839.096177500149</v>
      </c>
      <c r="M278">
        <f t="shared" si="79"/>
        <v>72939.802411624754</v>
      </c>
      <c r="N278" s="40">
        <f t="shared" si="86"/>
        <v>0</v>
      </c>
      <c r="O278" s="40">
        <f t="shared" si="80"/>
        <v>0</v>
      </c>
      <c r="P278" s="40">
        <f t="shared" si="87"/>
        <v>72939.802411624754</v>
      </c>
      <c r="Q278">
        <f t="shared" si="88"/>
        <v>0</v>
      </c>
      <c r="R278" s="40">
        <f t="shared" si="89"/>
        <v>0</v>
      </c>
      <c r="S278" s="40">
        <f t="shared" si="81"/>
        <v>0</v>
      </c>
      <c r="T278" s="40">
        <f t="shared" si="90"/>
        <v>72939.802411624754</v>
      </c>
      <c r="U278">
        <f t="shared" si="91"/>
        <v>0</v>
      </c>
      <c r="V278" s="40">
        <f t="shared" si="92"/>
        <v>0</v>
      </c>
      <c r="W278" s="40">
        <f t="shared" si="82"/>
        <v>0</v>
      </c>
      <c r="X278" s="40">
        <f t="shared" si="93"/>
        <v>72939.802411624754</v>
      </c>
      <c r="Y278">
        <f t="shared" si="94"/>
        <v>0</v>
      </c>
    </row>
    <row r="279" spans="1:25" x14ac:dyDescent="0.25">
      <c r="A279" s="4" t="s">
        <v>1207</v>
      </c>
      <c r="B279" s="7" t="s">
        <v>625</v>
      </c>
      <c r="C279" s="2" t="s">
        <v>1208</v>
      </c>
      <c r="D279">
        <f>VLOOKUP(B279,'Model allocations'!$A$1:$L$319,4,FALSE)</f>
        <v>175404.91569453964</v>
      </c>
      <c r="E279" s="42">
        <f>VLOOKUP(B279,'Initial adjusted formula count'!$A$1:$P$319,12,FALSE)</f>
        <v>0.22244261830546899</v>
      </c>
      <c r="F279">
        <f>VLOOKUP(B279,'Model allocations'!$A$1:$L$319,9,FALSE)</f>
        <v>166113.44943171</v>
      </c>
      <c r="G279" s="41">
        <f t="shared" si="83"/>
        <v>0.9</v>
      </c>
      <c r="H279">
        <f t="shared" si="84"/>
        <v>157864.42412508567</v>
      </c>
      <c r="I279">
        <f t="shared" si="76"/>
        <v>0</v>
      </c>
      <c r="J279">
        <f t="shared" si="77"/>
        <v>166113.44943171</v>
      </c>
      <c r="K279">
        <f t="shared" si="78"/>
        <v>165884.10057996359</v>
      </c>
      <c r="L279">
        <f t="shared" si="85"/>
        <v>165884.10057996359</v>
      </c>
      <c r="M279">
        <f t="shared" si="79"/>
        <v>0</v>
      </c>
      <c r="N279" s="40">
        <f t="shared" si="86"/>
        <v>165884.10057996359</v>
      </c>
      <c r="O279" s="40">
        <f t="shared" si="80"/>
        <v>165708.90480238447</v>
      </c>
      <c r="P279" s="40">
        <f t="shared" si="87"/>
        <v>165708.90480238447</v>
      </c>
      <c r="Q279">
        <f t="shared" si="88"/>
        <v>0</v>
      </c>
      <c r="R279" s="40">
        <f t="shared" si="89"/>
        <v>165708.90480238447</v>
      </c>
      <c r="S279" s="40">
        <f t="shared" si="81"/>
        <v>165708.90480238435</v>
      </c>
      <c r="T279" s="40">
        <f t="shared" si="90"/>
        <v>165708.90480238435</v>
      </c>
      <c r="U279">
        <f t="shared" si="91"/>
        <v>0</v>
      </c>
      <c r="V279" s="40">
        <f t="shared" si="92"/>
        <v>165708.90480238435</v>
      </c>
      <c r="W279" s="40">
        <f t="shared" si="82"/>
        <v>165708.90480238429</v>
      </c>
      <c r="X279" s="40">
        <f t="shared" si="93"/>
        <v>165708.90480238429</v>
      </c>
      <c r="Y279">
        <f t="shared" si="94"/>
        <v>0</v>
      </c>
    </row>
    <row r="280" spans="1:25" x14ac:dyDescent="0.25">
      <c r="A280" s="4" t="s">
        <v>1209</v>
      </c>
      <c r="B280" s="7" t="s">
        <v>256</v>
      </c>
      <c r="C280" s="2" t="s">
        <v>1210</v>
      </c>
      <c r="D280">
        <f>VLOOKUP(B280,'Model allocations'!$A$1:$L$319,4,FALSE)</f>
        <v>0</v>
      </c>
      <c r="E280" s="42">
        <f>VLOOKUP(B280,'Initial adjusted formula count'!$A$1:$P$319,12,FALSE)</f>
        <v>8.8495575221238895E-2</v>
      </c>
      <c r="F280">
        <f>VLOOKUP(B280,'Model allocations'!$A$1:$L$319,9,FALSE)</f>
        <v>0</v>
      </c>
      <c r="G280" s="41">
        <f t="shared" si="83"/>
        <v>0.85</v>
      </c>
      <c r="H280">
        <f t="shared" si="84"/>
        <v>0</v>
      </c>
      <c r="I280">
        <f t="shared" si="76"/>
        <v>0</v>
      </c>
      <c r="J280">
        <f t="shared" si="77"/>
        <v>0</v>
      </c>
      <c r="K280">
        <f t="shared" si="78"/>
        <v>0</v>
      </c>
      <c r="L280">
        <f t="shared" si="85"/>
        <v>0</v>
      </c>
      <c r="M280">
        <f t="shared" si="79"/>
        <v>0</v>
      </c>
      <c r="N280" s="40">
        <f t="shared" si="86"/>
        <v>0</v>
      </c>
      <c r="O280" s="40">
        <f t="shared" si="80"/>
        <v>0</v>
      </c>
      <c r="P280" s="40">
        <f t="shared" si="87"/>
        <v>0</v>
      </c>
      <c r="Q280">
        <f t="shared" si="88"/>
        <v>0</v>
      </c>
      <c r="R280" s="40">
        <f t="shared" si="89"/>
        <v>0</v>
      </c>
      <c r="S280" s="40">
        <f t="shared" si="81"/>
        <v>0</v>
      </c>
      <c r="T280" s="40">
        <f t="shared" si="90"/>
        <v>0</v>
      </c>
      <c r="U280">
        <f t="shared" si="91"/>
        <v>0</v>
      </c>
      <c r="V280" s="40">
        <f t="shared" si="92"/>
        <v>0</v>
      </c>
      <c r="W280" s="40">
        <f t="shared" si="82"/>
        <v>0</v>
      </c>
      <c r="X280" s="40">
        <f t="shared" si="93"/>
        <v>0</v>
      </c>
      <c r="Y280">
        <f t="shared" si="94"/>
        <v>0</v>
      </c>
    </row>
    <row r="281" spans="1:25" x14ac:dyDescent="0.25">
      <c r="A281" s="4" t="s">
        <v>1211</v>
      </c>
      <c r="B281" s="7" t="s">
        <v>258</v>
      </c>
      <c r="C281" s="2" t="s">
        <v>1212</v>
      </c>
      <c r="D281">
        <f>VLOOKUP(B281,'Model allocations'!$A$1:$L$319,4,FALSE)</f>
        <v>0</v>
      </c>
      <c r="E281" s="42">
        <f>VLOOKUP(B281,'Initial adjusted formula count'!$A$1:$P$319,12,FALSE)</f>
        <v>0.112694300518135</v>
      </c>
      <c r="F281">
        <f>VLOOKUP(B281,'Model allocations'!$A$1:$L$319,9,FALSE)</f>
        <v>0</v>
      </c>
      <c r="G281" s="41">
        <f t="shared" si="83"/>
        <v>0.85</v>
      </c>
      <c r="H281">
        <f t="shared" si="84"/>
        <v>0</v>
      </c>
      <c r="I281">
        <f t="shared" si="76"/>
        <v>0</v>
      </c>
      <c r="J281">
        <f t="shared" si="77"/>
        <v>0</v>
      </c>
      <c r="K281">
        <f t="shared" si="78"/>
        <v>0</v>
      </c>
      <c r="L281">
        <f t="shared" si="85"/>
        <v>0</v>
      </c>
      <c r="M281">
        <f t="shared" si="79"/>
        <v>0</v>
      </c>
      <c r="N281" s="40">
        <f t="shared" si="86"/>
        <v>0</v>
      </c>
      <c r="O281" s="40">
        <f t="shared" si="80"/>
        <v>0</v>
      </c>
      <c r="P281" s="40">
        <f t="shared" si="87"/>
        <v>0</v>
      </c>
      <c r="Q281">
        <f t="shared" si="88"/>
        <v>0</v>
      </c>
      <c r="R281" s="40">
        <f t="shared" si="89"/>
        <v>0</v>
      </c>
      <c r="S281" s="40">
        <f t="shared" si="81"/>
        <v>0</v>
      </c>
      <c r="T281" s="40">
        <f t="shared" si="90"/>
        <v>0</v>
      </c>
      <c r="U281">
        <f t="shared" si="91"/>
        <v>0</v>
      </c>
      <c r="V281" s="40">
        <f t="shared" si="92"/>
        <v>0</v>
      </c>
      <c r="W281" s="40">
        <f t="shared" si="82"/>
        <v>0</v>
      </c>
      <c r="X281" s="40">
        <f t="shared" si="93"/>
        <v>0</v>
      </c>
      <c r="Y281">
        <f t="shared" si="94"/>
        <v>0</v>
      </c>
    </row>
    <row r="282" spans="1:25" x14ac:dyDescent="0.25">
      <c r="A282" s="4" t="s">
        <v>1213</v>
      </c>
      <c r="B282" s="7" t="s">
        <v>627</v>
      </c>
      <c r="C282" s="2" t="s">
        <v>1214</v>
      </c>
      <c r="D282">
        <f>VLOOKUP(B282,'Model allocations'!$A$1:$L$319,4,FALSE)</f>
        <v>7937.7500479868904</v>
      </c>
      <c r="E282" s="42">
        <f>VLOOKUP(B282,'Initial adjusted formula count'!$A$1:$P$319,12,FALSE)</f>
        <v>0.237623762376238</v>
      </c>
      <c r="F282">
        <f>VLOOKUP(B282,'Model allocations'!$A$1:$L$319,9,FALSE)</f>
        <v>10157.255506652333</v>
      </c>
      <c r="G282" s="41">
        <f t="shared" si="83"/>
        <v>0.9</v>
      </c>
      <c r="H282">
        <f t="shared" si="84"/>
        <v>7143.9750431882012</v>
      </c>
      <c r="I282">
        <f t="shared" si="76"/>
        <v>0</v>
      </c>
      <c r="J282">
        <f t="shared" si="77"/>
        <v>10157.255506652333</v>
      </c>
      <c r="K282">
        <f t="shared" si="78"/>
        <v>10143.23162781943</v>
      </c>
      <c r="L282">
        <f t="shared" si="85"/>
        <v>10143.23162781943</v>
      </c>
      <c r="M282">
        <f t="shared" si="79"/>
        <v>0</v>
      </c>
      <c r="N282" s="40">
        <f t="shared" si="86"/>
        <v>10143.23162781943</v>
      </c>
      <c r="O282" s="40">
        <f t="shared" si="80"/>
        <v>10132.519019763637</v>
      </c>
      <c r="P282" s="40">
        <f t="shared" si="87"/>
        <v>10132.519019763637</v>
      </c>
      <c r="Q282">
        <f t="shared" si="88"/>
        <v>0</v>
      </c>
      <c r="R282" s="40">
        <f t="shared" si="89"/>
        <v>10132.519019763637</v>
      </c>
      <c r="S282" s="40">
        <f t="shared" si="81"/>
        <v>10132.519019763629</v>
      </c>
      <c r="T282" s="40">
        <f t="shared" si="90"/>
        <v>10132.519019763629</v>
      </c>
      <c r="U282">
        <f t="shared" si="91"/>
        <v>0</v>
      </c>
      <c r="V282" s="40">
        <f t="shared" si="92"/>
        <v>10132.519019763629</v>
      </c>
      <c r="W282" s="40">
        <f t="shared" si="82"/>
        <v>10132.519019763628</v>
      </c>
      <c r="X282" s="40">
        <f t="shared" si="93"/>
        <v>10132.519019763628</v>
      </c>
      <c r="Y282">
        <f t="shared" si="94"/>
        <v>0</v>
      </c>
    </row>
    <row r="283" spans="1:25" x14ac:dyDescent="0.25">
      <c r="A283" s="4" t="s">
        <v>53</v>
      </c>
      <c r="B283" s="7" t="s">
        <v>72</v>
      </c>
      <c r="C283" s="2" t="s">
        <v>1215</v>
      </c>
      <c r="D283">
        <f>VLOOKUP(B283,'Model allocations'!$A$1:$L$319,4,FALSE)</f>
        <v>127322.03353320391</v>
      </c>
      <c r="E283" s="42">
        <f>VLOOKUP(B283,'Initial adjusted formula count'!$A$1:$P$319,12,FALSE)</f>
        <v>0.242533795343369</v>
      </c>
      <c r="F283">
        <f>VLOOKUP(B283,'Model allocations'!$A$1:$L$319,9,FALSE)</f>
        <v>113048.01970890821</v>
      </c>
      <c r="G283" s="41">
        <f t="shared" si="83"/>
        <v>0.9</v>
      </c>
      <c r="H283">
        <f t="shared" si="84"/>
        <v>114589.83017988352</v>
      </c>
      <c r="I283">
        <f t="shared" si="76"/>
        <v>114589.83017988352</v>
      </c>
      <c r="J283">
        <f t="shared" si="77"/>
        <v>0</v>
      </c>
      <c r="K283">
        <f t="shared" si="78"/>
        <v>0</v>
      </c>
      <c r="L283">
        <f t="shared" si="85"/>
        <v>114589.83017988352</v>
      </c>
      <c r="M283">
        <f t="shared" si="79"/>
        <v>0</v>
      </c>
      <c r="N283" s="40">
        <f t="shared" si="86"/>
        <v>0</v>
      </c>
      <c r="O283" s="40">
        <f t="shared" si="80"/>
        <v>0</v>
      </c>
      <c r="P283" s="40">
        <f t="shared" si="87"/>
        <v>114589.83017988352</v>
      </c>
      <c r="Q283">
        <f t="shared" si="88"/>
        <v>0</v>
      </c>
      <c r="R283" s="40">
        <f t="shared" si="89"/>
        <v>0</v>
      </c>
      <c r="S283" s="40">
        <f t="shared" si="81"/>
        <v>0</v>
      </c>
      <c r="T283" s="40">
        <f t="shared" si="90"/>
        <v>114589.83017988352</v>
      </c>
      <c r="U283">
        <f t="shared" si="91"/>
        <v>0</v>
      </c>
      <c r="V283" s="40">
        <f t="shared" si="92"/>
        <v>0</v>
      </c>
      <c r="W283" s="40">
        <f t="shared" si="82"/>
        <v>0</v>
      </c>
      <c r="X283" s="40">
        <f t="shared" si="93"/>
        <v>114589.83017988352</v>
      </c>
      <c r="Y283">
        <f t="shared" si="94"/>
        <v>0</v>
      </c>
    </row>
    <row r="284" spans="1:25" x14ac:dyDescent="0.25">
      <c r="A284" s="4" t="s">
        <v>1216</v>
      </c>
      <c r="B284" s="7" t="s">
        <v>260</v>
      </c>
      <c r="C284" s="2" t="s">
        <v>1217</v>
      </c>
      <c r="D284">
        <f>VLOOKUP(B284,'Model allocations'!$A$1:$L$319,4,FALSE)</f>
        <v>0</v>
      </c>
      <c r="E284" s="42">
        <f>VLOOKUP(B284,'Initial adjusted formula count'!$A$1:$P$319,12,FALSE)</f>
        <v>0.105473774474775</v>
      </c>
      <c r="F284">
        <f>VLOOKUP(B284,'Model allocations'!$A$1:$L$319,9,FALSE)</f>
        <v>0</v>
      </c>
      <c r="G284" s="41">
        <f t="shared" si="83"/>
        <v>0.85</v>
      </c>
      <c r="H284">
        <f t="shared" si="84"/>
        <v>0</v>
      </c>
      <c r="I284">
        <f t="shared" si="76"/>
        <v>0</v>
      </c>
      <c r="J284">
        <f t="shared" si="77"/>
        <v>0</v>
      </c>
      <c r="K284">
        <f t="shared" si="78"/>
        <v>0</v>
      </c>
      <c r="L284">
        <f t="shared" si="85"/>
        <v>0</v>
      </c>
      <c r="M284">
        <f t="shared" si="79"/>
        <v>0</v>
      </c>
      <c r="N284" s="40">
        <f t="shared" si="86"/>
        <v>0</v>
      </c>
      <c r="O284" s="40">
        <f t="shared" si="80"/>
        <v>0</v>
      </c>
      <c r="P284" s="40">
        <f t="shared" si="87"/>
        <v>0</v>
      </c>
      <c r="Q284">
        <f t="shared" si="88"/>
        <v>0</v>
      </c>
      <c r="R284" s="40">
        <f t="shared" si="89"/>
        <v>0</v>
      </c>
      <c r="S284" s="40">
        <f t="shared" si="81"/>
        <v>0</v>
      </c>
      <c r="T284" s="40">
        <f t="shared" si="90"/>
        <v>0</v>
      </c>
      <c r="U284">
        <f t="shared" si="91"/>
        <v>0</v>
      </c>
      <c r="V284" s="40">
        <f t="shared" si="92"/>
        <v>0</v>
      </c>
      <c r="W284" s="40">
        <f t="shared" si="82"/>
        <v>0</v>
      </c>
      <c r="X284" s="40">
        <f t="shared" si="93"/>
        <v>0</v>
      </c>
      <c r="Y284">
        <f t="shared" si="94"/>
        <v>0</v>
      </c>
    </row>
    <row r="285" spans="1:25" x14ac:dyDescent="0.25">
      <c r="A285" s="4" t="s">
        <v>1218</v>
      </c>
      <c r="B285" s="7" t="s">
        <v>629</v>
      </c>
      <c r="C285" s="2" t="s">
        <v>1219</v>
      </c>
      <c r="D285">
        <f>VLOOKUP(B285,'Model allocations'!$A$1:$L$319,4,FALSE)</f>
        <v>34461.451427845546</v>
      </c>
      <c r="E285" s="42">
        <f>VLOOKUP(B285,'Initial adjusted formula count'!$A$1:$P$319,12,FALSE)</f>
        <v>0.19198055893074101</v>
      </c>
      <c r="F285">
        <f>VLOOKUP(B285,'Model allocations'!$A$1:$L$319,9,FALSE)</f>
        <v>33434.299376063929</v>
      </c>
      <c r="G285" s="41">
        <f t="shared" si="83"/>
        <v>0.9</v>
      </c>
      <c r="H285">
        <f t="shared" si="84"/>
        <v>31015.306285060993</v>
      </c>
      <c r="I285">
        <f t="shared" si="76"/>
        <v>0</v>
      </c>
      <c r="J285">
        <f t="shared" si="77"/>
        <v>33434.299376063929</v>
      </c>
      <c r="K285">
        <f t="shared" si="78"/>
        <v>33388.137441572297</v>
      </c>
      <c r="L285">
        <f t="shared" si="85"/>
        <v>33388.137441572297</v>
      </c>
      <c r="M285">
        <f t="shared" si="79"/>
        <v>0</v>
      </c>
      <c r="N285" s="40">
        <f t="shared" si="86"/>
        <v>33388.137441572297</v>
      </c>
      <c r="O285" s="40">
        <f t="shared" si="80"/>
        <v>33352.875106721978</v>
      </c>
      <c r="P285" s="40">
        <f t="shared" si="87"/>
        <v>33352.875106721978</v>
      </c>
      <c r="Q285">
        <f t="shared" si="88"/>
        <v>0</v>
      </c>
      <c r="R285" s="40">
        <f t="shared" si="89"/>
        <v>33352.875106721978</v>
      </c>
      <c r="S285" s="40">
        <f t="shared" si="81"/>
        <v>33352.875106721949</v>
      </c>
      <c r="T285" s="40">
        <f t="shared" si="90"/>
        <v>33352.875106721949</v>
      </c>
      <c r="U285">
        <f t="shared" si="91"/>
        <v>0</v>
      </c>
      <c r="V285" s="40">
        <f t="shared" si="92"/>
        <v>33352.875106721949</v>
      </c>
      <c r="W285" s="40">
        <f t="shared" si="82"/>
        <v>33352.875106721942</v>
      </c>
      <c r="X285" s="40">
        <f t="shared" si="93"/>
        <v>33352.875106721942</v>
      </c>
      <c r="Y285">
        <f t="shared" si="94"/>
        <v>0</v>
      </c>
    </row>
    <row r="286" spans="1:25" x14ac:dyDescent="0.25">
      <c r="A286" s="4" t="s">
        <v>1220</v>
      </c>
      <c r="B286" s="7" t="s">
        <v>262</v>
      </c>
      <c r="C286" s="2" t="s">
        <v>1221</v>
      </c>
      <c r="D286">
        <f>VLOOKUP(B286,'Model allocations'!$A$1:$L$319,4,FALSE)</f>
        <v>0</v>
      </c>
      <c r="E286" s="42">
        <f>VLOOKUP(B286,'Initial adjusted formula count'!$A$1:$P$319,12,FALSE)</f>
        <v>8.0954852101712493E-2</v>
      </c>
      <c r="F286">
        <f>VLOOKUP(B286,'Model allocations'!$A$1:$L$319,9,FALSE)</f>
        <v>0</v>
      </c>
      <c r="G286" s="41">
        <f t="shared" si="83"/>
        <v>0.85</v>
      </c>
      <c r="H286">
        <f t="shared" si="84"/>
        <v>0</v>
      </c>
      <c r="I286">
        <f t="shared" si="76"/>
        <v>0</v>
      </c>
      <c r="J286">
        <f t="shared" si="77"/>
        <v>0</v>
      </c>
      <c r="K286">
        <f t="shared" si="78"/>
        <v>0</v>
      </c>
      <c r="L286">
        <f t="shared" si="85"/>
        <v>0</v>
      </c>
      <c r="M286">
        <f t="shared" si="79"/>
        <v>0</v>
      </c>
      <c r="N286" s="40">
        <f t="shared" si="86"/>
        <v>0</v>
      </c>
      <c r="O286" s="40">
        <f t="shared" si="80"/>
        <v>0</v>
      </c>
      <c r="P286" s="40">
        <f t="shared" si="87"/>
        <v>0</v>
      </c>
      <c r="Q286">
        <f t="shared" si="88"/>
        <v>0</v>
      </c>
      <c r="R286" s="40">
        <f t="shared" si="89"/>
        <v>0</v>
      </c>
      <c r="S286" s="40">
        <f t="shared" si="81"/>
        <v>0</v>
      </c>
      <c r="T286" s="40">
        <f t="shared" si="90"/>
        <v>0</v>
      </c>
      <c r="U286">
        <f t="shared" si="91"/>
        <v>0</v>
      </c>
      <c r="V286" s="40">
        <f t="shared" si="92"/>
        <v>0</v>
      </c>
      <c r="W286" s="40">
        <f t="shared" si="82"/>
        <v>0</v>
      </c>
      <c r="X286" s="40">
        <f t="shared" si="93"/>
        <v>0</v>
      </c>
      <c r="Y286">
        <f t="shared" si="94"/>
        <v>0</v>
      </c>
    </row>
    <row r="287" spans="1:25" x14ac:dyDescent="0.25">
      <c r="A287" s="4" t="s">
        <v>1222</v>
      </c>
      <c r="B287" s="7" t="s">
        <v>631</v>
      </c>
      <c r="C287" s="2" t="s">
        <v>1223</v>
      </c>
      <c r="D287">
        <f>VLOOKUP(B287,'Model allocations'!$A$1:$L$319,4,FALSE)</f>
        <v>14799.380199460087</v>
      </c>
      <c r="E287" s="42">
        <f>VLOOKUP(B287,'Initial adjusted formula count'!$A$1:$P$319,12,FALSE)</f>
        <v>0.247422680412371</v>
      </c>
      <c r="F287">
        <f>VLOOKUP(B287,'Model allocations'!$A$1:$L$319,9,FALSE)</f>
        <v>15235.883259978498</v>
      </c>
      <c r="G287" s="41">
        <f t="shared" si="83"/>
        <v>0.9</v>
      </c>
      <c r="H287">
        <f t="shared" si="84"/>
        <v>13319.442179514079</v>
      </c>
      <c r="I287">
        <f t="shared" si="76"/>
        <v>0</v>
      </c>
      <c r="J287">
        <f t="shared" si="77"/>
        <v>15235.883259978498</v>
      </c>
      <c r="K287">
        <f t="shared" si="78"/>
        <v>15214.847441729147</v>
      </c>
      <c r="L287">
        <f t="shared" si="85"/>
        <v>15214.847441729147</v>
      </c>
      <c r="M287">
        <f t="shared" si="79"/>
        <v>0</v>
      </c>
      <c r="N287" s="40">
        <f t="shared" si="86"/>
        <v>15214.847441729147</v>
      </c>
      <c r="O287" s="40">
        <f t="shared" si="80"/>
        <v>15198.778529645459</v>
      </c>
      <c r="P287" s="40">
        <f t="shared" si="87"/>
        <v>15198.778529645459</v>
      </c>
      <c r="Q287">
        <f t="shared" si="88"/>
        <v>0</v>
      </c>
      <c r="R287" s="40">
        <f t="shared" si="89"/>
        <v>15198.778529645459</v>
      </c>
      <c r="S287" s="40">
        <f t="shared" si="81"/>
        <v>15198.778529645446</v>
      </c>
      <c r="T287" s="40">
        <f t="shared" si="90"/>
        <v>15198.778529645446</v>
      </c>
      <c r="U287">
        <f t="shared" si="91"/>
        <v>0</v>
      </c>
      <c r="V287" s="40">
        <f t="shared" si="92"/>
        <v>15198.778529645446</v>
      </c>
      <c r="W287" s="40">
        <f t="shared" si="82"/>
        <v>15198.778529645442</v>
      </c>
      <c r="X287" s="40">
        <f t="shared" si="93"/>
        <v>15198.778529645442</v>
      </c>
      <c r="Y287">
        <f t="shared" si="94"/>
        <v>0</v>
      </c>
    </row>
    <row r="288" spans="1:25" x14ac:dyDescent="0.25">
      <c r="A288" s="4" t="s">
        <v>59</v>
      </c>
      <c r="B288" s="7" t="s">
        <v>75</v>
      </c>
      <c r="C288" s="2" t="s">
        <v>1224</v>
      </c>
      <c r="D288">
        <f>VLOOKUP(B288,'Model allocations'!$A$1:$L$319,4,FALSE)</f>
        <v>423653.98615720094</v>
      </c>
      <c r="E288" s="42">
        <f>VLOOKUP(B288,'Initial adjusted formula count'!$A$1:$P$319,12,FALSE)</f>
        <v>0.12917696380635299</v>
      </c>
      <c r="F288">
        <f>VLOOKUP(B288,'Model allocations'!$A$1:$L$319,9,FALSE)</f>
        <v>359811.13358608354</v>
      </c>
      <c r="G288" s="41">
        <f t="shared" si="83"/>
        <v>0.85</v>
      </c>
      <c r="H288">
        <f t="shared" si="84"/>
        <v>360105.88823362079</v>
      </c>
      <c r="I288">
        <f t="shared" si="76"/>
        <v>360105.88823362079</v>
      </c>
      <c r="J288">
        <f t="shared" si="77"/>
        <v>0</v>
      </c>
      <c r="K288">
        <f t="shared" si="78"/>
        <v>0</v>
      </c>
      <c r="L288">
        <f t="shared" si="85"/>
        <v>360105.88823362079</v>
      </c>
      <c r="M288">
        <f t="shared" si="79"/>
        <v>0</v>
      </c>
      <c r="N288" s="40">
        <f t="shared" si="86"/>
        <v>0</v>
      </c>
      <c r="O288" s="40">
        <f t="shared" si="80"/>
        <v>0</v>
      </c>
      <c r="P288" s="40">
        <f t="shared" si="87"/>
        <v>360105.88823362079</v>
      </c>
      <c r="Q288">
        <f t="shared" si="88"/>
        <v>0</v>
      </c>
      <c r="R288" s="40">
        <f t="shared" si="89"/>
        <v>0</v>
      </c>
      <c r="S288" s="40">
        <f t="shared" si="81"/>
        <v>0</v>
      </c>
      <c r="T288" s="40">
        <f t="shared" si="90"/>
        <v>360105.88823362079</v>
      </c>
      <c r="U288">
        <f t="shared" si="91"/>
        <v>0</v>
      </c>
      <c r="V288" s="40">
        <f t="shared" si="92"/>
        <v>0</v>
      </c>
      <c r="W288" s="40">
        <f t="shared" si="82"/>
        <v>0</v>
      </c>
      <c r="X288" s="40">
        <f t="shared" si="93"/>
        <v>360105.88823362079</v>
      </c>
      <c r="Y288">
        <f t="shared" si="94"/>
        <v>0</v>
      </c>
    </row>
    <row r="289" spans="1:25" x14ac:dyDescent="0.25">
      <c r="A289" s="4" t="s">
        <v>1225</v>
      </c>
      <c r="B289" s="7" t="s">
        <v>264</v>
      </c>
      <c r="C289" s="2" t="s">
        <v>1226</v>
      </c>
      <c r="D289">
        <f>VLOOKUP(B289,'Model allocations'!$A$1:$L$319,4,FALSE)</f>
        <v>0</v>
      </c>
      <c r="E289" s="42">
        <f>VLOOKUP(B289,'Initial adjusted formula count'!$A$1:$P$319,12,FALSE)</f>
        <v>0.104643104643105</v>
      </c>
      <c r="F289">
        <f>VLOOKUP(B289,'Model allocations'!$A$1:$L$319,9,FALSE)</f>
        <v>0</v>
      </c>
      <c r="G289" s="41">
        <f t="shared" si="83"/>
        <v>0.85</v>
      </c>
      <c r="H289">
        <f t="shared" si="84"/>
        <v>0</v>
      </c>
      <c r="I289">
        <f t="shared" si="76"/>
        <v>0</v>
      </c>
      <c r="J289">
        <f t="shared" si="77"/>
        <v>0</v>
      </c>
      <c r="K289">
        <f t="shared" si="78"/>
        <v>0</v>
      </c>
      <c r="L289">
        <f t="shared" si="85"/>
        <v>0</v>
      </c>
      <c r="M289">
        <f t="shared" si="79"/>
        <v>0</v>
      </c>
      <c r="N289" s="40">
        <f t="shared" si="86"/>
        <v>0</v>
      </c>
      <c r="O289" s="40">
        <f t="shared" si="80"/>
        <v>0</v>
      </c>
      <c r="P289" s="40">
        <f t="shared" si="87"/>
        <v>0</v>
      </c>
      <c r="Q289">
        <f t="shared" si="88"/>
        <v>0</v>
      </c>
      <c r="R289" s="40">
        <f t="shared" si="89"/>
        <v>0</v>
      </c>
      <c r="S289" s="40">
        <f t="shared" si="81"/>
        <v>0</v>
      </c>
      <c r="T289" s="40">
        <f t="shared" si="90"/>
        <v>0</v>
      </c>
      <c r="U289">
        <f t="shared" si="91"/>
        <v>0</v>
      </c>
      <c r="V289" s="40">
        <f t="shared" si="92"/>
        <v>0</v>
      </c>
      <c r="W289" s="40">
        <f t="shared" si="82"/>
        <v>0</v>
      </c>
      <c r="X289" s="40">
        <f t="shared" si="93"/>
        <v>0</v>
      </c>
      <c r="Y289">
        <f t="shared" si="94"/>
        <v>0</v>
      </c>
    </row>
    <row r="290" spans="1:25" x14ac:dyDescent="0.25">
      <c r="A290" s="4" t="s">
        <v>1227</v>
      </c>
      <c r="B290" s="7" t="s">
        <v>633</v>
      </c>
      <c r="C290" s="2" t="s">
        <v>1228</v>
      </c>
      <c r="D290">
        <f>VLOOKUP(B290,'Model allocations'!$A$1:$L$319,4,FALSE)</f>
        <v>18557.952948529317</v>
      </c>
      <c r="E290" s="42">
        <f>VLOOKUP(B290,'Initial adjusted formula count'!$A$1:$P$319,12,FALSE)</f>
        <v>0.18737270875763701</v>
      </c>
      <c r="F290">
        <f>VLOOKUP(B290,'Model allocations'!$A$1:$L$319,9,FALSE)</f>
        <v>19468.073054416967</v>
      </c>
      <c r="G290" s="41">
        <f t="shared" si="83"/>
        <v>0.9</v>
      </c>
      <c r="H290">
        <f t="shared" si="84"/>
        <v>16702.157653676386</v>
      </c>
      <c r="I290">
        <f t="shared" si="76"/>
        <v>0</v>
      </c>
      <c r="J290">
        <f t="shared" si="77"/>
        <v>19468.073054416967</v>
      </c>
      <c r="K290">
        <f t="shared" si="78"/>
        <v>19441.19395332057</v>
      </c>
      <c r="L290">
        <f t="shared" si="85"/>
        <v>19441.19395332057</v>
      </c>
      <c r="M290">
        <f t="shared" si="79"/>
        <v>0</v>
      </c>
      <c r="N290" s="40">
        <f t="shared" si="86"/>
        <v>19441.19395332057</v>
      </c>
      <c r="O290" s="40">
        <f t="shared" si="80"/>
        <v>19420.661454546967</v>
      </c>
      <c r="P290" s="40">
        <f t="shared" si="87"/>
        <v>19420.661454546967</v>
      </c>
      <c r="Q290">
        <f t="shared" si="88"/>
        <v>0</v>
      </c>
      <c r="R290" s="40">
        <f t="shared" si="89"/>
        <v>19420.661454546967</v>
      </c>
      <c r="S290" s="40">
        <f t="shared" si="81"/>
        <v>19420.661454546953</v>
      </c>
      <c r="T290" s="40">
        <f t="shared" si="90"/>
        <v>19420.661454546953</v>
      </c>
      <c r="U290">
        <f t="shared" si="91"/>
        <v>0</v>
      </c>
      <c r="V290" s="40">
        <f t="shared" si="92"/>
        <v>19420.661454546953</v>
      </c>
      <c r="W290" s="40">
        <f t="shared" si="82"/>
        <v>19420.661454546949</v>
      </c>
      <c r="X290" s="40">
        <f t="shared" si="93"/>
        <v>19420.661454546949</v>
      </c>
      <c r="Y290">
        <f t="shared" si="94"/>
        <v>0</v>
      </c>
    </row>
    <row r="291" spans="1:25" x14ac:dyDescent="0.25">
      <c r="A291" s="4" t="s">
        <v>1229</v>
      </c>
      <c r="B291" s="7" t="s">
        <v>635</v>
      </c>
      <c r="C291" s="2" t="s">
        <v>1230</v>
      </c>
      <c r="D291">
        <f>VLOOKUP(B291,'Model allocations'!$A$1:$L$319,4,FALSE)</f>
        <v>83158.422073156718</v>
      </c>
      <c r="E291" s="42">
        <f>VLOOKUP(B291,'Initial adjusted formula count'!$A$1:$P$319,12,FALSE)</f>
        <v>0.122678396871945</v>
      </c>
      <c r="F291">
        <f>VLOOKUP(B291,'Model allocations'!$A$1:$L$319,9,FALSE)</f>
        <v>70684.658762183215</v>
      </c>
      <c r="G291" s="41">
        <f t="shared" si="83"/>
        <v>0.85</v>
      </c>
      <c r="H291">
        <f t="shared" si="84"/>
        <v>70684.658762183215</v>
      </c>
      <c r="I291">
        <f t="shared" si="76"/>
        <v>0</v>
      </c>
      <c r="J291">
        <f t="shared" si="77"/>
        <v>70684.658762183215</v>
      </c>
      <c r="K291">
        <f t="shared" si="78"/>
        <v>70587.066150756174</v>
      </c>
      <c r="L291">
        <f t="shared" si="85"/>
        <v>70587.066150756174</v>
      </c>
      <c r="M291">
        <f t="shared" si="79"/>
        <v>70684.658762183215</v>
      </c>
      <c r="N291" s="40">
        <f t="shared" si="86"/>
        <v>0</v>
      </c>
      <c r="O291" s="40">
        <f t="shared" si="80"/>
        <v>0</v>
      </c>
      <c r="P291" s="40">
        <f t="shared" si="87"/>
        <v>70684.658762183215</v>
      </c>
      <c r="Q291">
        <f t="shared" si="88"/>
        <v>0</v>
      </c>
      <c r="R291" s="40">
        <f t="shared" si="89"/>
        <v>0</v>
      </c>
      <c r="S291" s="40">
        <f t="shared" si="81"/>
        <v>0</v>
      </c>
      <c r="T291" s="40">
        <f t="shared" si="90"/>
        <v>70684.658762183215</v>
      </c>
      <c r="U291">
        <f t="shared" si="91"/>
        <v>0</v>
      </c>
      <c r="V291" s="40">
        <f t="shared" si="92"/>
        <v>0</v>
      </c>
      <c r="W291" s="40">
        <f t="shared" si="82"/>
        <v>0</v>
      </c>
      <c r="X291" s="40">
        <f t="shared" si="93"/>
        <v>70684.658762183215</v>
      </c>
      <c r="Y291">
        <f t="shared" si="94"/>
        <v>0</v>
      </c>
    </row>
    <row r="292" spans="1:25" x14ac:dyDescent="0.25">
      <c r="A292" s="4" t="s">
        <v>1231</v>
      </c>
      <c r="B292" s="7" t="s">
        <v>637</v>
      </c>
      <c r="C292" s="2" t="s">
        <v>1232</v>
      </c>
      <c r="D292">
        <f>VLOOKUP(B292,'Model allocations'!$A$1:$L$319,4,FALSE)</f>
        <v>7545.9487996948683</v>
      </c>
      <c r="E292" s="42">
        <f>VLOOKUP(B292,'Initial adjusted formula count'!$A$1:$P$319,12,FALSE)</f>
        <v>0.13427561837455801</v>
      </c>
      <c r="F292">
        <f>VLOOKUP(B292,'Model allocations'!$A$1:$L$319,9,FALSE)</f>
        <v>6414.0564797406378</v>
      </c>
      <c r="G292" s="41">
        <f t="shared" si="83"/>
        <v>0.85</v>
      </c>
      <c r="H292">
        <f t="shared" si="84"/>
        <v>6414.0564797406378</v>
      </c>
      <c r="I292">
        <f t="shared" si="76"/>
        <v>0</v>
      </c>
      <c r="J292">
        <f t="shared" si="77"/>
        <v>6414.0564797406378</v>
      </c>
      <c r="K292">
        <f t="shared" si="78"/>
        <v>6405.2007459412507</v>
      </c>
      <c r="L292">
        <f t="shared" si="85"/>
        <v>6405.2007459412507</v>
      </c>
      <c r="M292">
        <f t="shared" si="79"/>
        <v>6414.0564797406378</v>
      </c>
      <c r="N292" s="40">
        <f t="shared" si="86"/>
        <v>0</v>
      </c>
      <c r="O292" s="40">
        <f t="shared" si="80"/>
        <v>0</v>
      </c>
      <c r="P292" s="40">
        <f t="shared" si="87"/>
        <v>6414.0564797406378</v>
      </c>
      <c r="Q292">
        <f t="shared" si="88"/>
        <v>0</v>
      </c>
      <c r="R292" s="40">
        <f t="shared" si="89"/>
        <v>0</v>
      </c>
      <c r="S292" s="40">
        <f t="shared" si="81"/>
        <v>0</v>
      </c>
      <c r="T292" s="40">
        <f t="shared" si="90"/>
        <v>6414.0564797406378</v>
      </c>
      <c r="U292">
        <f t="shared" si="91"/>
        <v>0</v>
      </c>
      <c r="V292" s="40">
        <f t="shared" si="92"/>
        <v>0</v>
      </c>
      <c r="W292" s="40">
        <f t="shared" si="82"/>
        <v>0</v>
      </c>
      <c r="X292" s="40">
        <f t="shared" si="93"/>
        <v>6414.0564797406378</v>
      </c>
      <c r="Y292">
        <f t="shared" si="94"/>
        <v>0</v>
      </c>
    </row>
    <row r="293" spans="1:25" x14ac:dyDescent="0.25">
      <c r="A293" s="4" t="s">
        <v>1233</v>
      </c>
      <c r="B293" s="7" t="s">
        <v>639</v>
      </c>
      <c r="C293" s="2" t="s">
        <v>1234</v>
      </c>
      <c r="D293">
        <f>VLOOKUP(B293,'Model allocations'!$A$1:$L$319,4,FALSE)</f>
        <v>105687.34434929454</v>
      </c>
      <c r="E293" s="42">
        <f>VLOOKUP(B293,'Initial adjusted formula count'!$A$1:$P$319,12,FALSE)</f>
        <v>0.13837608233948701</v>
      </c>
      <c r="F293">
        <f>VLOOKUP(B293,'Model allocations'!$A$1:$L$319,9,FALSE)</f>
        <v>89834.242696900357</v>
      </c>
      <c r="G293" s="41">
        <f t="shared" si="83"/>
        <v>0.85</v>
      </c>
      <c r="H293">
        <f t="shared" si="84"/>
        <v>89834.242696900357</v>
      </c>
      <c r="I293">
        <f t="shared" si="76"/>
        <v>0</v>
      </c>
      <c r="J293">
        <f t="shared" si="77"/>
        <v>89834.242696900357</v>
      </c>
      <c r="K293">
        <f t="shared" si="78"/>
        <v>89710.210714658519</v>
      </c>
      <c r="L293">
        <f t="shared" si="85"/>
        <v>89710.210714658519</v>
      </c>
      <c r="M293">
        <f t="shared" si="79"/>
        <v>89834.242696900357</v>
      </c>
      <c r="N293" s="40">
        <f t="shared" si="86"/>
        <v>0</v>
      </c>
      <c r="O293" s="40">
        <f t="shared" si="80"/>
        <v>0</v>
      </c>
      <c r="P293" s="40">
        <f t="shared" si="87"/>
        <v>89834.242696900357</v>
      </c>
      <c r="Q293">
        <f t="shared" si="88"/>
        <v>0</v>
      </c>
      <c r="R293" s="40">
        <f t="shared" si="89"/>
        <v>0</v>
      </c>
      <c r="S293" s="40">
        <f t="shared" si="81"/>
        <v>0</v>
      </c>
      <c r="T293" s="40">
        <f t="shared" si="90"/>
        <v>89834.242696900357</v>
      </c>
      <c r="U293">
        <f t="shared" si="91"/>
        <v>0</v>
      </c>
      <c r="V293" s="40">
        <f t="shared" si="92"/>
        <v>0</v>
      </c>
      <c r="W293" s="40">
        <f t="shared" si="82"/>
        <v>0</v>
      </c>
      <c r="X293" s="40">
        <f t="shared" si="93"/>
        <v>89834.242696900357</v>
      </c>
      <c r="Y293">
        <f t="shared" si="94"/>
        <v>0</v>
      </c>
    </row>
    <row r="294" spans="1:25" x14ac:dyDescent="0.25">
      <c r="A294" s="4" t="s">
        <v>1235</v>
      </c>
      <c r="B294" s="7" t="s">
        <v>641</v>
      </c>
      <c r="C294" s="2" t="s">
        <v>1236</v>
      </c>
      <c r="D294">
        <f>VLOOKUP(B294,'Model allocations'!$A$1:$L$319,4,FALSE)</f>
        <v>175211.31203483266</v>
      </c>
      <c r="E294" s="42">
        <f>VLOOKUP(B294,'Initial adjusted formula count'!$A$1:$P$319,12,FALSE)</f>
        <v>0.244857706396168</v>
      </c>
      <c r="F294">
        <f>VLOOKUP(B294,'Model allocations'!$A$1:$L$319,9,FALSE)</f>
        <v>183888.64656835163</v>
      </c>
      <c r="G294" s="41">
        <f t="shared" si="83"/>
        <v>0.9</v>
      </c>
      <c r="H294">
        <f t="shared" si="84"/>
        <v>157690.1808313494</v>
      </c>
      <c r="I294">
        <f t="shared" si="76"/>
        <v>0</v>
      </c>
      <c r="J294">
        <f t="shared" si="77"/>
        <v>183888.64656835163</v>
      </c>
      <c r="K294">
        <f t="shared" si="78"/>
        <v>183634.75592864765</v>
      </c>
      <c r="L294">
        <f t="shared" si="85"/>
        <v>183634.75592864765</v>
      </c>
      <c r="M294">
        <f t="shared" si="79"/>
        <v>0</v>
      </c>
      <c r="N294" s="40">
        <f t="shared" si="86"/>
        <v>183634.75592864765</v>
      </c>
      <c r="O294" s="40">
        <f t="shared" si="80"/>
        <v>183440.81308697088</v>
      </c>
      <c r="P294" s="40">
        <f t="shared" si="87"/>
        <v>183440.81308697088</v>
      </c>
      <c r="Q294">
        <f t="shared" si="88"/>
        <v>0</v>
      </c>
      <c r="R294" s="40">
        <f t="shared" si="89"/>
        <v>183440.81308697088</v>
      </c>
      <c r="S294" s="40">
        <f t="shared" si="81"/>
        <v>183440.81308697074</v>
      </c>
      <c r="T294" s="40">
        <f t="shared" si="90"/>
        <v>183440.81308697074</v>
      </c>
      <c r="U294">
        <f t="shared" si="91"/>
        <v>0</v>
      </c>
      <c r="V294" s="40">
        <f t="shared" si="92"/>
        <v>183440.81308697074</v>
      </c>
      <c r="W294" s="40">
        <f t="shared" si="82"/>
        <v>183440.81308697071</v>
      </c>
      <c r="X294" s="40">
        <f t="shared" si="93"/>
        <v>183440.81308697071</v>
      </c>
      <c r="Y294">
        <f t="shared" si="94"/>
        <v>0</v>
      </c>
    </row>
    <row r="295" spans="1:25" x14ac:dyDescent="0.25">
      <c r="A295" s="4" t="s">
        <v>1237</v>
      </c>
      <c r="B295" s="7" t="s">
        <v>643</v>
      </c>
      <c r="C295" s="2" t="s">
        <v>1238</v>
      </c>
      <c r="D295">
        <f>VLOOKUP(B295,'Model allocations'!$A$1:$L$319,4,FALSE)</f>
        <v>45690.463690851371</v>
      </c>
      <c r="E295" s="42">
        <f>VLOOKUP(B295,'Initial adjusted formula count'!$A$1:$P$319,12,FALSE)</f>
        <v>0.142045454545455</v>
      </c>
      <c r="F295">
        <f>VLOOKUP(B295,'Model allocations'!$A$1:$L$319,9,FALSE)</f>
        <v>38836.894137223666</v>
      </c>
      <c r="G295" s="41">
        <f t="shared" si="83"/>
        <v>0.85</v>
      </c>
      <c r="H295">
        <f t="shared" si="84"/>
        <v>38836.894137223666</v>
      </c>
      <c r="I295">
        <f t="shared" si="76"/>
        <v>0</v>
      </c>
      <c r="J295">
        <f t="shared" si="77"/>
        <v>38836.894137223666</v>
      </c>
      <c r="K295">
        <f t="shared" si="78"/>
        <v>38783.272969845333</v>
      </c>
      <c r="L295">
        <f t="shared" si="85"/>
        <v>38783.272969845333</v>
      </c>
      <c r="M295">
        <f t="shared" si="79"/>
        <v>38836.894137223666</v>
      </c>
      <c r="N295" s="40">
        <f t="shared" si="86"/>
        <v>0</v>
      </c>
      <c r="O295" s="40">
        <f t="shared" si="80"/>
        <v>0</v>
      </c>
      <c r="P295" s="40">
        <f t="shared" si="87"/>
        <v>38836.894137223666</v>
      </c>
      <c r="Q295">
        <f t="shared" si="88"/>
        <v>0</v>
      </c>
      <c r="R295" s="40">
        <f t="shared" si="89"/>
        <v>0</v>
      </c>
      <c r="S295" s="40">
        <f t="shared" si="81"/>
        <v>0</v>
      </c>
      <c r="T295" s="40">
        <f t="shared" si="90"/>
        <v>38836.894137223666</v>
      </c>
      <c r="U295">
        <f t="shared" si="91"/>
        <v>0</v>
      </c>
      <c r="V295" s="40">
        <f t="shared" si="92"/>
        <v>0</v>
      </c>
      <c r="W295" s="40">
        <f t="shared" si="82"/>
        <v>0</v>
      </c>
      <c r="X295" s="40">
        <f t="shared" si="93"/>
        <v>38836.894137223666</v>
      </c>
      <c r="Y295">
        <f t="shared" si="94"/>
        <v>0</v>
      </c>
    </row>
    <row r="296" spans="1:25" x14ac:dyDescent="0.25">
      <c r="A296" s="4" t="s">
        <v>1239</v>
      </c>
      <c r="B296" s="7" t="s">
        <v>266</v>
      </c>
      <c r="C296" s="2" t="s">
        <v>1240</v>
      </c>
      <c r="D296">
        <f>VLOOKUP(B296,'Model allocations'!$A$1:$L$319,4,FALSE)</f>
        <v>0</v>
      </c>
      <c r="E296" s="42">
        <f>VLOOKUP(B296,'Initial adjusted formula count'!$A$1:$P$319,12,FALSE)</f>
        <v>8.20875950694991E-2</v>
      </c>
      <c r="F296">
        <f>VLOOKUP(B296,'Model allocations'!$A$1:$L$319,9,FALSE)</f>
        <v>0</v>
      </c>
      <c r="G296" s="41">
        <f t="shared" si="83"/>
        <v>0.85</v>
      </c>
      <c r="H296">
        <f t="shared" si="84"/>
        <v>0</v>
      </c>
      <c r="I296">
        <f t="shared" si="76"/>
        <v>0</v>
      </c>
      <c r="J296">
        <f t="shared" si="77"/>
        <v>0</v>
      </c>
      <c r="K296">
        <f t="shared" si="78"/>
        <v>0</v>
      </c>
      <c r="L296">
        <f t="shared" si="85"/>
        <v>0</v>
      </c>
      <c r="M296">
        <f t="shared" si="79"/>
        <v>0</v>
      </c>
      <c r="N296" s="40">
        <f t="shared" si="86"/>
        <v>0</v>
      </c>
      <c r="O296" s="40">
        <f t="shared" si="80"/>
        <v>0</v>
      </c>
      <c r="P296" s="40">
        <f t="shared" si="87"/>
        <v>0</v>
      </c>
      <c r="Q296">
        <f t="shared" si="88"/>
        <v>0</v>
      </c>
      <c r="R296" s="40">
        <f t="shared" si="89"/>
        <v>0</v>
      </c>
      <c r="S296" s="40">
        <f t="shared" si="81"/>
        <v>0</v>
      </c>
      <c r="T296" s="40">
        <f t="shared" si="90"/>
        <v>0</v>
      </c>
      <c r="U296">
        <f t="shared" si="91"/>
        <v>0</v>
      </c>
      <c r="V296" s="40">
        <f t="shared" si="92"/>
        <v>0</v>
      </c>
      <c r="W296" s="40">
        <f t="shared" si="82"/>
        <v>0</v>
      </c>
      <c r="X296" s="40">
        <f t="shared" si="93"/>
        <v>0</v>
      </c>
      <c r="Y296">
        <f t="shared" si="94"/>
        <v>0</v>
      </c>
    </row>
    <row r="297" spans="1:25" x14ac:dyDescent="0.25">
      <c r="A297" s="4" t="s">
        <v>1241</v>
      </c>
      <c r="B297" s="7" t="s">
        <v>645</v>
      </c>
      <c r="C297" s="2" t="s">
        <v>1242</v>
      </c>
      <c r="D297">
        <f>VLOOKUP(B297,'Model allocations'!$A$1:$L$319,4,FALSE)</f>
        <v>2516.8475761909667</v>
      </c>
      <c r="E297" s="42">
        <f>VLOOKUP(B297,'Initial adjusted formula count'!$A$1:$P$319,12,FALSE)</f>
        <v>0.134328358208955</v>
      </c>
      <c r="F297">
        <f>VLOOKUP(B297,'Model allocations'!$A$1:$L$319,9,FALSE)</f>
        <v>2139.3204397623217</v>
      </c>
      <c r="G297" s="41">
        <f t="shared" si="83"/>
        <v>0.85</v>
      </c>
      <c r="H297">
        <f t="shared" si="84"/>
        <v>2139.3204397623217</v>
      </c>
      <c r="I297">
        <f t="shared" si="76"/>
        <v>0</v>
      </c>
      <c r="J297">
        <f t="shared" si="77"/>
        <v>2139.3204397623217</v>
      </c>
      <c r="K297">
        <f t="shared" si="78"/>
        <v>2136.3667313897868</v>
      </c>
      <c r="L297">
        <f t="shared" si="85"/>
        <v>2136.3667313897868</v>
      </c>
      <c r="M297">
        <f t="shared" si="79"/>
        <v>2139.3204397623217</v>
      </c>
      <c r="N297" s="40">
        <f t="shared" si="86"/>
        <v>0</v>
      </c>
      <c r="O297" s="40">
        <f t="shared" si="80"/>
        <v>0</v>
      </c>
      <c r="P297" s="40">
        <f t="shared" si="87"/>
        <v>2139.3204397623217</v>
      </c>
      <c r="Q297">
        <f t="shared" si="88"/>
        <v>0</v>
      </c>
      <c r="R297" s="40">
        <f t="shared" si="89"/>
        <v>0</v>
      </c>
      <c r="S297" s="40">
        <f t="shared" si="81"/>
        <v>0</v>
      </c>
      <c r="T297" s="40">
        <f t="shared" si="90"/>
        <v>2139.3204397623217</v>
      </c>
      <c r="U297">
        <f t="shared" si="91"/>
        <v>0</v>
      </c>
      <c r="V297" s="40">
        <f t="shared" si="92"/>
        <v>0</v>
      </c>
      <c r="W297" s="40">
        <f t="shared" si="82"/>
        <v>0</v>
      </c>
      <c r="X297" s="40">
        <f t="shared" si="93"/>
        <v>2139.3204397623217</v>
      </c>
      <c r="Y297">
        <f t="shared" si="94"/>
        <v>0</v>
      </c>
    </row>
    <row r="298" spans="1:25" x14ac:dyDescent="0.25">
      <c r="A298" s="4" t="s">
        <v>1243</v>
      </c>
      <c r="B298" s="7" t="s">
        <v>647</v>
      </c>
      <c r="C298" s="2" t="s">
        <v>1244</v>
      </c>
      <c r="D298">
        <f>VLOOKUP(B298,'Model allocations'!$A$1:$L$319,4,FALSE)</f>
        <v>6073.8262060861462</v>
      </c>
      <c r="E298" s="42">
        <f>VLOOKUP(B298,'Initial adjusted formula count'!$A$1:$P$319,12,FALSE)</f>
        <v>0.152941176470588</v>
      </c>
      <c r="F298">
        <f>VLOOKUP(B298,'Model allocations'!$A$1:$L$319,9,FALSE)</f>
        <v>11003.693465540029</v>
      </c>
      <c r="G298" s="41">
        <f t="shared" si="83"/>
        <v>0.9</v>
      </c>
      <c r="H298">
        <f t="shared" si="84"/>
        <v>5466.443585477532</v>
      </c>
      <c r="I298">
        <f t="shared" si="76"/>
        <v>0</v>
      </c>
      <c r="J298">
        <f t="shared" si="77"/>
        <v>11003.693465540029</v>
      </c>
      <c r="K298">
        <f t="shared" si="78"/>
        <v>10988.500930137718</v>
      </c>
      <c r="L298">
        <f t="shared" si="85"/>
        <v>10988.500930137718</v>
      </c>
      <c r="M298">
        <f t="shared" si="79"/>
        <v>0</v>
      </c>
      <c r="N298" s="40">
        <f t="shared" si="86"/>
        <v>10988.500930137718</v>
      </c>
      <c r="O298" s="40">
        <f t="shared" si="80"/>
        <v>10976.895604743942</v>
      </c>
      <c r="P298" s="40">
        <f t="shared" si="87"/>
        <v>10976.895604743942</v>
      </c>
      <c r="Q298">
        <f t="shared" si="88"/>
        <v>0</v>
      </c>
      <c r="R298" s="40">
        <f t="shared" si="89"/>
        <v>10976.895604743942</v>
      </c>
      <c r="S298" s="40">
        <f t="shared" si="81"/>
        <v>10976.895604743933</v>
      </c>
      <c r="T298" s="40">
        <f t="shared" si="90"/>
        <v>10976.895604743933</v>
      </c>
      <c r="U298">
        <f t="shared" si="91"/>
        <v>0</v>
      </c>
      <c r="V298" s="40">
        <f t="shared" si="92"/>
        <v>10976.895604743933</v>
      </c>
      <c r="W298" s="40">
        <f t="shared" si="82"/>
        <v>10976.89560474393</v>
      </c>
      <c r="X298" s="40">
        <f t="shared" si="93"/>
        <v>10976.89560474393</v>
      </c>
      <c r="Y298">
        <f t="shared" si="94"/>
        <v>0</v>
      </c>
    </row>
    <row r="299" spans="1:25" x14ac:dyDescent="0.25">
      <c r="A299" s="4" t="s">
        <v>1245</v>
      </c>
      <c r="B299" s="7" t="s">
        <v>649</v>
      </c>
      <c r="C299" s="2" t="s">
        <v>1246</v>
      </c>
      <c r="D299">
        <f>VLOOKUP(B299,'Model allocations'!$A$1:$L$319,4,FALSE)</f>
        <v>17166.191160687096</v>
      </c>
      <c r="E299" s="42">
        <f>VLOOKUP(B299,'Initial adjusted formula count'!$A$1:$P$319,12,FALSE)</f>
        <v>0.25471698113207503</v>
      </c>
      <c r="F299">
        <f>VLOOKUP(B299,'Model allocations'!$A$1:$L$319,9,FALSE)</f>
        <v>17140.368667475803</v>
      </c>
      <c r="G299" s="41">
        <f t="shared" si="83"/>
        <v>0.9</v>
      </c>
      <c r="H299">
        <f t="shared" si="84"/>
        <v>15449.572044618388</v>
      </c>
      <c r="I299">
        <f t="shared" si="76"/>
        <v>0</v>
      </c>
      <c r="J299">
        <f t="shared" si="77"/>
        <v>17140.368667475803</v>
      </c>
      <c r="K299">
        <f t="shared" si="78"/>
        <v>17116.703371945281</v>
      </c>
      <c r="L299">
        <f t="shared" si="85"/>
        <v>17116.703371945281</v>
      </c>
      <c r="M299">
        <f t="shared" si="79"/>
        <v>0</v>
      </c>
      <c r="N299" s="40">
        <f t="shared" si="86"/>
        <v>17116.703371945281</v>
      </c>
      <c r="O299" s="40">
        <f t="shared" si="80"/>
        <v>17098.625845851129</v>
      </c>
      <c r="P299" s="40">
        <f t="shared" si="87"/>
        <v>17098.625845851129</v>
      </c>
      <c r="Q299">
        <f t="shared" si="88"/>
        <v>0</v>
      </c>
      <c r="R299" s="40">
        <f t="shared" si="89"/>
        <v>17098.625845851129</v>
      </c>
      <c r="S299" s="40">
        <f t="shared" si="81"/>
        <v>17098.625845851115</v>
      </c>
      <c r="T299" s="40">
        <f t="shared" si="90"/>
        <v>17098.625845851115</v>
      </c>
      <c r="U299">
        <f t="shared" si="91"/>
        <v>0</v>
      </c>
      <c r="V299" s="40">
        <f t="shared" si="92"/>
        <v>17098.625845851115</v>
      </c>
      <c r="W299" s="40">
        <f t="shared" si="82"/>
        <v>17098.625845851111</v>
      </c>
      <c r="X299" s="40">
        <f t="shared" si="93"/>
        <v>17098.625845851111</v>
      </c>
      <c r="Y299">
        <f t="shared" si="94"/>
        <v>0</v>
      </c>
    </row>
    <row r="300" spans="1:25" x14ac:dyDescent="0.25">
      <c r="A300" s="4" t="s">
        <v>65</v>
      </c>
      <c r="B300" s="7" t="s">
        <v>76</v>
      </c>
      <c r="C300" s="2" t="s">
        <v>1247</v>
      </c>
      <c r="D300">
        <f>VLOOKUP(B300,'Model allocations'!$A$1:$L$319,4,FALSE)</f>
        <v>244989.02814232293</v>
      </c>
      <c r="E300" s="42">
        <f>VLOOKUP(B300,'Initial adjusted formula count'!$A$1:$P$319,12,FALSE)</f>
        <v>0.13617825032346101</v>
      </c>
      <c r="F300">
        <f>VLOOKUP(B300,'Model allocations'!$A$1:$L$319,9,FALSE)</f>
        <v>204637.71862232382</v>
      </c>
      <c r="G300" s="41">
        <f t="shared" si="83"/>
        <v>0.85</v>
      </c>
      <c r="H300">
        <f t="shared" si="84"/>
        <v>208240.67392097448</v>
      </c>
      <c r="I300">
        <f t="shared" si="76"/>
        <v>208240.67392097448</v>
      </c>
      <c r="J300">
        <f t="shared" si="77"/>
        <v>0</v>
      </c>
      <c r="K300">
        <f t="shared" si="78"/>
        <v>0</v>
      </c>
      <c r="L300">
        <f t="shared" si="85"/>
        <v>208240.67392097448</v>
      </c>
      <c r="M300">
        <f t="shared" si="79"/>
        <v>0</v>
      </c>
      <c r="N300" s="40">
        <f t="shared" si="86"/>
        <v>0</v>
      </c>
      <c r="O300" s="40">
        <f t="shared" si="80"/>
        <v>0</v>
      </c>
      <c r="P300" s="40">
        <f t="shared" si="87"/>
        <v>208240.67392097448</v>
      </c>
      <c r="Q300">
        <f t="shared" si="88"/>
        <v>0</v>
      </c>
      <c r="R300" s="40">
        <f t="shared" si="89"/>
        <v>0</v>
      </c>
      <c r="S300" s="40">
        <f t="shared" si="81"/>
        <v>0</v>
      </c>
      <c r="T300" s="40">
        <f t="shared" si="90"/>
        <v>208240.67392097448</v>
      </c>
      <c r="U300">
        <f t="shared" si="91"/>
        <v>0</v>
      </c>
      <c r="V300" s="40">
        <f t="shared" si="92"/>
        <v>0</v>
      </c>
      <c r="W300" s="40">
        <f t="shared" si="82"/>
        <v>0</v>
      </c>
      <c r="X300" s="40">
        <f t="shared" si="93"/>
        <v>208240.67392097448</v>
      </c>
      <c r="Y300">
        <f t="shared" si="94"/>
        <v>0</v>
      </c>
    </row>
    <row r="301" spans="1:25" x14ac:dyDescent="0.25">
      <c r="A301" s="4" t="s">
        <v>1248</v>
      </c>
      <c r="B301" s="7" t="s">
        <v>320</v>
      </c>
      <c r="C301" s="2" t="s">
        <v>1249</v>
      </c>
      <c r="D301">
        <f>VLOOKUP(B301,'Model allocations'!$A$1:$L$319,4,FALSE)</f>
        <v>0</v>
      </c>
      <c r="E301" s="42">
        <f>VLOOKUP(B301,'Initial adjusted formula count'!$A$1:$P$319,12,FALSE)</f>
        <v>0.112066318698189</v>
      </c>
      <c r="F301">
        <f>VLOOKUP(B301,'Model allocations'!$A$1:$L$319,9,FALSE)</f>
        <v>0</v>
      </c>
      <c r="G301" s="41">
        <f t="shared" si="83"/>
        <v>0.85</v>
      </c>
      <c r="H301">
        <f t="shared" si="84"/>
        <v>0</v>
      </c>
      <c r="I301">
        <f t="shared" si="76"/>
        <v>0</v>
      </c>
      <c r="J301">
        <f t="shared" si="77"/>
        <v>0</v>
      </c>
      <c r="K301">
        <f t="shared" si="78"/>
        <v>0</v>
      </c>
      <c r="L301">
        <f t="shared" si="85"/>
        <v>0</v>
      </c>
      <c r="M301">
        <f t="shared" si="79"/>
        <v>0</v>
      </c>
      <c r="N301" s="40">
        <f t="shared" si="86"/>
        <v>0</v>
      </c>
      <c r="O301" s="40">
        <f t="shared" si="80"/>
        <v>0</v>
      </c>
      <c r="P301" s="40">
        <f t="shared" si="87"/>
        <v>0</v>
      </c>
      <c r="Q301">
        <f t="shared" si="88"/>
        <v>0</v>
      </c>
      <c r="R301" s="40">
        <f t="shared" si="89"/>
        <v>0</v>
      </c>
      <c r="S301" s="40">
        <f t="shared" si="81"/>
        <v>0</v>
      </c>
      <c r="T301" s="40">
        <f t="shared" si="90"/>
        <v>0</v>
      </c>
      <c r="U301">
        <f t="shared" si="91"/>
        <v>0</v>
      </c>
      <c r="V301" s="40">
        <f t="shared" si="92"/>
        <v>0</v>
      </c>
      <c r="W301" s="40">
        <f t="shared" si="82"/>
        <v>0</v>
      </c>
      <c r="X301" s="40">
        <f t="shared" si="93"/>
        <v>0</v>
      </c>
      <c r="Y301">
        <f t="shared" si="94"/>
        <v>0</v>
      </c>
    </row>
    <row r="302" spans="1:25" x14ac:dyDescent="0.25">
      <c r="A302" s="4" t="s">
        <v>1250</v>
      </c>
      <c r="B302" s="7" t="s">
        <v>268</v>
      </c>
      <c r="C302" s="2" t="s">
        <v>1251</v>
      </c>
      <c r="D302">
        <f>VLOOKUP(B302,'Model allocations'!$A$1:$L$319,4,FALSE)</f>
        <v>0</v>
      </c>
      <c r="E302" s="42">
        <f>VLOOKUP(B302,'Initial adjusted formula count'!$A$1:$P$319,12,FALSE)</f>
        <v>0.118842845973417</v>
      </c>
      <c r="F302">
        <f>VLOOKUP(B302,'Model allocations'!$A$1:$L$319,9,FALSE)</f>
        <v>0</v>
      </c>
      <c r="G302" s="41">
        <f t="shared" si="83"/>
        <v>0.85</v>
      </c>
      <c r="H302">
        <f t="shared" si="84"/>
        <v>0</v>
      </c>
      <c r="I302">
        <f t="shared" si="76"/>
        <v>0</v>
      </c>
      <c r="J302">
        <f t="shared" si="77"/>
        <v>0</v>
      </c>
      <c r="K302">
        <f t="shared" si="78"/>
        <v>0</v>
      </c>
      <c r="L302">
        <f t="shared" si="85"/>
        <v>0</v>
      </c>
      <c r="M302">
        <f t="shared" si="79"/>
        <v>0</v>
      </c>
      <c r="N302" s="40">
        <f t="shared" si="86"/>
        <v>0</v>
      </c>
      <c r="O302" s="40">
        <f t="shared" si="80"/>
        <v>0</v>
      </c>
      <c r="P302" s="40">
        <f t="shared" si="87"/>
        <v>0</v>
      </c>
      <c r="Q302">
        <f t="shared" si="88"/>
        <v>0</v>
      </c>
      <c r="R302" s="40">
        <f t="shared" si="89"/>
        <v>0</v>
      </c>
      <c r="S302" s="40">
        <f t="shared" si="81"/>
        <v>0</v>
      </c>
      <c r="T302" s="40">
        <f t="shared" si="90"/>
        <v>0</v>
      </c>
      <c r="U302">
        <f t="shared" si="91"/>
        <v>0</v>
      </c>
      <c r="V302" s="40">
        <f t="shared" si="92"/>
        <v>0</v>
      </c>
      <c r="W302" s="40">
        <f t="shared" si="82"/>
        <v>0</v>
      </c>
      <c r="X302" s="40">
        <f t="shared" si="93"/>
        <v>0</v>
      </c>
      <c r="Y302">
        <f t="shared" si="94"/>
        <v>0</v>
      </c>
    </row>
    <row r="303" spans="1:25" x14ac:dyDescent="0.25">
      <c r="A303" s="4" t="s">
        <v>14</v>
      </c>
      <c r="B303" s="7" t="s">
        <v>80</v>
      </c>
      <c r="C303" s="2" t="s">
        <v>1252</v>
      </c>
      <c r="D303">
        <f>VLOOKUP(B303,'Model allocations'!$A$1:$L$319,4,FALSE)</f>
        <v>0</v>
      </c>
      <c r="E303" s="42">
        <f>VLOOKUP(B303,'Initial adjusted formula count'!$A$1:$P$319,12,FALSE)</f>
        <v>0.19991162695498299</v>
      </c>
      <c r="F303">
        <f>VLOOKUP(B303,'Model allocations'!$A$1:$L$319,9,FALSE)</f>
        <v>0</v>
      </c>
      <c r="G303" s="41">
        <f t="shared" si="83"/>
        <v>0.9</v>
      </c>
      <c r="H303">
        <f t="shared" si="84"/>
        <v>0</v>
      </c>
      <c r="I303">
        <f t="shared" si="76"/>
        <v>0</v>
      </c>
      <c r="J303">
        <f t="shared" si="77"/>
        <v>0</v>
      </c>
      <c r="K303">
        <f t="shared" si="78"/>
        <v>0</v>
      </c>
      <c r="L303">
        <f t="shared" si="85"/>
        <v>0</v>
      </c>
      <c r="M303">
        <f t="shared" si="79"/>
        <v>0</v>
      </c>
      <c r="N303" s="40">
        <f t="shared" si="86"/>
        <v>0</v>
      </c>
      <c r="O303" s="40">
        <f t="shared" si="80"/>
        <v>0</v>
      </c>
      <c r="P303" s="40">
        <f t="shared" si="87"/>
        <v>0</v>
      </c>
      <c r="Q303">
        <f t="shared" si="88"/>
        <v>0</v>
      </c>
      <c r="R303" s="40">
        <f t="shared" si="89"/>
        <v>0</v>
      </c>
      <c r="S303" s="40">
        <f t="shared" si="81"/>
        <v>0</v>
      </c>
      <c r="T303" s="40">
        <f t="shared" si="90"/>
        <v>0</v>
      </c>
      <c r="U303">
        <f t="shared" si="91"/>
        <v>0</v>
      </c>
      <c r="V303" s="40">
        <f t="shared" si="92"/>
        <v>0</v>
      </c>
      <c r="W303" s="40">
        <f t="shared" si="82"/>
        <v>0</v>
      </c>
      <c r="X303" s="40">
        <f t="shared" si="93"/>
        <v>0</v>
      </c>
      <c r="Y303">
        <f t="shared" si="94"/>
        <v>0</v>
      </c>
    </row>
    <row r="304" spans="1:25" x14ac:dyDescent="0.25">
      <c r="A304" s="4" t="s">
        <v>1253</v>
      </c>
      <c r="B304" s="7" t="s">
        <v>651</v>
      </c>
      <c r="C304" s="2" t="s">
        <v>1254</v>
      </c>
      <c r="D304">
        <f>VLOOKUP(B304,'Model allocations'!$A$1:$L$319,4,FALSE)</f>
        <v>26075.098446667773</v>
      </c>
      <c r="E304" s="42">
        <f>VLOOKUP(B304,'Initial adjusted formula count'!$A$1:$P$319,12,FALSE)</f>
        <v>0.23931623931623899</v>
      </c>
      <c r="F304">
        <f>VLOOKUP(B304,'Model allocations'!$A$1:$L$319,9,FALSE)</f>
        <v>23700.26284885544</v>
      </c>
      <c r="G304" s="41">
        <f t="shared" si="83"/>
        <v>0.9</v>
      </c>
      <c r="H304">
        <f t="shared" si="84"/>
        <v>23467.588602000997</v>
      </c>
      <c r="I304">
        <f t="shared" si="76"/>
        <v>0</v>
      </c>
      <c r="J304">
        <f t="shared" si="77"/>
        <v>23700.26284885544</v>
      </c>
      <c r="K304">
        <f t="shared" si="78"/>
        <v>23667.540464912003</v>
      </c>
      <c r="L304">
        <f t="shared" si="85"/>
        <v>23667.540464912003</v>
      </c>
      <c r="M304">
        <f t="shared" si="79"/>
        <v>0</v>
      </c>
      <c r="N304" s="40">
        <f t="shared" si="86"/>
        <v>23667.540464912003</v>
      </c>
      <c r="O304" s="40">
        <f t="shared" si="80"/>
        <v>23642.544379448485</v>
      </c>
      <c r="P304" s="40">
        <f t="shared" si="87"/>
        <v>23642.544379448485</v>
      </c>
      <c r="Q304">
        <f t="shared" si="88"/>
        <v>0</v>
      </c>
      <c r="R304" s="40">
        <f t="shared" si="89"/>
        <v>23642.544379448485</v>
      </c>
      <c r="S304" s="40">
        <f t="shared" si="81"/>
        <v>23642.544379448467</v>
      </c>
      <c r="T304" s="40">
        <f t="shared" si="90"/>
        <v>23642.544379448467</v>
      </c>
      <c r="U304">
        <f t="shared" si="91"/>
        <v>0</v>
      </c>
      <c r="V304" s="40">
        <f t="shared" si="92"/>
        <v>23642.544379448467</v>
      </c>
      <c r="W304" s="40">
        <f t="shared" si="82"/>
        <v>23642.544379448464</v>
      </c>
      <c r="X304" s="40">
        <f t="shared" si="93"/>
        <v>23642.544379448464</v>
      </c>
      <c r="Y304">
        <f t="shared" si="94"/>
        <v>0</v>
      </c>
    </row>
    <row r="305" spans="1:25" x14ac:dyDescent="0.25">
      <c r="A305" s="4" t="s">
        <v>1255</v>
      </c>
      <c r="B305" s="7" t="s">
        <v>270</v>
      </c>
      <c r="C305" s="2" t="s">
        <v>1256</v>
      </c>
      <c r="D305">
        <f>VLOOKUP(B305,'Model allocations'!$A$1:$L$319,4,FALSE)</f>
        <v>0</v>
      </c>
      <c r="E305" s="42">
        <f>VLOOKUP(B305,'Initial adjusted formula count'!$A$1:$P$319,12,FALSE)</f>
        <v>6.0326770004189401E-2</v>
      </c>
      <c r="F305">
        <f>VLOOKUP(B305,'Model allocations'!$A$1:$L$319,9,FALSE)</f>
        <v>0</v>
      </c>
      <c r="G305" s="41">
        <f t="shared" si="83"/>
        <v>0.85</v>
      </c>
      <c r="H305">
        <f t="shared" si="84"/>
        <v>0</v>
      </c>
      <c r="I305">
        <f t="shared" si="76"/>
        <v>0</v>
      </c>
      <c r="J305">
        <f t="shared" si="77"/>
        <v>0</v>
      </c>
      <c r="K305">
        <f t="shared" si="78"/>
        <v>0</v>
      </c>
      <c r="L305">
        <f t="shared" si="85"/>
        <v>0</v>
      </c>
      <c r="M305">
        <f t="shared" si="79"/>
        <v>0</v>
      </c>
      <c r="N305" s="40">
        <f t="shared" si="86"/>
        <v>0</v>
      </c>
      <c r="O305" s="40">
        <f t="shared" si="80"/>
        <v>0</v>
      </c>
      <c r="P305" s="40">
        <f t="shared" si="87"/>
        <v>0</v>
      </c>
      <c r="Q305">
        <f t="shared" si="88"/>
        <v>0</v>
      </c>
      <c r="R305" s="40">
        <f t="shared" si="89"/>
        <v>0</v>
      </c>
      <c r="S305" s="40">
        <f t="shared" si="81"/>
        <v>0</v>
      </c>
      <c r="T305" s="40">
        <f t="shared" si="90"/>
        <v>0</v>
      </c>
      <c r="U305">
        <f t="shared" si="91"/>
        <v>0</v>
      </c>
      <c r="V305" s="40">
        <f t="shared" si="92"/>
        <v>0</v>
      </c>
      <c r="W305" s="40">
        <f t="shared" si="82"/>
        <v>0</v>
      </c>
      <c r="X305" s="40">
        <f t="shared" si="93"/>
        <v>0</v>
      </c>
      <c r="Y305">
        <f t="shared" si="94"/>
        <v>0</v>
      </c>
    </row>
    <row r="306" spans="1:25" x14ac:dyDescent="0.25">
      <c r="A306" s="4" t="s">
        <v>1257</v>
      </c>
      <c r="B306" s="7" t="s">
        <v>322</v>
      </c>
      <c r="C306" s="2" t="s">
        <v>1258</v>
      </c>
      <c r="D306">
        <f>VLOOKUP(B306,'Model allocations'!$A$1:$L$319,4,FALSE)</f>
        <v>0</v>
      </c>
      <c r="E306" s="42">
        <f>VLOOKUP(B306,'Initial adjusted formula count'!$A$1:$P$319,12,FALSE)</f>
        <v>0.13290113452187999</v>
      </c>
      <c r="F306">
        <f>VLOOKUP(B306,'Model allocations'!$A$1:$L$319,9,FALSE)</f>
        <v>0</v>
      </c>
      <c r="G306" s="41">
        <f t="shared" si="83"/>
        <v>0.85</v>
      </c>
      <c r="H306">
        <f t="shared" si="84"/>
        <v>0</v>
      </c>
      <c r="I306">
        <f t="shared" si="76"/>
        <v>0</v>
      </c>
      <c r="J306">
        <f t="shared" si="77"/>
        <v>0</v>
      </c>
      <c r="K306">
        <f t="shared" si="78"/>
        <v>0</v>
      </c>
      <c r="L306">
        <f t="shared" si="85"/>
        <v>0</v>
      </c>
      <c r="M306">
        <f t="shared" si="79"/>
        <v>0</v>
      </c>
      <c r="N306" s="40">
        <f t="shared" si="86"/>
        <v>0</v>
      </c>
      <c r="O306" s="40">
        <f t="shared" si="80"/>
        <v>0</v>
      </c>
      <c r="P306" s="40">
        <f t="shared" si="87"/>
        <v>0</v>
      </c>
      <c r="Q306">
        <f t="shared" si="88"/>
        <v>0</v>
      </c>
      <c r="R306" s="40">
        <f t="shared" si="89"/>
        <v>0</v>
      </c>
      <c r="S306" s="40">
        <f t="shared" si="81"/>
        <v>0</v>
      </c>
      <c r="T306" s="40">
        <f t="shared" si="90"/>
        <v>0</v>
      </c>
      <c r="U306">
        <f t="shared" si="91"/>
        <v>0</v>
      </c>
      <c r="V306" s="40">
        <f t="shared" si="92"/>
        <v>0</v>
      </c>
      <c r="W306" s="40">
        <f t="shared" si="82"/>
        <v>0</v>
      </c>
      <c r="X306" s="40">
        <f t="shared" si="93"/>
        <v>0</v>
      </c>
      <c r="Y306">
        <f t="shared" si="94"/>
        <v>0</v>
      </c>
    </row>
    <row r="307" spans="1:25" x14ac:dyDescent="0.25">
      <c r="A307" s="4" t="s">
        <v>22</v>
      </c>
      <c r="B307" s="7" t="s">
        <v>82</v>
      </c>
      <c r="C307" s="2" t="s">
        <v>1259</v>
      </c>
      <c r="D307">
        <f>VLOOKUP(B307,'Model allocations'!$A$1:$L$319,4,FALSE)</f>
        <v>7309.89855324781</v>
      </c>
      <c r="E307" s="42">
        <f>VLOOKUP(B307,'Initial adjusted formula count'!$A$1:$P$319,12,FALSE)</f>
        <v>0.14525964057763599</v>
      </c>
      <c r="F307">
        <f>VLOOKUP(B307,'Model allocations'!$A$1:$L$319,9,FALSE)</f>
        <v>8669.4600427028963</v>
      </c>
      <c r="G307" s="41">
        <f t="shared" si="83"/>
        <v>0.85</v>
      </c>
      <c r="H307">
        <f t="shared" si="84"/>
        <v>6213.4137702606386</v>
      </c>
      <c r="I307">
        <f t="shared" si="76"/>
        <v>0</v>
      </c>
      <c r="J307">
        <f t="shared" si="77"/>
        <v>8669.4600427028963</v>
      </c>
      <c r="K307">
        <f t="shared" si="78"/>
        <v>8657.4903273495784</v>
      </c>
      <c r="L307">
        <f t="shared" si="85"/>
        <v>8657.4903273495784</v>
      </c>
      <c r="M307">
        <f t="shared" si="79"/>
        <v>0</v>
      </c>
      <c r="N307" s="40">
        <f t="shared" si="86"/>
        <v>8657.4903273495784</v>
      </c>
      <c r="O307" s="40">
        <f t="shared" si="80"/>
        <v>8648.3468606491479</v>
      </c>
      <c r="P307" s="40">
        <f t="shared" si="87"/>
        <v>8648.3468606491479</v>
      </c>
      <c r="Q307">
        <f t="shared" si="88"/>
        <v>0</v>
      </c>
      <c r="R307" s="40">
        <f t="shared" si="89"/>
        <v>8648.3468606491479</v>
      </c>
      <c r="S307" s="40">
        <f t="shared" si="81"/>
        <v>8648.3468606491406</v>
      </c>
      <c r="T307" s="40">
        <f t="shared" si="90"/>
        <v>8648.3468606491406</v>
      </c>
      <c r="U307">
        <f t="shared" si="91"/>
        <v>0</v>
      </c>
      <c r="V307" s="40">
        <f t="shared" si="92"/>
        <v>8648.3468606491406</v>
      </c>
      <c r="W307" s="40">
        <f t="shared" si="82"/>
        <v>8648.3468606491388</v>
      </c>
      <c r="X307" s="40">
        <f t="shared" si="93"/>
        <v>8648.3468606491388</v>
      </c>
      <c r="Y307">
        <f t="shared" si="94"/>
        <v>0</v>
      </c>
    </row>
    <row r="308" spans="1:25" x14ac:dyDescent="0.25">
      <c r="A308" s="4" t="s">
        <v>1260</v>
      </c>
      <c r="B308" s="7" t="s">
        <v>272</v>
      </c>
      <c r="C308" s="2" t="s">
        <v>1261</v>
      </c>
      <c r="D308">
        <f>VLOOKUP(B308,'Model allocations'!$A$1:$L$319,4,FALSE)</f>
        <v>0</v>
      </c>
      <c r="E308" s="42">
        <f>VLOOKUP(B308,'Initial adjusted formula count'!$A$1:$P$319,12,FALSE)</f>
        <v>0.13761467889908299</v>
      </c>
      <c r="F308">
        <f>VLOOKUP(B308,'Model allocations'!$A$1:$L$319,9,FALSE)</f>
        <v>0</v>
      </c>
      <c r="G308" s="41">
        <f t="shared" si="83"/>
        <v>0.85</v>
      </c>
      <c r="H308">
        <f t="shared" si="84"/>
        <v>0</v>
      </c>
      <c r="I308">
        <f t="shared" si="76"/>
        <v>0</v>
      </c>
      <c r="J308">
        <f t="shared" si="77"/>
        <v>0</v>
      </c>
      <c r="K308">
        <f t="shared" si="78"/>
        <v>0</v>
      </c>
      <c r="L308">
        <f t="shared" si="85"/>
        <v>0</v>
      </c>
      <c r="M308">
        <f t="shared" si="79"/>
        <v>0</v>
      </c>
      <c r="N308" s="40">
        <f t="shared" si="86"/>
        <v>0</v>
      </c>
      <c r="O308" s="40">
        <f t="shared" si="80"/>
        <v>0</v>
      </c>
      <c r="P308" s="40">
        <f t="shared" si="87"/>
        <v>0</v>
      </c>
      <c r="Q308">
        <f t="shared" si="88"/>
        <v>0</v>
      </c>
      <c r="R308" s="40">
        <f t="shared" si="89"/>
        <v>0</v>
      </c>
      <c r="S308" s="40">
        <f t="shared" si="81"/>
        <v>0</v>
      </c>
      <c r="T308" s="40">
        <f t="shared" si="90"/>
        <v>0</v>
      </c>
      <c r="U308">
        <f t="shared" si="91"/>
        <v>0</v>
      </c>
      <c r="V308" s="40">
        <f t="shared" si="92"/>
        <v>0</v>
      </c>
      <c r="W308" s="40">
        <f t="shared" si="82"/>
        <v>0</v>
      </c>
      <c r="X308" s="40">
        <f t="shared" si="93"/>
        <v>0</v>
      </c>
      <c r="Y308">
        <f t="shared" si="94"/>
        <v>0</v>
      </c>
    </row>
    <row r="309" spans="1:25" x14ac:dyDescent="0.25">
      <c r="A309" s="4" t="s">
        <v>1262</v>
      </c>
      <c r="B309" s="7" t="s">
        <v>653</v>
      </c>
      <c r="C309" s="2" t="s">
        <v>1263</v>
      </c>
      <c r="D309">
        <f>VLOOKUP(B309,'Model allocations'!$A$1:$L$319,4,FALSE)</f>
        <v>14799.380199460087</v>
      </c>
      <c r="E309" s="42">
        <f>VLOOKUP(B309,'Initial adjusted formula count'!$A$1:$P$319,12,FALSE)</f>
        <v>0.15361445783132499</v>
      </c>
      <c r="F309">
        <f>VLOOKUP(B309,'Model allocations'!$A$1:$L$319,9,FALSE)</f>
        <v>13319.442179514079</v>
      </c>
      <c r="G309" s="41">
        <f t="shared" si="83"/>
        <v>0.9</v>
      </c>
      <c r="H309">
        <f t="shared" si="84"/>
        <v>13319.442179514079</v>
      </c>
      <c r="I309">
        <f t="shared" si="76"/>
        <v>0</v>
      </c>
      <c r="J309">
        <f t="shared" si="77"/>
        <v>13319.442179514079</v>
      </c>
      <c r="K309">
        <f t="shared" si="78"/>
        <v>13301.052345456541</v>
      </c>
      <c r="L309">
        <f t="shared" si="85"/>
        <v>13301.052345456541</v>
      </c>
      <c r="M309">
        <f t="shared" si="79"/>
        <v>13319.442179514079</v>
      </c>
      <c r="N309" s="40">
        <f t="shared" si="86"/>
        <v>0</v>
      </c>
      <c r="O309" s="40">
        <f t="shared" si="80"/>
        <v>0</v>
      </c>
      <c r="P309" s="40">
        <f t="shared" si="87"/>
        <v>13319.442179514079</v>
      </c>
      <c r="Q309">
        <f t="shared" si="88"/>
        <v>0</v>
      </c>
      <c r="R309" s="40">
        <f t="shared" si="89"/>
        <v>0</v>
      </c>
      <c r="S309" s="40">
        <f t="shared" si="81"/>
        <v>0</v>
      </c>
      <c r="T309" s="40">
        <f t="shared" si="90"/>
        <v>13319.442179514079</v>
      </c>
      <c r="U309">
        <f t="shared" si="91"/>
        <v>0</v>
      </c>
      <c r="V309" s="40">
        <f t="shared" si="92"/>
        <v>0</v>
      </c>
      <c r="W309" s="40">
        <f t="shared" si="82"/>
        <v>0</v>
      </c>
      <c r="X309" s="40">
        <f t="shared" si="93"/>
        <v>13319.442179514079</v>
      </c>
      <c r="Y309">
        <f t="shared" si="94"/>
        <v>0</v>
      </c>
    </row>
    <row r="310" spans="1:25" x14ac:dyDescent="0.25">
      <c r="A310" s="4" t="s">
        <v>1264</v>
      </c>
      <c r="B310" s="7" t="s">
        <v>655</v>
      </c>
      <c r="C310" s="2" t="s">
        <v>1265</v>
      </c>
      <c r="D310">
        <f>VLOOKUP(B310,'Model allocations'!$A$1:$L$319,4,FALSE)</f>
        <v>3474.110115853342</v>
      </c>
      <c r="E310" s="42">
        <f>VLOOKUP(B310,'Initial adjusted formula count'!$A$1:$P$319,12,FALSE)</f>
        <v>0.106194690265487</v>
      </c>
      <c r="F310">
        <f>VLOOKUP(B310,'Model allocations'!$A$1:$L$319,9,FALSE)</f>
        <v>2952.9935984753406</v>
      </c>
      <c r="G310" s="41">
        <f t="shared" si="83"/>
        <v>0.85</v>
      </c>
      <c r="H310">
        <f t="shared" si="84"/>
        <v>2952.9935984753406</v>
      </c>
      <c r="I310">
        <f t="shared" si="76"/>
        <v>0</v>
      </c>
      <c r="J310">
        <f t="shared" si="77"/>
        <v>2952.9935984753406</v>
      </c>
      <c r="K310">
        <f t="shared" si="78"/>
        <v>2948.9164711064141</v>
      </c>
      <c r="L310">
        <f t="shared" si="85"/>
        <v>2948.9164711064141</v>
      </c>
      <c r="M310">
        <f t="shared" si="79"/>
        <v>2952.9935984753406</v>
      </c>
      <c r="N310" s="40">
        <f t="shared" si="86"/>
        <v>0</v>
      </c>
      <c r="O310" s="40">
        <f t="shared" si="80"/>
        <v>0</v>
      </c>
      <c r="P310" s="40">
        <f t="shared" si="87"/>
        <v>2952.9935984753406</v>
      </c>
      <c r="Q310">
        <f t="shared" si="88"/>
        <v>0</v>
      </c>
      <c r="R310" s="40">
        <f t="shared" si="89"/>
        <v>0</v>
      </c>
      <c r="S310" s="40">
        <f t="shared" si="81"/>
        <v>0</v>
      </c>
      <c r="T310" s="40">
        <f t="shared" si="90"/>
        <v>2952.9935984753406</v>
      </c>
      <c r="U310">
        <f t="shared" si="91"/>
        <v>0</v>
      </c>
      <c r="V310" s="40">
        <f t="shared" si="92"/>
        <v>0</v>
      </c>
      <c r="W310" s="40">
        <f t="shared" si="82"/>
        <v>0</v>
      </c>
      <c r="X310" s="40">
        <f t="shared" si="93"/>
        <v>2952.9935984753406</v>
      </c>
      <c r="Y310">
        <f t="shared" si="94"/>
        <v>0</v>
      </c>
    </row>
    <row r="311" spans="1:25" x14ac:dyDescent="0.25">
      <c r="A311" s="4" t="s">
        <v>1266</v>
      </c>
      <c r="B311" s="7" t="s">
        <v>657</v>
      </c>
      <c r="C311" s="2" t="s">
        <v>1267</v>
      </c>
      <c r="D311">
        <f>VLOOKUP(B311,'Model allocations'!$A$1:$L$319,4,FALSE)</f>
        <v>30538.403586187484</v>
      </c>
      <c r="E311" s="42">
        <f>VLOOKUP(B311,'Initial adjusted formula count'!$A$1:$P$319,12,FALSE)</f>
        <v>0.147095179233622</v>
      </c>
      <c r="F311">
        <f>VLOOKUP(B311,'Model allocations'!$A$1:$L$319,9,FALSE)</f>
        <v>25957.643048259361</v>
      </c>
      <c r="G311" s="41">
        <f t="shared" si="83"/>
        <v>0.85</v>
      </c>
      <c r="H311">
        <f t="shared" si="84"/>
        <v>25957.643048259361</v>
      </c>
      <c r="I311">
        <f t="shared" si="76"/>
        <v>0</v>
      </c>
      <c r="J311">
        <f t="shared" si="77"/>
        <v>25957.643048259361</v>
      </c>
      <c r="K311">
        <f t="shared" si="78"/>
        <v>25921.803953667513</v>
      </c>
      <c r="L311">
        <f t="shared" si="85"/>
        <v>25921.803953667513</v>
      </c>
      <c r="M311">
        <f t="shared" si="79"/>
        <v>25957.643048259361</v>
      </c>
      <c r="N311" s="40">
        <f t="shared" si="86"/>
        <v>0</v>
      </c>
      <c r="O311" s="40">
        <f t="shared" si="80"/>
        <v>0</v>
      </c>
      <c r="P311" s="40">
        <f t="shared" si="87"/>
        <v>25957.643048259361</v>
      </c>
      <c r="Q311">
        <f t="shared" si="88"/>
        <v>0</v>
      </c>
      <c r="R311" s="40">
        <f t="shared" si="89"/>
        <v>0</v>
      </c>
      <c r="S311" s="40">
        <f t="shared" si="81"/>
        <v>0</v>
      </c>
      <c r="T311" s="40">
        <f t="shared" si="90"/>
        <v>25957.643048259361</v>
      </c>
      <c r="U311">
        <f t="shared" si="91"/>
        <v>0</v>
      </c>
      <c r="V311" s="40">
        <f t="shared" si="92"/>
        <v>0</v>
      </c>
      <c r="W311" s="40">
        <f t="shared" si="82"/>
        <v>0</v>
      </c>
      <c r="X311" s="40">
        <f t="shared" si="93"/>
        <v>25957.643048259361</v>
      </c>
      <c r="Y311">
        <f t="shared" si="94"/>
        <v>0</v>
      </c>
    </row>
    <row r="312" spans="1:25" x14ac:dyDescent="0.25">
      <c r="A312" s="4" t="s">
        <v>1268</v>
      </c>
      <c r="B312" s="7" t="s">
        <v>659</v>
      </c>
      <c r="C312" s="2" t="s">
        <v>1269</v>
      </c>
      <c r="D312">
        <f>VLOOKUP(B312,'Model allocations'!$A$1:$L$319,4,FALSE)</f>
        <v>2722.9201211020172</v>
      </c>
      <c r="E312" s="42">
        <f>VLOOKUP(B312,'Initial adjusted formula count'!$A$1:$P$319,12,FALSE)</f>
        <v>0.141891891891892</v>
      </c>
      <c r="F312">
        <f>VLOOKUP(B312,'Model allocations'!$A$1:$L$319,9,FALSE)</f>
        <v>2314.4821029367145</v>
      </c>
      <c r="G312" s="41">
        <f t="shared" si="83"/>
        <v>0.85</v>
      </c>
      <c r="H312">
        <f t="shared" si="84"/>
        <v>2314.4821029367145</v>
      </c>
      <c r="I312">
        <f t="shared" si="76"/>
        <v>0</v>
      </c>
      <c r="J312">
        <f t="shared" si="77"/>
        <v>2314.4821029367145</v>
      </c>
      <c r="K312">
        <f t="shared" si="78"/>
        <v>2311.2865530609388</v>
      </c>
      <c r="L312">
        <f t="shared" si="85"/>
        <v>2311.2865530609388</v>
      </c>
      <c r="M312">
        <f t="shared" si="79"/>
        <v>2314.4821029367145</v>
      </c>
      <c r="N312" s="40">
        <f t="shared" si="86"/>
        <v>0</v>
      </c>
      <c r="O312" s="40">
        <f t="shared" si="80"/>
        <v>0</v>
      </c>
      <c r="P312" s="40">
        <f t="shared" si="87"/>
        <v>2314.4821029367145</v>
      </c>
      <c r="Q312">
        <f t="shared" si="88"/>
        <v>0</v>
      </c>
      <c r="R312" s="40">
        <f t="shared" si="89"/>
        <v>0</v>
      </c>
      <c r="S312" s="40">
        <f t="shared" si="81"/>
        <v>0</v>
      </c>
      <c r="T312" s="40">
        <f t="shared" si="90"/>
        <v>2314.4821029367145</v>
      </c>
      <c r="U312">
        <f t="shared" si="91"/>
        <v>0</v>
      </c>
      <c r="V312" s="40">
        <f t="shared" si="92"/>
        <v>0</v>
      </c>
      <c r="W312" s="40">
        <f t="shared" si="82"/>
        <v>0</v>
      </c>
      <c r="X312" s="40">
        <f t="shared" si="93"/>
        <v>2314.4821029367145</v>
      </c>
      <c r="Y312">
        <f t="shared" si="94"/>
        <v>0</v>
      </c>
    </row>
    <row r="313" spans="1:25" x14ac:dyDescent="0.25">
      <c r="A313" s="4" t="s">
        <v>1270</v>
      </c>
      <c r="B313" s="7" t="s">
        <v>661</v>
      </c>
      <c r="C313" s="2" t="s">
        <v>1271</v>
      </c>
      <c r="D313">
        <f>VLOOKUP(B313,'Model allocations'!$A$1:$L$319,4,FALSE)</f>
        <v>3288.7511554355756</v>
      </c>
      <c r="E313" s="42">
        <f>VLOOKUP(B313,'Initial adjusted formula count'!$A$1:$P$319,12,FALSE)</f>
        <v>0.34090909090909099</v>
      </c>
      <c r="F313">
        <f>VLOOKUP(B313,'Model allocations'!$A$1:$L$319,9,FALSE)</f>
        <v>3174.1423458288546</v>
      </c>
      <c r="G313" s="41">
        <f t="shared" si="83"/>
        <v>0.95</v>
      </c>
      <c r="H313">
        <f t="shared" si="84"/>
        <v>3124.3135976637968</v>
      </c>
      <c r="I313">
        <f t="shared" si="76"/>
        <v>0</v>
      </c>
      <c r="J313">
        <f t="shared" si="77"/>
        <v>3174.1423458288546</v>
      </c>
      <c r="K313">
        <f t="shared" si="78"/>
        <v>3169.7598836935726</v>
      </c>
      <c r="L313">
        <f t="shared" si="85"/>
        <v>3169.7598836935726</v>
      </c>
      <c r="M313">
        <f t="shared" si="79"/>
        <v>0</v>
      </c>
      <c r="N313" s="40">
        <f t="shared" si="86"/>
        <v>3169.7598836935726</v>
      </c>
      <c r="O313" s="40">
        <f t="shared" si="80"/>
        <v>3166.4121936761376</v>
      </c>
      <c r="P313" s="40">
        <f t="shared" si="87"/>
        <v>3166.4121936761376</v>
      </c>
      <c r="Q313">
        <f t="shared" si="88"/>
        <v>0</v>
      </c>
      <c r="R313" s="40">
        <f t="shared" si="89"/>
        <v>3166.4121936761376</v>
      </c>
      <c r="S313" s="40">
        <f t="shared" si="81"/>
        <v>3166.4121936761348</v>
      </c>
      <c r="T313" s="40">
        <f t="shared" si="90"/>
        <v>3166.4121936761348</v>
      </c>
      <c r="U313">
        <f t="shared" si="91"/>
        <v>0</v>
      </c>
      <c r="V313" s="40">
        <f t="shared" si="92"/>
        <v>3166.4121936761348</v>
      </c>
      <c r="W313" s="40">
        <f t="shared" si="82"/>
        <v>3166.4121936761339</v>
      </c>
      <c r="X313" s="40">
        <f t="shared" si="93"/>
        <v>3166.4121936761339</v>
      </c>
      <c r="Y313">
        <f t="shared" si="94"/>
        <v>0</v>
      </c>
    </row>
    <row r="314" spans="1:25" x14ac:dyDescent="0.25">
      <c r="A314" s="4" t="s">
        <v>1272</v>
      </c>
      <c r="B314" s="7" t="s">
        <v>663</v>
      </c>
      <c r="C314" s="2" t="s">
        <v>1273</v>
      </c>
      <c r="D314">
        <f>VLOOKUP(B314,'Model allocations'!$A$1:$L$319,4,FALSE)</f>
        <v>31191.732469375598</v>
      </c>
      <c r="E314" s="42">
        <f>VLOOKUP(B314,'Initial adjusted formula count'!$A$1:$P$319,12,FALSE)</f>
        <v>9.9774943735933999E-2</v>
      </c>
      <c r="F314">
        <f>VLOOKUP(B314,'Model allocations'!$A$1:$L$319,9,FALSE)</f>
        <v>0</v>
      </c>
      <c r="G314" s="41">
        <f t="shared" si="83"/>
        <v>0.85</v>
      </c>
      <c r="H314">
        <f t="shared" si="84"/>
        <v>0</v>
      </c>
      <c r="I314">
        <f t="shared" si="76"/>
        <v>0</v>
      </c>
      <c r="J314">
        <f t="shared" si="77"/>
        <v>0</v>
      </c>
      <c r="K314">
        <f t="shared" si="78"/>
        <v>0</v>
      </c>
      <c r="L314">
        <f t="shared" si="85"/>
        <v>0</v>
      </c>
      <c r="M314">
        <f t="shared" si="79"/>
        <v>0</v>
      </c>
      <c r="N314" s="40">
        <f t="shared" si="86"/>
        <v>0</v>
      </c>
      <c r="O314" s="40">
        <f t="shared" si="80"/>
        <v>0</v>
      </c>
      <c r="P314" s="40">
        <f t="shared" si="87"/>
        <v>0</v>
      </c>
      <c r="Q314">
        <f t="shared" si="88"/>
        <v>0</v>
      </c>
      <c r="R314" s="40">
        <f t="shared" si="89"/>
        <v>0</v>
      </c>
      <c r="S314" s="40">
        <f t="shared" si="81"/>
        <v>0</v>
      </c>
      <c r="T314" s="40">
        <f t="shared" si="90"/>
        <v>0</v>
      </c>
      <c r="U314">
        <f t="shared" si="91"/>
        <v>0</v>
      </c>
      <c r="V314" s="40">
        <f t="shared" si="92"/>
        <v>0</v>
      </c>
      <c r="W314" s="40">
        <f t="shared" si="82"/>
        <v>0</v>
      </c>
      <c r="X314" s="40">
        <f t="shared" si="93"/>
        <v>0</v>
      </c>
      <c r="Y314">
        <f t="shared" si="94"/>
        <v>0</v>
      </c>
    </row>
    <row r="315" spans="1:25" x14ac:dyDescent="0.25">
      <c r="A315" s="4" t="s">
        <v>1274</v>
      </c>
      <c r="B315" s="7" t="s">
        <v>665</v>
      </c>
      <c r="C315" s="2" t="s">
        <v>1275</v>
      </c>
      <c r="D315">
        <f>VLOOKUP(B315,'Model allocations'!$A$1:$L$319,4,FALSE)</f>
        <v>922521.43850384257</v>
      </c>
      <c r="E315" s="42">
        <f>VLOOKUP(B315,'Initial adjusted formula count'!$A$1:$P$319,12,FALSE)</f>
        <v>0.21355871674305099</v>
      </c>
      <c r="F315">
        <f>VLOOKUP(B315,'Model allocations'!$A$1:$L$319,9,FALSE)</f>
        <v>830269.29465345829</v>
      </c>
      <c r="G315" s="41">
        <f t="shared" si="83"/>
        <v>0.9</v>
      </c>
      <c r="H315">
        <f t="shared" si="84"/>
        <v>830269.29465345829</v>
      </c>
      <c r="I315">
        <f t="shared" si="76"/>
        <v>0</v>
      </c>
      <c r="J315">
        <f t="shared" si="77"/>
        <v>830269.29465345829</v>
      </c>
      <c r="K315">
        <f t="shared" si="78"/>
        <v>829122.96177059703</v>
      </c>
      <c r="L315">
        <f t="shared" si="85"/>
        <v>829122.96177059703</v>
      </c>
      <c r="M315">
        <f t="shared" si="79"/>
        <v>830269.29465345829</v>
      </c>
      <c r="N315" s="40">
        <f t="shared" si="86"/>
        <v>0</v>
      </c>
      <c r="O315" s="40">
        <f t="shared" si="80"/>
        <v>0</v>
      </c>
      <c r="P315" s="40">
        <f t="shared" si="87"/>
        <v>830269.29465345829</v>
      </c>
      <c r="Q315">
        <f t="shared" si="88"/>
        <v>0</v>
      </c>
      <c r="R315" s="40">
        <f t="shared" si="89"/>
        <v>0</v>
      </c>
      <c r="S315" s="40">
        <f t="shared" si="81"/>
        <v>0</v>
      </c>
      <c r="T315" s="40">
        <f t="shared" si="90"/>
        <v>830269.29465345829</v>
      </c>
      <c r="U315">
        <f t="shared" si="91"/>
        <v>0</v>
      </c>
      <c r="V315" s="40">
        <f t="shared" si="92"/>
        <v>0</v>
      </c>
      <c r="W315" s="40">
        <f t="shared" si="82"/>
        <v>0</v>
      </c>
      <c r="X315" s="40">
        <f t="shared" si="93"/>
        <v>830269.29465345829</v>
      </c>
      <c r="Y315">
        <f t="shared" si="94"/>
        <v>0</v>
      </c>
    </row>
    <row r="316" spans="1:25" x14ac:dyDescent="0.25">
      <c r="A316" s="4" t="s">
        <v>1276</v>
      </c>
      <c r="B316" s="7" t="s">
        <v>667</v>
      </c>
      <c r="C316" s="2" t="s">
        <v>1277</v>
      </c>
      <c r="D316">
        <f>VLOOKUP(B316,'Model allocations'!$A$1:$L$319,4,FALSE)</f>
        <v>76990.693374263836</v>
      </c>
      <c r="E316" s="42">
        <f>VLOOKUP(B316,'Initial adjusted formula count'!$A$1:$P$319,12,FALSE)</f>
        <v>0.111746127237179</v>
      </c>
      <c r="F316">
        <f>VLOOKUP(B316,'Model allocations'!$A$1:$L$319,9,FALSE)</f>
        <v>0</v>
      </c>
      <c r="G316" s="41">
        <f t="shared" si="83"/>
        <v>0.85</v>
      </c>
      <c r="H316">
        <f t="shared" si="84"/>
        <v>0</v>
      </c>
      <c r="I316">
        <f t="shared" si="76"/>
        <v>0</v>
      </c>
      <c r="J316">
        <f t="shared" si="77"/>
        <v>0</v>
      </c>
      <c r="K316">
        <f t="shared" si="78"/>
        <v>0</v>
      </c>
      <c r="L316">
        <f t="shared" si="85"/>
        <v>0</v>
      </c>
      <c r="M316">
        <f t="shared" si="79"/>
        <v>0</v>
      </c>
      <c r="N316" s="40">
        <f t="shared" si="86"/>
        <v>0</v>
      </c>
      <c r="O316" s="40">
        <f t="shared" si="80"/>
        <v>0</v>
      </c>
      <c r="P316" s="40">
        <f t="shared" si="87"/>
        <v>0</v>
      </c>
      <c r="Q316">
        <f t="shared" si="88"/>
        <v>0</v>
      </c>
      <c r="R316" s="40">
        <f t="shared" si="89"/>
        <v>0</v>
      </c>
      <c r="S316" s="40">
        <f t="shared" si="81"/>
        <v>0</v>
      </c>
      <c r="T316" s="40">
        <f t="shared" si="90"/>
        <v>0</v>
      </c>
      <c r="U316">
        <f t="shared" si="91"/>
        <v>0</v>
      </c>
      <c r="V316" s="40">
        <f t="shared" si="92"/>
        <v>0</v>
      </c>
      <c r="W316" s="40">
        <f t="shared" si="82"/>
        <v>0</v>
      </c>
      <c r="X316" s="40">
        <f t="shared" si="93"/>
        <v>0</v>
      </c>
      <c r="Y316">
        <f t="shared" si="94"/>
        <v>0</v>
      </c>
    </row>
    <row r="317" spans="1:25" x14ac:dyDescent="0.25">
      <c r="A317" s="4" t="s">
        <v>1278</v>
      </c>
      <c r="B317" s="7" t="s">
        <v>669</v>
      </c>
      <c r="C317" s="2" t="s">
        <v>1279</v>
      </c>
      <c r="D317">
        <f>VLOOKUP(B317,'Model allocations'!$A$1:$L$319,4,FALSE)</f>
        <v>39677.994481061862</v>
      </c>
      <c r="E317" s="42">
        <f>VLOOKUP(B317,'Initial adjusted formula count'!$A$1:$P$319,12,FALSE)</f>
        <v>0.140637775960752</v>
      </c>
      <c r="F317">
        <f>VLOOKUP(B317,'Model allocations'!$A$1:$L$319,9,FALSE)</f>
        <v>33726.295308902583</v>
      </c>
      <c r="G317" s="41">
        <f t="shared" si="83"/>
        <v>0.85</v>
      </c>
      <c r="H317">
        <f t="shared" si="84"/>
        <v>33726.295308902583</v>
      </c>
      <c r="I317">
        <f t="shared" si="76"/>
        <v>0</v>
      </c>
      <c r="J317">
        <f t="shared" si="77"/>
        <v>33726.295308902583</v>
      </c>
      <c r="K317">
        <f t="shared" si="78"/>
        <v>33679.730222636419</v>
      </c>
      <c r="L317">
        <f t="shared" si="85"/>
        <v>33679.730222636419</v>
      </c>
      <c r="M317">
        <f t="shared" si="79"/>
        <v>33726.295308902583</v>
      </c>
      <c r="N317" s="40">
        <f t="shared" si="86"/>
        <v>0</v>
      </c>
      <c r="O317" s="40">
        <f t="shared" si="80"/>
        <v>0</v>
      </c>
      <c r="P317" s="40">
        <f t="shared" si="87"/>
        <v>33726.295308902583</v>
      </c>
      <c r="Q317">
        <f t="shared" si="88"/>
        <v>0</v>
      </c>
      <c r="R317" s="40">
        <f t="shared" si="89"/>
        <v>0</v>
      </c>
      <c r="S317" s="40">
        <f t="shared" si="81"/>
        <v>0</v>
      </c>
      <c r="T317" s="40">
        <f t="shared" si="90"/>
        <v>33726.295308902583</v>
      </c>
      <c r="U317">
        <f t="shared" si="91"/>
        <v>0</v>
      </c>
      <c r="V317" s="40">
        <f t="shared" si="92"/>
        <v>0</v>
      </c>
      <c r="W317" s="40">
        <f t="shared" si="82"/>
        <v>0</v>
      </c>
      <c r="X317" s="40">
        <f t="shared" si="93"/>
        <v>33726.295308902583</v>
      </c>
      <c r="Y317">
        <f t="shared" si="94"/>
        <v>0</v>
      </c>
    </row>
    <row r="318" spans="1:25" x14ac:dyDescent="0.25">
      <c r="A318" s="1"/>
      <c r="B318" s="7" t="s">
        <v>671</v>
      </c>
      <c r="C318" s="2" t="s">
        <v>672</v>
      </c>
      <c r="D318">
        <f>VLOOKUP(B318,'Model allocations'!$A$1:$L$319,4,FALSE)</f>
        <v>237466.74400331592</v>
      </c>
      <c r="E318" s="42">
        <f>VLOOKUP(B318,'Initial adjusted formula count'!$A$1:$P$319,12,FALSE)</f>
        <v>1</v>
      </c>
      <c r="F318">
        <f>VLOOKUP(B318,'Model allocations'!$A$1:$L$319,9,FALSE)</f>
        <v>225593.40680315011</v>
      </c>
      <c r="G318" s="41">
        <f t="shared" si="83"/>
        <v>0.95</v>
      </c>
      <c r="H318">
        <f t="shared" si="84"/>
        <v>225593.40680315011</v>
      </c>
      <c r="I318">
        <f t="shared" si="76"/>
        <v>0</v>
      </c>
      <c r="J318">
        <f t="shared" si="77"/>
        <v>225593.40680315011</v>
      </c>
      <c r="K318">
        <f t="shared" si="78"/>
        <v>225281.9354021957</v>
      </c>
      <c r="L318">
        <f t="shared" si="85"/>
        <v>225281.9354021957</v>
      </c>
      <c r="M318">
        <f t="shared" si="79"/>
        <v>225593.40680315011</v>
      </c>
      <c r="N318" s="40">
        <f t="shared" si="86"/>
        <v>0</v>
      </c>
      <c r="O318" s="40">
        <f t="shared" si="80"/>
        <v>0</v>
      </c>
      <c r="P318" s="40">
        <f t="shared" si="87"/>
        <v>225593.40680315011</v>
      </c>
      <c r="Q318">
        <f t="shared" si="88"/>
        <v>0</v>
      </c>
      <c r="R318" s="40">
        <f t="shared" si="89"/>
        <v>0</v>
      </c>
      <c r="S318" s="40">
        <f t="shared" si="81"/>
        <v>0</v>
      </c>
      <c r="T318" s="40">
        <f t="shared" si="90"/>
        <v>225593.40680315011</v>
      </c>
      <c r="U318">
        <f t="shared" si="91"/>
        <v>0</v>
      </c>
      <c r="V318" s="40">
        <f t="shared" si="92"/>
        <v>0</v>
      </c>
      <c r="W318" s="40">
        <f t="shared" si="82"/>
        <v>0</v>
      </c>
      <c r="X318" s="40">
        <f t="shared" si="93"/>
        <v>225593.40680315011</v>
      </c>
      <c r="Y318">
        <f t="shared" si="94"/>
        <v>0</v>
      </c>
    </row>
    <row r="319" spans="1:25" x14ac:dyDescent="0.25">
      <c r="A319" t="s">
        <v>1305</v>
      </c>
      <c r="B319" t="s">
        <v>1301</v>
      </c>
      <c r="C319" t="s">
        <v>1307</v>
      </c>
      <c r="D319">
        <f>VLOOKUP(B319,'Model allocations'!$A$1:$L$319,4,FALSE)</f>
        <v>3324.9219687504892</v>
      </c>
      <c r="E319" s="42">
        <f>VLOOKUP(B319,'Initial adjusted formula count'!$A$1:$P$319,12,FALSE)</f>
        <v>0.13877525799103099</v>
      </c>
      <c r="F319">
        <f>VLOOKUP(B319,'Model allocations'!$A$1:$L$319,9,FALSE)</f>
        <v>3324.9219687504892</v>
      </c>
      <c r="G319" s="41">
        <f t="shared" si="83"/>
        <v>0.85</v>
      </c>
      <c r="H319">
        <f t="shared" si="84"/>
        <v>2826.1836734379158</v>
      </c>
      <c r="I319">
        <f t="shared" si="76"/>
        <v>0</v>
      </c>
      <c r="J319">
        <f t="shared" si="77"/>
        <v>3324.9219687504892</v>
      </c>
      <c r="K319">
        <f t="shared" si="78"/>
        <v>3320.3313288096047</v>
      </c>
      <c r="L319">
        <f t="shared" si="85"/>
        <v>3320.3313288096047</v>
      </c>
      <c r="M319">
        <f t="shared" si="79"/>
        <v>0</v>
      </c>
      <c r="N319" s="40">
        <f t="shared" si="86"/>
        <v>3320.3313288096047</v>
      </c>
      <c r="O319" s="40">
        <f t="shared" si="80"/>
        <v>3316.8246152250158</v>
      </c>
      <c r="P319" s="40">
        <f t="shared" si="87"/>
        <v>3316.8246152250158</v>
      </c>
      <c r="Q319">
        <f t="shared" si="88"/>
        <v>0</v>
      </c>
      <c r="R319" s="40">
        <f t="shared" si="89"/>
        <v>3316.8246152250158</v>
      </c>
      <c r="S319" s="40">
        <f t="shared" si="81"/>
        <v>3316.8246152250131</v>
      </c>
      <c r="T319" s="40">
        <f t="shared" si="90"/>
        <v>3316.8246152250131</v>
      </c>
      <c r="U319">
        <f t="shared" si="91"/>
        <v>0</v>
      </c>
      <c r="V319" s="40">
        <f t="shared" si="92"/>
        <v>3316.8246152250131</v>
      </c>
      <c r="W319" s="40">
        <f t="shared" si="82"/>
        <v>3316.8246152250122</v>
      </c>
      <c r="X319" s="40">
        <f t="shared" si="93"/>
        <v>3316.8246152250122</v>
      </c>
      <c r="Y319">
        <f t="shared" si="94"/>
        <v>0</v>
      </c>
    </row>
    <row r="320" spans="1:25" x14ac:dyDescent="0.25">
      <c r="A320" t="s">
        <v>1306</v>
      </c>
      <c r="B320" t="s">
        <v>1303</v>
      </c>
      <c r="C320" t="s">
        <v>1308</v>
      </c>
      <c r="D320">
        <f>VLOOKUP(B320,'Model allocations'!$A$1:$L$319,4,FALSE)</f>
        <v>867.33972786731977</v>
      </c>
      <c r="E320" s="42">
        <f>VLOOKUP(B320,'Initial adjusted formula count'!$A$1:$P$319,12,FALSE)</f>
        <v>0.19411831479543501</v>
      </c>
      <c r="F320">
        <f>VLOOKUP(B320,'Model allocations'!$A$1:$L$319,9,FALSE)</f>
        <v>867.33972786731977</v>
      </c>
      <c r="G320" s="41">
        <f t="shared" si="83"/>
        <v>0.9</v>
      </c>
      <c r="H320">
        <f t="shared" si="84"/>
        <v>780.60575508058776</v>
      </c>
      <c r="I320">
        <f t="shared" si="76"/>
        <v>0</v>
      </c>
      <c r="J320">
        <f t="shared" si="77"/>
        <v>867.33972786731977</v>
      </c>
      <c r="K320">
        <f t="shared" si="78"/>
        <v>866.14221272726968</v>
      </c>
      <c r="L320">
        <f t="shared" si="85"/>
        <v>866.14221272726968</v>
      </c>
      <c r="M320">
        <f t="shared" si="79"/>
        <v>0</v>
      </c>
      <c r="N320" s="40">
        <f t="shared" si="86"/>
        <v>866.14221272726968</v>
      </c>
      <c r="O320" s="40">
        <f t="shared" si="80"/>
        <v>865.22745080661343</v>
      </c>
      <c r="P320" s="40">
        <f t="shared" si="87"/>
        <v>865.22745080661343</v>
      </c>
      <c r="Q320">
        <f t="shared" si="88"/>
        <v>0</v>
      </c>
      <c r="R320" s="40">
        <f t="shared" si="89"/>
        <v>865.22745080661343</v>
      </c>
      <c r="S320" s="40">
        <f t="shared" si="81"/>
        <v>865.22745080661275</v>
      </c>
      <c r="T320" s="40">
        <f t="shared" si="90"/>
        <v>865.22745080661275</v>
      </c>
      <c r="U320">
        <f t="shared" si="91"/>
        <v>0</v>
      </c>
      <c r="V320" s="40">
        <f t="shared" si="92"/>
        <v>865.22745080661275</v>
      </c>
      <c r="W320" s="40">
        <f t="shared" si="82"/>
        <v>865.22745080661264</v>
      </c>
      <c r="X320" s="40">
        <f t="shared" si="93"/>
        <v>865.22745080661264</v>
      </c>
      <c r="Y320">
        <f t="shared" si="94"/>
        <v>0</v>
      </c>
    </row>
  </sheetData>
  <conditionalFormatting sqref="B1:B318">
    <cfRule type="duplicateValues" dxfId="2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CECE1-CFB0-4124-B246-34444E47CF8A}">
  <dimension ref="A1:Z320"/>
  <sheetViews>
    <sheetView workbookViewId="0">
      <selection activeCell="C2" sqref="C2:D2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1.285156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1.285156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</cols>
  <sheetData>
    <row r="1" spans="1:26" x14ac:dyDescent="0.25">
      <c r="A1" s="1"/>
      <c r="B1" s="5"/>
      <c r="C1" s="4"/>
      <c r="Y1" t="str" cm="1">
        <f t="array" ref="Y1">Assumptions[COLUMN 3: TARGETED GRANTS*]</f>
        <v>71617008</v>
      </c>
      <c r="Z1" s="59">
        <f>X3-Y1</f>
        <v>-14076.978453680873</v>
      </c>
    </row>
    <row r="2" spans="1:26" ht="76.5" x14ac:dyDescent="0.25">
      <c r="A2" s="1" t="s">
        <v>0</v>
      </c>
      <c r="B2" s="5" t="s">
        <v>4</v>
      </c>
      <c r="C2" s="3" t="s">
        <v>1315</v>
      </c>
      <c r="D2" s="44" t="s">
        <v>1925</v>
      </c>
      <c r="E2" s="47" t="s">
        <v>1332</v>
      </c>
      <c r="F2" s="44" t="s">
        <v>1333</v>
      </c>
      <c r="G2" s="46" t="s">
        <v>674</v>
      </c>
      <c r="H2" s="45" t="s">
        <v>1926</v>
      </c>
      <c r="I2" s="45" t="s">
        <v>1917</v>
      </c>
      <c r="J2" s="45" t="s">
        <v>1918</v>
      </c>
      <c r="K2" s="45" t="s">
        <v>1919</v>
      </c>
      <c r="L2" s="45" t="s">
        <v>1920</v>
      </c>
      <c r="M2" s="43" t="s">
        <v>1329</v>
      </c>
      <c r="N2" s="45" t="s">
        <v>1918</v>
      </c>
      <c r="O2" s="43" t="s">
        <v>1919</v>
      </c>
      <c r="P2" s="43" t="s">
        <v>1920</v>
      </c>
      <c r="Q2" s="43" t="s">
        <v>1921</v>
      </c>
      <c r="R2" s="43" t="s">
        <v>1918</v>
      </c>
      <c r="S2" s="43" t="s">
        <v>1919</v>
      </c>
      <c r="T2" s="43" t="s">
        <v>1920</v>
      </c>
      <c r="U2" s="43" t="s">
        <v>1922</v>
      </c>
      <c r="V2" s="43" t="s">
        <v>1918</v>
      </c>
      <c r="W2" s="43" t="s">
        <v>1919</v>
      </c>
      <c r="X2" s="43" t="s">
        <v>1920</v>
      </c>
      <c r="Y2" s="43" t="s">
        <v>1923</v>
      </c>
      <c r="Z2" s="43"/>
    </row>
    <row r="3" spans="1:26" x14ac:dyDescent="0.25">
      <c r="A3" s="1"/>
      <c r="B3" s="5"/>
      <c r="C3" s="6"/>
      <c r="D3" s="44">
        <f>SUM(D4:D320)</f>
        <v>64113346.972310834</v>
      </c>
      <c r="E3" s="44"/>
      <c r="F3" s="44" cm="1">
        <f t="array" ref="F3">SUM(IF(ISERROR($F$4:$F$320),"",$F$4:$F$320))</f>
        <v>71602931.021546289</v>
      </c>
      <c r="G3" s="44"/>
      <c r="H3" s="44" cm="1">
        <f t="array" ref="H3">SUM(IF(ISERROR($H$4:$H$320),"",$H$4:$H$320))</f>
        <v>55459222.404431343</v>
      </c>
      <c r="I3" s="44" cm="1">
        <f t="array" ref="I3">SUM(IF(ISERROR($I$4:$I$320),"",$I$4:$I$320))</f>
        <v>109221.90074982827</v>
      </c>
      <c r="J3" s="44" cm="1">
        <f t="array" ref="J3">SUM(IF(ISERROR($J$4:$J$320),"",$J$4:$J$320))</f>
        <v>71516669.765001342</v>
      </c>
      <c r="K3" s="44" cm="1">
        <f t="array" ref="K3">SUM(IF(ISERROR($K$4:$K$320),"",$K$4:$K$320))</f>
        <v>71493709.120796442</v>
      </c>
      <c r="L3" s="44" cm="1">
        <f t="array" ref="L3">SUM(IF(ISERROR($L$4:$L$320),0,$L$4:$L$320))</f>
        <v>71602931.021546289</v>
      </c>
      <c r="M3" s="44" cm="1">
        <f t="array" ref="M3">SUM(IF(ISERROR($M$4:$M$320),0,$M$4:$M$320))</f>
        <v>5394463.6368923783</v>
      </c>
      <c r="N3" s="44" cm="1">
        <f t="array" ref="N3">SUM(IF(ISERROR($N$4:$N$320),0,$N$4:$N$320))</f>
        <v>66100977.392851263</v>
      </c>
      <c r="O3" s="44" cm="1">
        <f t="array" ref="O3">SUM(IF(ISERROR($O$4:$O$320),0,$O$4:$O$320))</f>
        <v>66099245.483904064</v>
      </c>
      <c r="P3" s="44" cm="1">
        <f t="array" ref="P3">SUM(IF(ISERROR($P$4:$P$320),0,$P$4:$P$320))</f>
        <v>71602931.021546304</v>
      </c>
      <c r="Q3" s="44" cm="1">
        <f t="array" ref="Q3">SUM(IF(ISERROR($Q$4:$Q$320),0,$Q$4:$Q$320))</f>
        <v>0</v>
      </c>
      <c r="R3" s="44" cm="1">
        <f t="array" ref="R3">SUM(IF(ISERROR($R$4:$R$320),0,$R$4:$R$320))</f>
        <v>66099245.483904064</v>
      </c>
      <c r="S3" s="44" cm="1">
        <f t="array" ref="S3">SUM(IF(ISERROR($S$4:$S$320),0,$S$4:$S$320))</f>
        <v>66099245.483904086</v>
      </c>
      <c r="T3" s="44" cm="1">
        <f t="array" ref="T3">SUM(IF(ISERROR($T$4:$T$320),0,$T$4:$T$320))</f>
        <v>71602931.021546334</v>
      </c>
      <c r="U3" s="44" cm="1">
        <f t="array" ref="U3">SUM(IF(ISERROR($U$4:$U$320),0,$U$4:$U$320))</f>
        <v>0</v>
      </c>
      <c r="V3" s="44" cm="1">
        <f t="array" ref="V3">SUM(IF(ISERROR($V$4:$V$320),0,$V$4:$V$320))</f>
        <v>66099245.483904086</v>
      </c>
      <c r="W3" s="44" cm="1">
        <f t="array" ref="W3">SUM(IF(ISERROR($W$4:$W$320),0,$W$4:$W$320))</f>
        <v>66099245.483904086</v>
      </c>
      <c r="X3" s="44" cm="1">
        <f t="array" ref="X3">SUM(IF(ISERROR($X$4:$X$320),0,$X$4:$X$320))</f>
        <v>71602931.021546319</v>
      </c>
      <c r="Y3" s="44" cm="1">
        <f t="array" ref="Y3">SUM(IF(ISERROR($Y$4:$Y$320),0,$Y$4:$Y$320))</f>
        <v>0</v>
      </c>
      <c r="Z3" s="43"/>
    </row>
    <row r="4" spans="1:26" x14ac:dyDescent="0.25">
      <c r="A4" s="4" t="s">
        <v>681</v>
      </c>
      <c r="B4" s="7" t="s">
        <v>324</v>
      </c>
      <c r="C4" s="2" t="s">
        <v>682</v>
      </c>
      <c r="D4">
        <f>VLOOKUP(B4,'Model allocations'!$A$1:$L$319,5,FALSE)</f>
        <v>317615.56170691049</v>
      </c>
      <c r="E4" s="42">
        <f>VLOOKUP(B4,'Initial adjusted formula count'!$A$1:$P$319,12,FALSE)</f>
        <v>0.21265179327873501</v>
      </c>
      <c r="F4">
        <f>VLOOKUP(B4,'Model allocations'!$A$1:$L$319,10,FALSE)</f>
        <v>355038.28622114036</v>
      </c>
      <c r="G4" s="41">
        <f>IF(E4&lt;0.15,0.85,IF(AND(E4&gt;=0.15,E4&lt;0.3),0.9,0.95))</f>
        <v>0.9</v>
      </c>
      <c r="H4">
        <f>IF(F4 = 0, 0, D4*G4)</f>
        <v>285854.00553621945</v>
      </c>
      <c r="I4">
        <f t="shared" ref="I4:I67" si="0">IF(F4&lt;H4,H4,0)</f>
        <v>0</v>
      </c>
      <c r="J4">
        <f t="shared" ref="J4:J67" si="1">IF(I4=0,F4,0)</f>
        <v>355038.28622114036</v>
      </c>
      <c r="K4">
        <f t="shared" ref="K4:K67" si="2">(J4/$J$3)*($F$3-$I$3)</f>
        <v>354924.30010020069</v>
      </c>
      <c r="L4">
        <f>I4+K4</f>
        <v>354924.30010020069</v>
      </c>
      <c r="M4">
        <f t="shared" ref="M4:M67" si="3">IF(L4&lt;H4,H4,0)</f>
        <v>0</v>
      </c>
      <c r="N4" s="40">
        <f>IF($I4+$M4=0,L4,0)</f>
        <v>354924.30010020069</v>
      </c>
      <c r="O4" s="40">
        <f t="shared" ref="O4:O67" si="4">((N4/$N$3)*($F$3-$I$3-$M$3))</f>
        <v>354915.00074344134</v>
      </c>
      <c r="P4" s="40">
        <f>$I4+$M4+O4</f>
        <v>354915.00074344134</v>
      </c>
      <c r="Q4">
        <f>IF(P4&lt;H4,H4,0)</f>
        <v>0</v>
      </c>
      <c r="R4" s="40">
        <f>IF($I4+$M4+$Q4=0,P4,0)</f>
        <v>354915.00074344134</v>
      </c>
      <c r="S4" s="40">
        <f t="shared" ref="S4:S67" si="5">((R4/$R$3)*($F$3-$I$3-$M$3-$Q$3))</f>
        <v>354915.0007434414</v>
      </c>
      <c r="T4" s="40">
        <f>$I4+$M4+$Q4+S4</f>
        <v>354915.0007434414</v>
      </c>
      <c r="U4">
        <f>IF(T4&lt;H4,H4,0)</f>
        <v>0</v>
      </c>
      <c r="V4" s="40">
        <f>IF($I4+$M4+$Q4+U4=0,T4,0)</f>
        <v>354915.0007434414</v>
      </c>
      <c r="W4" s="40">
        <f t="shared" ref="W4:W67" si="6">((V4/$V$3)*($F$3-$I$3-$M$3-$Q$3-$U$3))</f>
        <v>354915.00074344134</v>
      </c>
      <c r="X4" s="40">
        <f>$I4+$M4+$Q4+$U4+W4</f>
        <v>354915.00074344134</v>
      </c>
      <c r="Y4">
        <f>IF(X4&lt;H4,H4,0)</f>
        <v>0</v>
      </c>
    </row>
    <row r="5" spans="1:26" x14ac:dyDescent="0.25">
      <c r="A5" s="4" t="s">
        <v>683</v>
      </c>
      <c r="B5" s="7" t="s">
        <v>274</v>
      </c>
      <c r="C5" s="2" t="s">
        <v>684</v>
      </c>
      <c r="D5">
        <f>VLOOKUP(B5,'Model allocations'!$A$1:$L$319,5,FALSE)</f>
        <v>17657.816603811629</v>
      </c>
      <c r="E5" s="42">
        <f>VLOOKUP(B5,'Initial adjusted formula count'!$A$1:$P$319,12,FALSE)</f>
        <v>5.9782608695652197E-2</v>
      </c>
      <c r="F5">
        <f>VLOOKUP(B5,'Model allocations'!$A$1:$L$319,10,FALSE)</f>
        <v>17280.927540300549</v>
      </c>
      <c r="G5" s="41">
        <f t="shared" ref="G5:G68" si="7">IF(E5&lt;0.15,0.85,IF(AND(E5&gt;=0.15,E5&lt;0.3),0.9,0.95))</f>
        <v>0.85</v>
      </c>
      <c r="H5">
        <f t="shared" ref="H5:H68" si="8">IF(F5 = 0, 0, D5*G5)</f>
        <v>15009.144113239883</v>
      </c>
      <c r="I5">
        <f t="shared" si="0"/>
        <v>0</v>
      </c>
      <c r="J5">
        <f t="shared" si="1"/>
        <v>17280.927540300549</v>
      </c>
      <c r="K5">
        <f t="shared" si="2"/>
        <v>17275.379445987895</v>
      </c>
      <c r="L5">
        <f t="shared" ref="L5:L68" si="9">I5+K5</f>
        <v>17275.379445987895</v>
      </c>
      <c r="M5">
        <f t="shared" si="3"/>
        <v>0</v>
      </c>
      <c r="N5" s="40">
        <f t="shared" ref="N5:N68" si="10">IF($I5+$M5=0,L5,0)</f>
        <v>17275.379445987895</v>
      </c>
      <c r="O5" s="40">
        <f t="shared" si="4"/>
        <v>17274.926814492741</v>
      </c>
      <c r="P5" s="40">
        <f t="shared" ref="P5:P68" si="11">$I5+$M5+O5</f>
        <v>17274.926814492741</v>
      </c>
      <c r="Q5">
        <f t="shared" ref="Q5:Q68" si="12">IF(P5&lt;H5,H5,0)</f>
        <v>0</v>
      </c>
      <c r="R5" s="40">
        <f t="shared" ref="R5:R68" si="13">IF($I5+$M5+$Q5=0,P5,0)</f>
        <v>17274.926814492741</v>
      </c>
      <c r="S5" s="40">
        <f t="shared" si="5"/>
        <v>17274.926814492745</v>
      </c>
      <c r="T5" s="40">
        <f t="shared" ref="T5:T68" si="14">$I5+$M5+$Q5+S5</f>
        <v>17274.926814492745</v>
      </c>
      <c r="U5">
        <f t="shared" ref="U5:U68" si="15">IF(T5&lt;H5,H5,0)</f>
        <v>0</v>
      </c>
      <c r="V5" s="40">
        <f t="shared" ref="V5:V68" si="16">IF($I5+$M5+$Q5+U5=0,T5,0)</f>
        <v>17274.926814492745</v>
      </c>
      <c r="W5" s="40">
        <f t="shared" si="6"/>
        <v>17274.926814492741</v>
      </c>
      <c r="X5" s="40">
        <f t="shared" ref="X5:X68" si="17">$I5+$M5+$Q5+$U5+W5</f>
        <v>17274.926814492741</v>
      </c>
      <c r="Y5">
        <f t="shared" ref="Y5:Y68" si="18">IF(X5&lt;H5,H5,0)</f>
        <v>0</v>
      </c>
    </row>
    <row r="6" spans="1:26" x14ac:dyDescent="0.25">
      <c r="A6" s="4" t="s">
        <v>685</v>
      </c>
      <c r="B6" s="7" t="s">
        <v>276</v>
      </c>
      <c r="C6" s="2" t="s">
        <v>686</v>
      </c>
      <c r="D6">
        <f>VLOOKUP(B6,'Model allocations'!$A$1:$L$319,5,FALSE)</f>
        <v>4106.4689776306104</v>
      </c>
      <c r="E6" s="42">
        <f>VLOOKUP(B6,'Initial adjusted formula count'!$A$1:$P$319,12,FALSE)</f>
        <v>8.42105263157895E-2</v>
      </c>
      <c r="F6">
        <f>VLOOKUP(B6,'Model allocations'!$A$1:$L$319,10,FALSE)</f>
        <v>0</v>
      </c>
      <c r="G6" s="41">
        <f t="shared" si="7"/>
        <v>0.85</v>
      </c>
      <c r="H6">
        <f t="shared" si="8"/>
        <v>0</v>
      </c>
      <c r="I6">
        <f t="shared" si="0"/>
        <v>0</v>
      </c>
      <c r="J6">
        <f t="shared" si="1"/>
        <v>0</v>
      </c>
      <c r="K6">
        <f t="shared" si="2"/>
        <v>0</v>
      </c>
      <c r="L6">
        <f t="shared" si="9"/>
        <v>0</v>
      </c>
      <c r="M6">
        <f t="shared" si="3"/>
        <v>0</v>
      </c>
      <c r="N6" s="40">
        <f t="shared" si="10"/>
        <v>0</v>
      </c>
      <c r="O6" s="40">
        <f t="shared" si="4"/>
        <v>0</v>
      </c>
      <c r="P6" s="40">
        <f t="shared" si="11"/>
        <v>0</v>
      </c>
      <c r="Q6">
        <f t="shared" si="12"/>
        <v>0</v>
      </c>
      <c r="R6" s="40">
        <f t="shared" si="13"/>
        <v>0</v>
      </c>
      <c r="S6" s="40">
        <f t="shared" si="5"/>
        <v>0</v>
      </c>
      <c r="T6" s="40">
        <f t="shared" si="14"/>
        <v>0</v>
      </c>
      <c r="U6">
        <f t="shared" si="15"/>
        <v>0</v>
      </c>
      <c r="V6" s="40">
        <f t="shared" si="16"/>
        <v>0</v>
      </c>
      <c r="W6" s="40">
        <f t="shared" si="6"/>
        <v>0</v>
      </c>
      <c r="X6" s="40">
        <f t="shared" si="17"/>
        <v>0</v>
      </c>
      <c r="Y6">
        <f t="shared" si="18"/>
        <v>0</v>
      </c>
    </row>
    <row r="7" spans="1:26" x14ac:dyDescent="0.25">
      <c r="A7" s="4" t="s">
        <v>687</v>
      </c>
      <c r="B7" s="7" t="s">
        <v>102</v>
      </c>
      <c r="C7" s="2" t="s">
        <v>688</v>
      </c>
      <c r="D7">
        <f>VLOOKUP(B7,'Model allocations'!$A$1:$L$319,5,FALSE)</f>
        <v>91984.905098925665</v>
      </c>
      <c r="E7" s="42">
        <f>VLOOKUP(B7,'Initial adjusted formula count'!$A$1:$P$319,12,FALSE)</f>
        <v>0.100488485694348</v>
      </c>
      <c r="F7">
        <f>VLOOKUP(B7,'Model allocations'!$A$1:$L$319,10,FALSE)</f>
        <v>113111.52571833081</v>
      </c>
      <c r="G7" s="41">
        <f t="shared" si="7"/>
        <v>0.85</v>
      </c>
      <c r="H7">
        <f t="shared" si="8"/>
        <v>78187.169334086808</v>
      </c>
      <c r="I7">
        <f t="shared" si="0"/>
        <v>0</v>
      </c>
      <c r="J7">
        <f t="shared" si="1"/>
        <v>113111.52571833081</v>
      </c>
      <c r="K7">
        <f t="shared" si="2"/>
        <v>113075.21091919343</v>
      </c>
      <c r="L7">
        <f t="shared" si="9"/>
        <v>113075.21091919343</v>
      </c>
      <c r="M7">
        <f t="shared" si="3"/>
        <v>0</v>
      </c>
      <c r="N7" s="40">
        <f t="shared" si="10"/>
        <v>113075.21091919343</v>
      </c>
      <c r="O7" s="40">
        <f t="shared" si="4"/>
        <v>113072.24824031605</v>
      </c>
      <c r="P7" s="40">
        <f t="shared" si="11"/>
        <v>113072.24824031605</v>
      </c>
      <c r="Q7">
        <f t="shared" si="12"/>
        <v>0</v>
      </c>
      <c r="R7" s="40">
        <f t="shared" si="13"/>
        <v>113072.24824031605</v>
      </c>
      <c r="S7" s="40">
        <f t="shared" si="5"/>
        <v>113072.24824031608</v>
      </c>
      <c r="T7" s="40">
        <f t="shared" si="14"/>
        <v>113072.24824031608</v>
      </c>
      <c r="U7">
        <f t="shared" si="15"/>
        <v>0</v>
      </c>
      <c r="V7" s="40">
        <f t="shared" si="16"/>
        <v>113072.24824031608</v>
      </c>
      <c r="W7" s="40">
        <f t="shared" si="6"/>
        <v>113072.24824031607</v>
      </c>
      <c r="X7" s="40">
        <f t="shared" si="17"/>
        <v>113072.24824031607</v>
      </c>
      <c r="Y7">
        <f t="shared" si="18"/>
        <v>0</v>
      </c>
    </row>
    <row r="8" spans="1:26" x14ac:dyDescent="0.25">
      <c r="A8" s="4" t="s">
        <v>689</v>
      </c>
      <c r="B8" s="7" t="s">
        <v>104</v>
      </c>
      <c r="C8" s="2" t="s">
        <v>690</v>
      </c>
      <c r="D8">
        <f>VLOOKUP(B8,'Model allocations'!$A$1:$L$319,5,FALSE)</f>
        <v>160152.29012759385</v>
      </c>
      <c r="E8" s="42">
        <f>VLOOKUP(B8,'Initial adjusted formula count'!$A$1:$P$319,12,FALSE)</f>
        <v>8.1027009003000999E-2</v>
      </c>
      <c r="F8">
        <f>VLOOKUP(B8,'Model allocations'!$A$1:$L$319,10,FALSE)</f>
        <v>190875.69964968332</v>
      </c>
      <c r="G8" s="41">
        <f t="shared" si="7"/>
        <v>0.85</v>
      </c>
      <c r="H8">
        <f t="shared" si="8"/>
        <v>136129.44660845477</v>
      </c>
      <c r="I8">
        <f t="shared" si="0"/>
        <v>0</v>
      </c>
      <c r="J8">
        <f t="shared" si="1"/>
        <v>190875.69964968332</v>
      </c>
      <c r="K8">
        <f t="shared" si="2"/>
        <v>190814.41842613899</v>
      </c>
      <c r="L8">
        <f t="shared" si="9"/>
        <v>190814.41842613899</v>
      </c>
      <c r="M8">
        <f t="shared" si="3"/>
        <v>0</v>
      </c>
      <c r="N8" s="40">
        <f t="shared" si="10"/>
        <v>190814.41842613899</v>
      </c>
      <c r="O8" s="40">
        <f t="shared" si="4"/>
        <v>190809.41890553341</v>
      </c>
      <c r="P8" s="40">
        <f t="shared" si="11"/>
        <v>190809.41890553341</v>
      </c>
      <c r="Q8">
        <f t="shared" si="12"/>
        <v>0</v>
      </c>
      <c r="R8" s="40">
        <f t="shared" si="13"/>
        <v>190809.41890553341</v>
      </c>
      <c r="S8" s="40">
        <f t="shared" si="5"/>
        <v>190809.41890553344</v>
      </c>
      <c r="T8" s="40">
        <f t="shared" si="14"/>
        <v>190809.41890553344</v>
      </c>
      <c r="U8">
        <f t="shared" si="15"/>
        <v>0</v>
      </c>
      <c r="V8" s="40">
        <f t="shared" si="16"/>
        <v>190809.41890553344</v>
      </c>
      <c r="W8" s="40">
        <f t="shared" si="6"/>
        <v>190809.41890553341</v>
      </c>
      <c r="X8" s="40">
        <f t="shared" si="17"/>
        <v>190809.41890553341</v>
      </c>
      <c r="Y8">
        <f t="shared" si="18"/>
        <v>0</v>
      </c>
    </row>
    <row r="9" spans="1:26" x14ac:dyDescent="0.25">
      <c r="A9" s="4" t="s">
        <v>691</v>
      </c>
      <c r="B9" s="7" t="s">
        <v>326</v>
      </c>
      <c r="C9" s="2" t="s">
        <v>692</v>
      </c>
      <c r="D9">
        <f>VLOOKUP(B9,'Model allocations'!$A$1:$L$319,5,FALSE)</f>
        <v>20942.991785916118</v>
      </c>
      <c r="E9" s="42">
        <f>VLOOKUP(B9,'Initial adjusted formula count'!$A$1:$P$319,12,FALSE)</f>
        <v>0.12598425196850399</v>
      </c>
      <c r="F9">
        <f>VLOOKUP(B9,'Model allocations'!$A$1:$L$319,10,FALSE)</f>
        <v>25135.894604073517</v>
      </c>
      <c r="G9" s="41">
        <f t="shared" si="7"/>
        <v>0.85</v>
      </c>
      <c r="H9">
        <f t="shared" si="8"/>
        <v>17801.5430180287</v>
      </c>
      <c r="I9">
        <f t="shared" si="0"/>
        <v>0</v>
      </c>
      <c r="J9">
        <f t="shared" si="1"/>
        <v>25135.894604073517</v>
      </c>
      <c r="K9">
        <f t="shared" si="2"/>
        <v>25127.824648709655</v>
      </c>
      <c r="L9">
        <f t="shared" si="9"/>
        <v>25127.824648709655</v>
      </c>
      <c r="M9">
        <f t="shared" si="3"/>
        <v>0</v>
      </c>
      <c r="N9" s="40">
        <f t="shared" si="10"/>
        <v>25127.824648709655</v>
      </c>
      <c r="O9" s="40">
        <f t="shared" si="4"/>
        <v>25127.166275625794</v>
      </c>
      <c r="P9" s="40">
        <f t="shared" si="11"/>
        <v>25127.166275625794</v>
      </c>
      <c r="Q9">
        <f t="shared" si="12"/>
        <v>0</v>
      </c>
      <c r="R9" s="40">
        <f t="shared" si="13"/>
        <v>25127.166275625794</v>
      </c>
      <c r="S9" s="40">
        <f t="shared" si="5"/>
        <v>25127.166275625797</v>
      </c>
      <c r="T9" s="40">
        <f t="shared" si="14"/>
        <v>25127.166275625797</v>
      </c>
      <c r="U9">
        <f t="shared" si="15"/>
        <v>0</v>
      </c>
      <c r="V9" s="40">
        <f t="shared" si="16"/>
        <v>25127.166275625797</v>
      </c>
      <c r="W9" s="40">
        <f t="shared" si="6"/>
        <v>25127.166275625794</v>
      </c>
      <c r="X9" s="40">
        <f t="shared" si="17"/>
        <v>25127.166275625794</v>
      </c>
      <c r="Y9">
        <f t="shared" si="18"/>
        <v>0</v>
      </c>
    </row>
    <row r="10" spans="1:26" x14ac:dyDescent="0.25">
      <c r="A10" s="4" t="s">
        <v>693</v>
      </c>
      <c r="B10" s="7" t="s">
        <v>328</v>
      </c>
      <c r="C10" s="2" t="s">
        <v>694</v>
      </c>
      <c r="D10">
        <f>VLOOKUP(B10,'Model allocations'!$A$1:$L$319,5,FALSE)</f>
        <v>1073430.9907526416</v>
      </c>
      <c r="E10" s="42">
        <f>VLOOKUP(B10,'Initial adjusted formula count'!$A$1:$P$319,12,FALSE)</f>
        <v>0.15162204051092901</v>
      </c>
      <c r="F10">
        <f>VLOOKUP(B10,'Model allocations'!$A$1:$L$319,10,FALSE)</f>
        <v>1648561.2125093529</v>
      </c>
      <c r="G10" s="41">
        <f t="shared" si="7"/>
        <v>0.9</v>
      </c>
      <c r="H10">
        <f t="shared" si="8"/>
        <v>966087.8916773774</v>
      </c>
      <c r="I10">
        <f t="shared" si="0"/>
        <v>0</v>
      </c>
      <c r="J10">
        <f t="shared" si="1"/>
        <v>1648561.2125093529</v>
      </c>
      <c r="K10">
        <f t="shared" si="2"/>
        <v>1648031.936921231</v>
      </c>
      <c r="L10">
        <f t="shared" si="9"/>
        <v>1648031.936921231</v>
      </c>
      <c r="M10">
        <f t="shared" si="3"/>
        <v>0</v>
      </c>
      <c r="N10" s="40">
        <f t="shared" si="10"/>
        <v>1648031.936921231</v>
      </c>
      <c r="O10" s="40">
        <f t="shared" si="4"/>
        <v>1647988.7569053012</v>
      </c>
      <c r="P10" s="40">
        <f t="shared" si="11"/>
        <v>1647988.7569053012</v>
      </c>
      <c r="Q10">
        <f t="shared" si="12"/>
        <v>0</v>
      </c>
      <c r="R10" s="40">
        <f t="shared" si="13"/>
        <v>1647988.7569053012</v>
      </c>
      <c r="S10" s="40">
        <f t="shared" si="5"/>
        <v>1647988.7569053015</v>
      </c>
      <c r="T10" s="40">
        <f t="shared" si="14"/>
        <v>1647988.7569053015</v>
      </c>
      <c r="U10">
        <f t="shared" si="15"/>
        <v>0</v>
      </c>
      <c r="V10" s="40">
        <f t="shared" si="16"/>
        <v>1647988.7569053015</v>
      </c>
      <c r="W10" s="40">
        <f t="shared" si="6"/>
        <v>1647988.7569053012</v>
      </c>
      <c r="X10" s="40">
        <f t="shared" si="17"/>
        <v>1647988.7569053012</v>
      </c>
      <c r="Y10">
        <f t="shared" si="18"/>
        <v>0</v>
      </c>
    </row>
    <row r="11" spans="1:26" x14ac:dyDescent="0.25">
      <c r="A11" s="4" t="s">
        <v>695</v>
      </c>
      <c r="B11" s="7" t="s">
        <v>106</v>
      </c>
      <c r="C11" s="2" t="s">
        <v>696</v>
      </c>
      <c r="D11">
        <f>VLOOKUP(B11,'Model allocations'!$A$1:$L$319,5,FALSE)</f>
        <v>0</v>
      </c>
      <c r="E11" s="42">
        <f>VLOOKUP(B11,'Initial adjusted formula count'!$A$1:$P$319,12,FALSE)</f>
        <v>3.9623576027736501E-2</v>
      </c>
      <c r="F11">
        <f>VLOOKUP(B11,'Model allocations'!$A$1:$L$319,10,FALSE)</f>
        <v>0</v>
      </c>
      <c r="G11" s="41">
        <f t="shared" si="7"/>
        <v>0.85</v>
      </c>
      <c r="H11">
        <f t="shared" si="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9"/>
        <v>0</v>
      </c>
      <c r="M11">
        <f t="shared" si="3"/>
        <v>0</v>
      </c>
      <c r="N11" s="40">
        <f t="shared" si="10"/>
        <v>0</v>
      </c>
      <c r="O11" s="40">
        <f t="shared" si="4"/>
        <v>0</v>
      </c>
      <c r="P11" s="40">
        <f t="shared" si="11"/>
        <v>0</v>
      </c>
      <c r="Q11">
        <f t="shared" si="12"/>
        <v>0</v>
      </c>
      <c r="R11" s="40">
        <f t="shared" si="13"/>
        <v>0</v>
      </c>
      <c r="S11" s="40">
        <f t="shared" si="5"/>
        <v>0</v>
      </c>
      <c r="T11" s="40">
        <f t="shared" si="14"/>
        <v>0</v>
      </c>
      <c r="U11">
        <f t="shared" si="15"/>
        <v>0</v>
      </c>
      <c r="V11" s="40">
        <f t="shared" si="16"/>
        <v>0</v>
      </c>
      <c r="W11" s="40">
        <f t="shared" si="6"/>
        <v>0</v>
      </c>
      <c r="X11" s="40">
        <f t="shared" si="17"/>
        <v>0</v>
      </c>
      <c r="Y11">
        <f t="shared" si="18"/>
        <v>0</v>
      </c>
    </row>
    <row r="12" spans="1:26" x14ac:dyDescent="0.25">
      <c r="A12" s="4" t="s">
        <v>697</v>
      </c>
      <c r="B12" s="7" t="s">
        <v>108</v>
      </c>
      <c r="C12" s="2" t="s">
        <v>698</v>
      </c>
      <c r="D12">
        <f>VLOOKUP(B12,'Model allocations'!$A$1:$L$319,5,FALSE)</f>
        <v>461156.46618791757</v>
      </c>
      <c r="E12" s="42">
        <f>VLOOKUP(B12,'Initial adjusted formula count'!$A$1:$P$319,12,FALSE)</f>
        <v>6.9741560529244503E-2</v>
      </c>
      <c r="F12">
        <f>VLOOKUP(B12,'Model allocations'!$A$1:$L$319,10,FALSE)</f>
        <v>528835.65756851539</v>
      </c>
      <c r="G12" s="41">
        <f t="shared" si="7"/>
        <v>0.85</v>
      </c>
      <c r="H12">
        <f t="shared" si="8"/>
        <v>391982.9962597299</v>
      </c>
      <c r="I12">
        <f t="shared" si="0"/>
        <v>0</v>
      </c>
      <c r="J12">
        <f t="shared" si="1"/>
        <v>528835.65756851539</v>
      </c>
      <c r="K12">
        <f t="shared" si="2"/>
        <v>528665.87327324296</v>
      </c>
      <c r="L12">
        <f t="shared" si="9"/>
        <v>528665.87327324296</v>
      </c>
      <c r="M12">
        <f t="shared" si="3"/>
        <v>0</v>
      </c>
      <c r="N12" s="40">
        <f t="shared" si="10"/>
        <v>528665.87327324296</v>
      </c>
      <c r="O12" s="40">
        <f t="shared" si="4"/>
        <v>528652.02172078332</v>
      </c>
      <c r="P12" s="40">
        <f t="shared" si="11"/>
        <v>528652.02172078332</v>
      </c>
      <c r="Q12">
        <f t="shared" si="12"/>
        <v>0</v>
      </c>
      <c r="R12" s="40">
        <f t="shared" si="13"/>
        <v>528652.02172078332</v>
      </c>
      <c r="S12" s="40">
        <f t="shared" si="5"/>
        <v>528652.02172078344</v>
      </c>
      <c r="T12" s="40">
        <f t="shared" si="14"/>
        <v>528652.02172078344</v>
      </c>
      <c r="U12">
        <f t="shared" si="15"/>
        <v>0</v>
      </c>
      <c r="V12" s="40">
        <f t="shared" si="16"/>
        <v>528652.02172078344</v>
      </c>
      <c r="W12" s="40">
        <f t="shared" si="6"/>
        <v>528652.02172078344</v>
      </c>
      <c r="X12" s="40">
        <f t="shared" si="17"/>
        <v>528652.02172078344</v>
      </c>
      <c r="Y12">
        <f t="shared" si="18"/>
        <v>0</v>
      </c>
    </row>
    <row r="13" spans="1:26" x14ac:dyDescent="0.25">
      <c r="A13" s="4" t="s">
        <v>699</v>
      </c>
      <c r="B13" s="7" t="s">
        <v>110</v>
      </c>
      <c r="C13" s="2" t="s">
        <v>700</v>
      </c>
      <c r="D13">
        <f>VLOOKUP(B13,'Model allocations'!$A$1:$L$319,5,FALSE)</f>
        <v>525833.35258559976</v>
      </c>
      <c r="E13" s="42">
        <f>VLOOKUP(B13,'Initial adjusted formula count'!$A$1:$P$319,12,FALSE)</f>
        <v>7.0212951649502503E-2</v>
      </c>
      <c r="F13">
        <f>VLOOKUP(B13,'Model allocations'!$A$1:$L$319,10,FALSE)</f>
        <v>812203.59439412574</v>
      </c>
      <c r="G13" s="41">
        <f t="shared" si="7"/>
        <v>0.85</v>
      </c>
      <c r="H13">
        <f t="shared" si="8"/>
        <v>446958.34969775978</v>
      </c>
      <c r="I13">
        <f t="shared" si="0"/>
        <v>0</v>
      </c>
      <c r="J13">
        <f t="shared" si="1"/>
        <v>812203.59439412574</v>
      </c>
      <c r="K13">
        <f t="shared" si="2"/>
        <v>811942.83396143094</v>
      </c>
      <c r="L13">
        <f t="shared" si="9"/>
        <v>811942.83396143094</v>
      </c>
      <c r="M13">
        <f t="shared" si="3"/>
        <v>0</v>
      </c>
      <c r="N13" s="40">
        <f t="shared" si="10"/>
        <v>811942.83396143094</v>
      </c>
      <c r="O13" s="40">
        <f t="shared" si="4"/>
        <v>811921.56028115866</v>
      </c>
      <c r="P13" s="40">
        <f t="shared" si="11"/>
        <v>811921.56028115866</v>
      </c>
      <c r="Q13">
        <f t="shared" si="12"/>
        <v>0</v>
      </c>
      <c r="R13" s="40">
        <f t="shared" si="13"/>
        <v>811921.56028115866</v>
      </c>
      <c r="S13" s="40">
        <f t="shared" si="5"/>
        <v>811921.56028115889</v>
      </c>
      <c r="T13" s="40">
        <f t="shared" si="14"/>
        <v>811921.56028115889</v>
      </c>
      <c r="U13">
        <f t="shared" si="15"/>
        <v>0</v>
      </c>
      <c r="V13" s="40">
        <f t="shared" si="16"/>
        <v>811921.56028115889</v>
      </c>
      <c r="W13" s="40">
        <f t="shared" si="6"/>
        <v>811921.56028115877</v>
      </c>
      <c r="X13" s="40">
        <f t="shared" si="17"/>
        <v>811921.56028115877</v>
      </c>
      <c r="Y13">
        <f t="shared" si="18"/>
        <v>0</v>
      </c>
    </row>
    <row r="14" spans="1:26" x14ac:dyDescent="0.25">
      <c r="A14" s="4" t="s">
        <v>17</v>
      </c>
      <c r="B14" s="7" t="s">
        <v>68</v>
      </c>
      <c r="C14" s="2" t="s">
        <v>701</v>
      </c>
      <c r="D14">
        <f>VLOOKUP(B14,'Model allocations'!$A$1:$L$319,5,FALSE)</f>
        <v>629237.21888086025</v>
      </c>
      <c r="E14" s="42">
        <f>VLOOKUP(B14,'Initial adjusted formula count'!$A$1:$P$319,12,FALSE)</f>
        <v>0.141147149269154</v>
      </c>
      <c r="F14">
        <f>VLOOKUP(B14,'Model allocations'!$A$1:$L$319,10,FALSE)</f>
        <v>919384.95380706259</v>
      </c>
      <c r="G14" s="41">
        <f t="shared" si="7"/>
        <v>0.85</v>
      </c>
      <c r="H14">
        <f t="shared" si="8"/>
        <v>534851.63604873116</v>
      </c>
      <c r="I14">
        <f t="shared" si="0"/>
        <v>0</v>
      </c>
      <c r="J14">
        <f t="shared" si="1"/>
        <v>919384.95380706259</v>
      </c>
      <c r="K14">
        <f t="shared" si="2"/>
        <v>919089.78247314761</v>
      </c>
      <c r="L14">
        <f t="shared" si="9"/>
        <v>919089.78247314761</v>
      </c>
      <c r="M14">
        <f t="shared" si="3"/>
        <v>0</v>
      </c>
      <c r="N14" s="40">
        <f t="shared" si="10"/>
        <v>919089.78247314761</v>
      </c>
      <c r="O14" s="40">
        <f t="shared" si="4"/>
        <v>919065.70144015364</v>
      </c>
      <c r="P14" s="40">
        <f t="shared" si="11"/>
        <v>919065.70144015364</v>
      </c>
      <c r="Q14">
        <f t="shared" si="12"/>
        <v>0</v>
      </c>
      <c r="R14" s="40">
        <f t="shared" si="13"/>
        <v>919065.70144015364</v>
      </c>
      <c r="S14" s="40">
        <f t="shared" si="5"/>
        <v>919065.70144015388</v>
      </c>
      <c r="T14" s="40">
        <f t="shared" si="14"/>
        <v>919065.70144015388</v>
      </c>
      <c r="U14">
        <f t="shared" si="15"/>
        <v>0</v>
      </c>
      <c r="V14" s="40">
        <f t="shared" si="16"/>
        <v>919065.70144015388</v>
      </c>
      <c r="W14" s="40">
        <f t="shared" si="6"/>
        <v>919065.70144015388</v>
      </c>
      <c r="X14" s="40">
        <f t="shared" si="17"/>
        <v>919065.70144015388</v>
      </c>
      <c r="Y14">
        <f t="shared" si="18"/>
        <v>0</v>
      </c>
    </row>
    <row r="15" spans="1:26" x14ac:dyDescent="0.25">
      <c r="A15" s="4" t="s">
        <v>702</v>
      </c>
      <c r="B15" s="7" t="s">
        <v>112</v>
      </c>
      <c r="C15" s="2" t="s">
        <v>703</v>
      </c>
      <c r="D15">
        <f>VLOOKUP(B15,'Model allocations'!$A$1:$L$319,5,FALSE)</f>
        <v>0</v>
      </c>
      <c r="E15" s="42">
        <f>VLOOKUP(B15,'Initial adjusted formula count'!$A$1:$P$319,12,FALSE)</f>
        <v>6.25E-2</v>
      </c>
      <c r="F15">
        <f>VLOOKUP(B15,'Model allocations'!$A$1:$L$319,10,FALSE)</f>
        <v>0</v>
      </c>
      <c r="G15" s="41">
        <f t="shared" si="7"/>
        <v>0.85</v>
      </c>
      <c r="H15">
        <f t="shared" si="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9"/>
        <v>0</v>
      </c>
      <c r="M15">
        <f t="shared" si="3"/>
        <v>0</v>
      </c>
      <c r="N15" s="40">
        <f t="shared" si="10"/>
        <v>0</v>
      </c>
      <c r="O15" s="40">
        <f t="shared" si="4"/>
        <v>0</v>
      </c>
      <c r="P15" s="40">
        <f t="shared" si="11"/>
        <v>0</v>
      </c>
      <c r="Q15">
        <f t="shared" si="12"/>
        <v>0</v>
      </c>
      <c r="R15" s="40">
        <f t="shared" si="13"/>
        <v>0</v>
      </c>
      <c r="S15" s="40">
        <f t="shared" si="5"/>
        <v>0</v>
      </c>
      <c r="T15" s="40">
        <f t="shared" si="14"/>
        <v>0</v>
      </c>
      <c r="U15">
        <f t="shared" si="15"/>
        <v>0</v>
      </c>
      <c r="V15" s="40">
        <f t="shared" si="16"/>
        <v>0</v>
      </c>
      <c r="W15" s="40">
        <f t="shared" si="6"/>
        <v>0</v>
      </c>
      <c r="X15" s="40">
        <f t="shared" si="17"/>
        <v>0</v>
      </c>
      <c r="Y15">
        <f t="shared" si="18"/>
        <v>0</v>
      </c>
    </row>
    <row r="16" spans="1:26" x14ac:dyDescent="0.25">
      <c r="A16" s="4" t="s">
        <v>704</v>
      </c>
      <c r="B16" s="7" t="s">
        <v>278</v>
      </c>
      <c r="C16" s="2" t="s">
        <v>705</v>
      </c>
      <c r="D16">
        <f>VLOOKUP(B16,'Model allocations'!$A$1:$L$319,5,FALSE)</f>
        <v>972411.85390292865</v>
      </c>
      <c r="E16" s="42">
        <f>VLOOKUP(B16,'Initial adjusted formula count'!$A$1:$P$319,12,FALSE)</f>
        <v>9.5455471775015302E-2</v>
      </c>
      <c r="F16">
        <f>VLOOKUP(B16,'Model allocations'!$A$1:$L$319,10,FALSE)</f>
        <v>1259740.3428525913</v>
      </c>
      <c r="G16" s="41">
        <f t="shared" si="7"/>
        <v>0.85</v>
      </c>
      <c r="H16">
        <f t="shared" si="8"/>
        <v>826550.0758174893</v>
      </c>
      <c r="I16">
        <f t="shared" si="0"/>
        <v>0</v>
      </c>
      <c r="J16">
        <f t="shared" si="1"/>
        <v>1259740.3428525913</v>
      </c>
      <c r="K16">
        <f t="shared" si="2"/>
        <v>1259335.899386504</v>
      </c>
      <c r="L16">
        <f t="shared" si="9"/>
        <v>1259335.899386504</v>
      </c>
      <c r="M16">
        <f t="shared" si="3"/>
        <v>0</v>
      </c>
      <c r="N16" s="40">
        <f t="shared" si="10"/>
        <v>1259335.899386504</v>
      </c>
      <c r="O16" s="40">
        <f t="shared" si="4"/>
        <v>1259302.9035792151</v>
      </c>
      <c r="P16" s="40">
        <f t="shared" si="11"/>
        <v>1259302.9035792151</v>
      </c>
      <c r="Q16">
        <f t="shared" si="12"/>
        <v>0</v>
      </c>
      <c r="R16" s="40">
        <f t="shared" si="13"/>
        <v>1259302.9035792151</v>
      </c>
      <c r="S16" s="40">
        <f t="shared" si="5"/>
        <v>1259302.9035792153</v>
      </c>
      <c r="T16" s="40">
        <f t="shared" si="14"/>
        <v>1259302.9035792153</v>
      </c>
      <c r="U16">
        <f t="shared" si="15"/>
        <v>0</v>
      </c>
      <c r="V16" s="40">
        <f t="shared" si="16"/>
        <v>1259302.9035792153</v>
      </c>
      <c r="W16" s="40">
        <f t="shared" si="6"/>
        <v>1259302.9035792151</v>
      </c>
      <c r="X16" s="40">
        <f t="shared" si="17"/>
        <v>1259302.9035792151</v>
      </c>
      <c r="Y16">
        <f t="shared" si="18"/>
        <v>0</v>
      </c>
    </row>
    <row r="17" spans="1:25" x14ac:dyDescent="0.25">
      <c r="A17" s="4" t="s">
        <v>706</v>
      </c>
      <c r="B17" s="7" t="s">
        <v>330</v>
      </c>
      <c r="C17" s="2" t="s">
        <v>707</v>
      </c>
      <c r="D17">
        <f>VLOOKUP(B17,'Model allocations'!$A$1:$L$319,5,FALSE)</f>
        <v>0</v>
      </c>
      <c r="E17" s="42">
        <f>VLOOKUP(B17,'Initial adjusted formula count'!$A$1:$P$319,12,FALSE)</f>
        <v>0.189873417721519</v>
      </c>
      <c r="F17">
        <f>VLOOKUP(B17,'Model allocations'!$A$1:$L$319,10,FALSE)</f>
        <v>6684.1253106646336</v>
      </c>
      <c r="G17" s="41">
        <f t="shared" si="7"/>
        <v>0.9</v>
      </c>
      <c r="H17">
        <f t="shared" si="8"/>
        <v>0</v>
      </c>
      <c r="I17">
        <f t="shared" si="0"/>
        <v>0</v>
      </c>
      <c r="J17">
        <f t="shared" si="1"/>
        <v>6684.1253106646336</v>
      </c>
      <c r="K17">
        <f t="shared" si="2"/>
        <v>6681.9793519170671</v>
      </c>
      <c r="L17">
        <f t="shared" si="9"/>
        <v>6681.9793519170671</v>
      </c>
      <c r="M17">
        <f t="shared" si="3"/>
        <v>0</v>
      </c>
      <c r="N17" s="40">
        <f t="shared" si="10"/>
        <v>6681.9793519170671</v>
      </c>
      <c r="O17" s="40">
        <f t="shared" si="4"/>
        <v>6681.8042776552184</v>
      </c>
      <c r="P17" s="40">
        <f t="shared" si="11"/>
        <v>6681.8042776552184</v>
      </c>
      <c r="Q17">
        <f t="shared" si="12"/>
        <v>0</v>
      </c>
      <c r="R17" s="40">
        <f t="shared" si="13"/>
        <v>6681.8042776552184</v>
      </c>
      <c r="S17" s="40">
        <f t="shared" si="5"/>
        <v>6681.8042776552193</v>
      </c>
      <c r="T17" s="40">
        <f t="shared" si="14"/>
        <v>6681.8042776552193</v>
      </c>
      <c r="U17">
        <f t="shared" si="15"/>
        <v>0</v>
      </c>
      <c r="V17" s="40">
        <f t="shared" si="16"/>
        <v>6681.8042776552193</v>
      </c>
      <c r="W17" s="40">
        <f t="shared" si="6"/>
        <v>6681.8042776552184</v>
      </c>
      <c r="X17" s="40">
        <f t="shared" si="17"/>
        <v>6681.8042776552184</v>
      </c>
      <c r="Y17">
        <f t="shared" si="18"/>
        <v>0</v>
      </c>
    </row>
    <row r="18" spans="1:25" x14ac:dyDescent="0.25">
      <c r="A18" s="4" t="s">
        <v>708</v>
      </c>
      <c r="B18" s="7" t="s">
        <v>332</v>
      </c>
      <c r="C18" s="2" t="s">
        <v>709</v>
      </c>
      <c r="D18">
        <f>VLOOKUP(B18,'Model allocations'!$A$1:$L$319,5,FALSE)</f>
        <v>110111.31873575137</v>
      </c>
      <c r="E18" s="42">
        <f>VLOOKUP(B18,'Initial adjusted formula count'!$A$1:$P$319,12,FALSE)</f>
        <v>0.15436507936507901</v>
      </c>
      <c r="F18">
        <f>VLOOKUP(B18,'Model allocations'!$A$1:$L$319,10,FALSE)</f>
        <v>152779.1093903844</v>
      </c>
      <c r="G18" s="41">
        <f t="shared" si="7"/>
        <v>0.9</v>
      </c>
      <c r="H18">
        <f t="shared" si="8"/>
        <v>99100.186862176226</v>
      </c>
      <c r="I18">
        <f t="shared" si="0"/>
        <v>0</v>
      </c>
      <c r="J18">
        <f t="shared" si="1"/>
        <v>152779.1093903844</v>
      </c>
      <c r="K18">
        <f t="shared" si="2"/>
        <v>152730.05919293841</v>
      </c>
      <c r="L18">
        <f t="shared" si="9"/>
        <v>152730.05919293841</v>
      </c>
      <c r="M18">
        <f t="shared" si="3"/>
        <v>0</v>
      </c>
      <c r="N18" s="40">
        <f t="shared" si="10"/>
        <v>152730.05919293841</v>
      </c>
      <c r="O18" s="40">
        <f t="shared" si="4"/>
        <v>152726.05751903806</v>
      </c>
      <c r="P18" s="40">
        <f t="shared" si="11"/>
        <v>152726.05751903806</v>
      </c>
      <c r="Q18">
        <f t="shared" si="12"/>
        <v>0</v>
      </c>
      <c r="R18" s="40">
        <f t="shared" si="13"/>
        <v>152726.05751903806</v>
      </c>
      <c r="S18" s="40">
        <f t="shared" si="5"/>
        <v>152726.05751903812</v>
      </c>
      <c r="T18" s="40">
        <f t="shared" si="14"/>
        <v>152726.05751903812</v>
      </c>
      <c r="U18">
        <f t="shared" si="15"/>
        <v>0</v>
      </c>
      <c r="V18" s="40">
        <f t="shared" si="16"/>
        <v>152726.05751903812</v>
      </c>
      <c r="W18" s="40">
        <f t="shared" si="6"/>
        <v>152726.05751903812</v>
      </c>
      <c r="X18" s="40">
        <f t="shared" si="17"/>
        <v>152726.05751903812</v>
      </c>
      <c r="Y18">
        <f t="shared" si="18"/>
        <v>0</v>
      </c>
    </row>
    <row r="19" spans="1:25" x14ac:dyDescent="0.25">
      <c r="A19" s="4" t="s">
        <v>710</v>
      </c>
      <c r="B19" s="7" t="s">
        <v>334</v>
      </c>
      <c r="C19" s="2" t="s">
        <v>711</v>
      </c>
      <c r="D19">
        <f>VLOOKUP(B19,'Model allocations'!$A$1:$L$319,5,FALSE)</f>
        <v>9419.3973620264223</v>
      </c>
      <c r="E19" s="42">
        <f>VLOOKUP(B19,'Initial adjusted formula count'!$A$1:$P$319,12,FALSE)</f>
        <v>0.13488372093023299</v>
      </c>
      <c r="F19">
        <f>VLOOKUP(B19,'Model allocations'!$A$1:$L$319,10,FALSE)</f>
        <v>11389.702242470816</v>
      </c>
      <c r="G19" s="41">
        <f t="shared" si="7"/>
        <v>0.85</v>
      </c>
      <c r="H19">
        <f t="shared" si="8"/>
        <v>8006.4877577224588</v>
      </c>
      <c r="I19">
        <f t="shared" si="0"/>
        <v>0</v>
      </c>
      <c r="J19">
        <f t="shared" si="1"/>
        <v>11389.702242470816</v>
      </c>
      <c r="K19">
        <f t="shared" si="2"/>
        <v>11386.045543946566</v>
      </c>
      <c r="L19">
        <f t="shared" si="9"/>
        <v>11386.045543946566</v>
      </c>
      <c r="M19">
        <f t="shared" si="3"/>
        <v>0</v>
      </c>
      <c r="N19" s="40">
        <f t="shared" si="10"/>
        <v>11386.045543946566</v>
      </c>
      <c r="O19" s="40">
        <f t="shared" si="4"/>
        <v>11385.74721864294</v>
      </c>
      <c r="P19" s="40">
        <f t="shared" si="11"/>
        <v>11385.74721864294</v>
      </c>
      <c r="Q19">
        <f t="shared" si="12"/>
        <v>0</v>
      </c>
      <c r="R19" s="40">
        <f t="shared" si="13"/>
        <v>11385.74721864294</v>
      </c>
      <c r="S19" s="40">
        <f t="shared" si="5"/>
        <v>11385.747218642944</v>
      </c>
      <c r="T19" s="40">
        <f t="shared" si="14"/>
        <v>11385.747218642944</v>
      </c>
      <c r="U19">
        <f t="shared" si="15"/>
        <v>0</v>
      </c>
      <c r="V19" s="40">
        <f t="shared" si="16"/>
        <v>11385.747218642944</v>
      </c>
      <c r="W19" s="40">
        <f t="shared" si="6"/>
        <v>11385.747218642942</v>
      </c>
      <c r="X19" s="40">
        <f t="shared" si="17"/>
        <v>11385.747218642942</v>
      </c>
      <c r="Y19">
        <f t="shared" si="18"/>
        <v>0</v>
      </c>
    </row>
    <row r="20" spans="1:25" x14ac:dyDescent="0.25">
      <c r="A20" s="4" t="s">
        <v>11</v>
      </c>
      <c r="B20" s="7" t="s">
        <v>67</v>
      </c>
      <c r="C20" s="2" t="s">
        <v>712</v>
      </c>
      <c r="D20">
        <f>VLOOKUP(B20,'Model allocations'!$A$1:$L$319,5,FALSE)</f>
        <v>371907.16293245333</v>
      </c>
      <c r="E20" s="42">
        <f>VLOOKUP(B20,'Initial adjusted formula count'!$A$1:$P$319,12,FALSE)</f>
        <v>0.165347216785312</v>
      </c>
      <c r="F20">
        <f>VLOOKUP(B20,'Model allocations'!$A$1:$L$319,10,FALSE)</f>
        <v>367979.67120779247</v>
      </c>
      <c r="G20" s="41">
        <f t="shared" si="7"/>
        <v>0.9</v>
      </c>
      <c r="H20">
        <f t="shared" si="8"/>
        <v>334716.44663920801</v>
      </c>
      <c r="I20">
        <f t="shared" si="0"/>
        <v>0</v>
      </c>
      <c r="J20">
        <f t="shared" si="1"/>
        <v>367979.67120779247</v>
      </c>
      <c r="K20">
        <f t="shared" si="2"/>
        <v>367861.53021586715</v>
      </c>
      <c r="L20">
        <f t="shared" si="9"/>
        <v>367861.53021586715</v>
      </c>
      <c r="M20">
        <f t="shared" si="3"/>
        <v>0</v>
      </c>
      <c r="N20" s="40">
        <f t="shared" si="10"/>
        <v>367861.53021586715</v>
      </c>
      <c r="O20" s="40">
        <f t="shared" si="4"/>
        <v>367851.89189128205</v>
      </c>
      <c r="P20" s="40">
        <f t="shared" si="11"/>
        <v>367851.89189128205</v>
      </c>
      <c r="Q20">
        <f t="shared" si="12"/>
        <v>0</v>
      </c>
      <c r="R20" s="40">
        <f t="shared" si="13"/>
        <v>367851.89189128205</v>
      </c>
      <c r="S20" s="40">
        <f t="shared" si="5"/>
        <v>367851.89189128217</v>
      </c>
      <c r="T20" s="40">
        <f t="shared" si="14"/>
        <v>367851.89189128217</v>
      </c>
      <c r="U20">
        <f t="shared" si="15"/>
        <v>0</v>
      </c>
      <c r="V20" s="40">
        <f t="shared" si="16"/>
        <v>367851.89189128217</v>
      </c>
      <c r="W20" s="40">
        <f t="shared" si="6"/>
        <v>367851.89189128217</v>
      </c>
      <c r="X20" s="40">
        <f t="shared" si="17"/>
        <v>367851.89189128217</v>
      </c>
      <c r="Y20">
        <f t="shared" si="18"/>
        <v>0</v>
      </c>
    </row>
    <row r="21" spans="1:25" x14ac:dyDescent="0.25">
      <c r="A21" s="4" t="s">
        <v>713</v>
      </c>
      <c r="B21" s="7" t="s">
        <v>336</v>
      </c>
      <c r="C21" s="2" t="s">
        <v>714</v>
      </c>
      <c r="D21">
        <f>VLOOKUP(B21,'Model allocations'!$A$1:$L$319,5,FALSE)</f>
        <v>168612.88922689596</v>
      </c>
      <c r="E21" s="42">
        <f>VLOOKUP(B21,'Initial adjusted formula count'!$A$1:$P$319,12,FALSE)</f>
        <v>0.20205128205128201</v>
      </c>
      <c r="F21">
        <f>VLOOKUP(B21,'Model allocations'!$A$1:$L$319,10,FALSE)</f>
        <v>151751.60030420637</v>
      </c>
      <c r="G21" s="41">
        <f t="shared" si="7"/>
        <v>0.9</v>
      </c>
      <c r="H21">
        <f t="shared" si="8"/>
        <v>151751.60030420637</v>
      </c>
      <c r="I21">
        <f t="shared" si="0"/>
        <v>0</v>
      </c>
      <c r="J21">
        <f t="shared" si="1"/>
        <v>151751.60030420637</v>
      </c>
      <c r="K21">
        <f t="shared" si="2"/>
        <v>151702.87999167567</v>
      </c>
      <c r="L21">
        <f t="shared" si="9"/>
        <v>151702.87999167567</v>
      </c>
      <c r="M21">
        <f t="shared" si="3"/>
        <v>151751.60030420637</v>
      </c>
      <c r="N21" s="40">
        <f t="shared" si="10"/>
        <v>0</v>
      </c>
      <c r="O21" s="40">
        <f t="shared" si="4"/>
        <v>0</v>
      </c>
      <c r="P21" s="40">
        <f t="shared" si="11"/>
        <v>151751.60030420637</v>
      </c>
      <c r="Q21">
        <f t="shared" si="12"/>
        <v>0</v>
      </c>
      <c r="R21" s="40">
        <f t="shared" si="13"/>
        <v>0</v>
      </c>
      <c r="S21" s="40">
        <f t="shared" si="5"/>
        <v>0</v>
      </c>
      <c r="T21" s="40">
        <f t="shared" si="14"/>
        <v>151751.60030420637</v>
      </c>
      <c r="U21">
        <f t="shared" si="15"/>
        <v>0</v>
      </c>
      <c r="V21" s="40">
        <f t="shared" si="16"/>
        <v>0</v>
      </c>
      <c r="W21" s="40">
        <f t="shared" si="6"/>
        <v>0</v>
      </c>
      <c r="X21" s="40">
        <f t="shared" si="17"/>
        <v>151751.60030420637</v>
      </c>
      <c r="Y21">
        <f t="shared" si="18"/>
        <v>0</v>
      </c>
    </row>
    <row r="22" spans="1:25" x14ac:dyDescent="0.25">
      <c r="A22" s="4" t="s">
        <v>715</v>
      </c>
      <c r="B22" s="7" t="s">
        <v>338</v>
      </c>
      <c r="C22" s="2" t="s">
        <v>716</v>
      </c>
      <c r="D22">
        <f>VLOOKUP(B22,'Model allocations'!$A$1:$L$319,5,FALSE)</f>
        <v>112779.2837725413</v>
      </c>
      <c r="E22" s="42">
        <f>VLOOKUP(B22,'Initial adjusted formula count'!$A$1:$P$319,12,FALSE)</f>
        <v>0.29142857142857098</v>
      </c>
      <c r="F22">
        <f>VLOOKUP(B22,'Model allocations'!$A$1:$L$319,10,FALSE)</f>
        <v>122587.56160988995</v>
      </c>
      <c r="G22" s="41">
        <f t="shared" si="7"/>
        <v>0.9</v>
      </c>
      <c r="H22">
        <f t="shared" si="8"/>
        <v>101501.35539528717</v>
      </c>
      <c r="I22">
        <f t="shared" si="0"/>
        <v>0</v>
      </c>
      <c r="J22">
        <f t="shared" si="1"/>
        <v>122587.56160988995</v>
      </c>
      <c r="K22">
        <f t="shared" si="2"/>
        <v>122548.20450062692</v>
      </c>
      <c r="L22">
        <f t="shared" si="9"/>
        <v>122548.20450062692</v>
      </c>
      <c r="M22">
        <f t="shared" si="3"/>
        <v>0</v>
      </c>
      <c r="N22" s="40">
        <f t="shared" si="10"/>
        <v>122548.20450062692</v>
      </c>
      <c r="O22" s="40">
        <f t="shared" si="4"/>
        <v>122544.99362024046</v>
      </c>
      <c r="P22" s="40">
        <f t="shared" si="11"/>
        <v>122544.99362024046</v>
      </c>
      <c r="Q22">
        <f t="shared" si="12"/>
        <v>0</v>
      </c>
      <c r="R22" s="40">
        <f t="shared" si="13"/>
        <v>122544.99362024046</v>
      </c>
      <c r="S22" s="40">
        <f t="shared" si="5"/>
        <v>122544.99362024048</v>
      </c>
      <c r="T22" s="40">
        <f t="shared" si="14"/>
        <v>122544.99362024048</v>
      </c>
      <c r="U22">
        <f t="shared" si="15"/>
        <v>0</v>
      </c>
      <c r="V22" s="40">
        <f t="shared" si="16"/>
        <v>122544.99362024048</v>
      </c>
      <c r="W22" s="40">
        <f t="shared" si="6"/>
        <v>122544.99362024046</v>
      </c>
      <c r="X22" s="40">
        <f t="shared" si="17"/>
        <v>122544.99362024046</v>
      </c>
      <c r="Y22">
        <f t="shared" si="18"/>
        <v>0</v>
      </c>
    </row>
    <row r="23" spans="1:25" x14ac:dyDescent="0.25">
      <c r="A23" s="4" t="s">
        <v>717</v>
      </c>
      <c r="B23" s="7" t="s">
        <v>340</v>
      </c>
      <c r="C23" s="2" t="s">
        <v>718</v>
      </c>
      <c r="D23">
        <f>VLOOKUP(B23,'Model allocations'!$A$1:$L$319,5,FALSE)</f>
        <v>14655.967248818763</v>
      </c>
      <c r="E23" s="42">
        <f>VLOOKUP(B23,'Initial adjusted formula count'!$A$1:$P$319,12,FALSE)</f>
        <v>0.27118644067796599</v>
      </c>
      <c r="F23">
        <f>VLOOKUP(B23,'Model allocations'!$A$1:$L$319,10,FALSE)</f>
        <v>18319.491648054955</v>
      </c>
      <c r="G23" s="41">
        <f t="shared" si="7"/>
        <v>0.9</v>
      </c>
      <c r="H23">
        <f t="shared" si="8"/>
        <v>13190.370523936886</v>
      </c>
      <c r="I23">
        <f t="shared" si="0"/>
        <v>0</v>
      </c>
      <c r="J23">
        <f t="shared" si="1"/>
        <v>18319.491648054955</v>
      </c>
      <c r="K23">
        <f t="shared" si="2"/>
        <v>18313.610119578763</v>
      </c>
      <c r="L23">
        <f t="shared" si="9"/>
        <v>18313.610119578763</v>
      </c>
      <c r="M23">
        <f t="shared" si="3"/>
        <v>0</v>
      </c>
      <c r="N23" s="40">
        <f t="shared" si="10"/>
        <v>18313.610119578763</v>
      </c>
      <c r="O23" s="40">
        <f t="shared" si="4"/>
        <v>18313.130285445106</v>
      </c>
      <c r="P23" s="40">
        <f t="shared" si="11"/>
        <v>18313.130285445106</v>
      </c>
      <c r="Q23">
        <f t="shared" si="12"/>
        <v>0</v>
      </c>
      <c r="R23" s="40">
        <f t="shared" si="13"/>
        <v>18313.130285445106</v>
      </c>
      <c r="S23" s="40">
        <f t="shared" si="5"/>
        <v>18313.13028544511</v>
      </c>
      <c r="T23" s="40">
        <f t="shared" si="14"/>
        <v>18313.13028544511</v>
      </c>
      <c r="U23">
        <f t="shared" si="15"/>
        <v>0</v>
      </c>
      <c r="V23" s="40">
        <f t="shared" si="16"/>
        <v>18313.13028544511</v>
      </c>
      <c r="W23" s="40">
        <f t="shared" si="6"/>
        <v>18313.13028544511</v>
      </c>
      <c r="X23" s="40">
        <f t="shared" si="17"/>
        <v>18313.13028544511</v>
      </c>
      <c r="Y23">
        <f t="shared" si="18"/>
        <v>0</v>
      </c>
    </row>
    <row r="24" spans="1:25" x14ac:dyDescent="0.25">
      <c r="A24" s="4" t="s">
        <v>719</v>
      </c>
      <c r="B24" s="7" t="s">
        <v>342</v>
      </c>
      <c r="C24" s="2" t="s">
        <v>720</v>
      </c>
      <c r="D24">
        <f>VLOOKUP(B24,'Model allocations'!$A$1:$L$319,5,FALSE)</f>
        <v>239298.14307830023</v>
      </c>
      <c r="E24" s="42">
        <f>VLOOKUP(B24,'Initial adjusted formula count'!$A$1:$P$319,12,FALSE)</f>
        <v>0.134181914611509</v>
      </c>
      <c r="F24">
        <f>VLOOKUP(B24,'Model allocations'!$A$1:$L$319,10,FALSE)</f>
        <v>203403.42161655519</v>
      </c>
      <c r="G24" s="41">
        <f t="shared" si="7"/>
        <v>0.85</v>
      </c>
      <c r="H24">
        <f t="shared" si="8"/>
        <v>203403.42161655519</v>
      </c>
      <c r="I24">
        <f t="shared" si="0"/>
        <v>0</v>
      </c>
      <c r="J24">
        <f t="shared" si="1"/>
        <v>203403.42161655519</v>
      </c>
      <c r="K24">
        <f t="shared" si="2"/>
        <v>203338.11832979505</v>
      </c>
      <c r="L24">
        <f t="shared" si="9"/>
        <v>203338.11832979505</v>
      </c>
      <c r="M24">
        <f t="shared" si="3"/>
        <v>203403.42161655519</v>
      </c>
      <c r="N24" s="40">
        <f t="shared" si="10"/>
        <v>0</v>
      </c>
      <c r="O24" s="40">
        <f t="shared" si="4"/>
        <v>0</v>
      </c>
      <c r="P24" s="40">
        <f t="shared" si="11"/>
        <v>203403.42161655519</v>
      </c>
      <c r="Q24">
        <f t="shared" si="12"/>
        <v>0</v>
      </c>
      <c r="R24" s="40">
        <f t="shared" si="13"/>
        <v>0</v>
      </c>
      <c r="S24" s="40">
        <f t="shared" si="5"/>
        <v>0</v>
      </c>
      <c r="T24" s="40">
        <f t="shared" si="14"/>
        <v>203403.42161655519</v>
      </c>
      <c r="U24">
        <f t="shared" si="15"/>
        <v>0</v>
      </c>
      <c r="V24" s="40">
        <f t="shared" si="16"/>
        <v>0</v>
      </c>
      <c r="W24" s="40">
        <f t="shared" si="6"/>
        <v>0</v>
      </c>
      <c r="X24" s="40">
        <f t="shared" si="17"/>
        <v>203403.42161655519</v>
      </c>
      <c r="Y24">
        <f t="shared" si="18"/>
        <v>0</v>
      </c>
    </row>
    <row r="25" spans="1:25" x14ac:dyDescent="0.25">
      <c r="A25" s="4" t="s">
        <v>721</v>
      </c>
      <c r="B25" s="7" t="s">
        <v>114</v>
      </c>
      <c r="C25" s="2" t="s">
        <v>722</v>
      </c>
      <c r="D25">
        <f>VLOOKUP(B25,'Model allocations'!$A$1:$L$319,5,FALSE)</f>
        <v>0</v>
      </c>
      <c r="E25" s="42">
        <f>VLOOKUP(B25,'Initial adjusted formula count'!$A$1:$P$319,12,FALSE)</f>
        <v>4.3575861613627399E-2</v>
      </c>
      <c r="F25">
        <f>VLOOKUP(B25,'Model allocations'!$A$1:$L$319,10,FALSE)</f>
        <v>0</v>
      </c>
      <c r="G25" s="41">
        <f t="shared" si="7"/>
        <v>0.85</v>
      </c>
      <c r="H25">
        <f t="shared" si="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9"/>
        <v>0</v>
      </c>
      <c r="M25">
        <f t="shared" si="3"/>
        <v>0</v>
      </c>
      <c r="N25" s="40">
        <f t="shared" si="10"/>
        <v>0</v>
      </c>
      <c r="O25" s="40">
        <f t="shared" si="4"/>
        <v>0</v>
      </c>
      <c r="P25" s="40">
        <f t="shared" si="11"/>
        <v>0</v>
      </c>
      <c r="Q25">
        <f t="shared" si="12"/>
        <v>0</v>
      </c>
      <c r="R25" s="40">
        <f t="shared" si="13"/>
        <v>0</v>
      </c>
      <c r="S25" s="40">
        <f t="shared" si="5"/>
        <v>0</v>
      </c>
      <c r="T25" s="40">
        <f t="shared" si="14"/>
        <v>0</v>
      </c>
      <c r="U25">
        <f t="shared" si="15"/>
        <v>0</v>
      </c>
      <c r="V25" s="40">
        <f t="shared" si="16"/>
        <v>0</v>
      </c>
      <c r="W25" s="40">
        <f t="shared" si="6"/>
        <v>0</v>
      </c>
      <c r="X25" s="40">
        <f t="shared" si="17"/>
        <v>0</v>
      </c>
      <c r="Y25">
        <f t="shared" si="18"/>
        <v>0</v>
      </c>
    </row>
    <row r="26" spans="1:25" x14ac:dyDescent="0.25">
      <c r="A26" s="4" t="s">
        <v>723</v>
      </c>
      <c r="B26" s="7" t="s">
        <v>344</v>
      </c>
      <c r="C26" s="2" t="s">
        <v>724</v>
      </c>
      <c r="D26">
        <f>VLOOKUP(B26,'Model allocations'!$A$1:$L$319,5,FALSE)</f>
        <v>37095.068877355028</v>
      </c>
      <c r="E26" s="42">
        <f>VLOOKUP(B26,'Initial adjusted formula count'!$A$1:$P$319,12,FALSE)</f>
        <v>0.23198594024604599</v>
      </c>
      <c r="F26">
        <f>VLOOKUP(B26,'Model allocations'!$A$1:$L$319,10,FALSE)</f>
        <v>66436.496472558967</v>
      </c>
      <c r="G26" s="41">
        <f t="shared" si="7"/>
        <v>0.9</v>
      </c>
      <c r="H26">
        <f t="shared" si="8"/>
        <v>33385.561989619528</v>
      </c>
      <c r="I26">
        <f t="shared" si="0"/>
        <v>0</v>
      </c>
      <c r="J26">
        <f t="shared" si="1"/>
        <v>66436.496472558967</v>
      </c>
      <c r="K26">
        <f t="shared" si="2"/>
        <v>66415.166833430936</v>
      </c>
      <c r="L26">
        <f t="shared" si="9"/>
        <v>66415.166833430936</v>
      </c>
      <c r="M26">
        <f t="shared" si="3"/>
        <v>0</v>
      </c>
      <c r="N26" s="40">
        <f t="shared" si="10"/>
        <v>66415.166833430936</v>
      </c>
      <c r="O26" s="40">
        <f t="shared" si="4"/>
        <v>66413.426692419351</v>
      </c>
      <c r="P26" s="40">
        <f t="shared" si="11"/>
        <v>66413.426692419351</v>
      </c>
      <c r="Q26">
        <f t="shared" si="12"/>
        <v>0</v>
      </c>
      <c r="R26" s="40">
        <f t="shared" si="13"/>
        <v>66413.426692419351</v>
      </c>
      <c r="S26" s="40">
        <f t="shared" si="5"/>
        <v>66413.426692419365</v>
      </c>
      <c r="T26" s="40">
        <f t="shared" si="14"/>
        <v>66413.426692419365</v>
      </c>
      <c r="U26">
        <f t="shared" si="15"/>
        <v>0</v>
      </c>
      <c r="V26" s="40">
        <f t="shared" si="16"/>
        <v>66413.426692419365</v>
      </c>
      <c r="W26" s="40">
        <f t="shared" si="6"/>
        <v>66413.426692419365</v>
      </c>
      <c r="X26" s="40">
        <f t="shared" si="17"/>
        <v>66413.426692419365</v>
      </c>
      <c r="Y26">
        <f t="shared" si="18"/>
        <v>0</v>
      </c>
    </row>
    <row r="27" spans="1:25" x14ac:dyDescent="0.25">
      <c r="A27" s="4" t="s">
        <v>725</v>
      </c>
      <c r="B27" s="7" t="s">
        <v>116</v>
      </c>
      <c r="C27" s="2" t="s">
        <v>726</v>
      </c>
      <c r="D27">
        <f>VLOOKUP(B27,'Model allocations'!$A$1:$L$319,5,FALSE)</f>
        <v>4106.4689776306104</v>
      </c>
      <c r="E27" s="42">
        <f>VLOOKUP(B27,'Initial adjusted formula count'!$A$1:$P$319,12,FALSE)</f>
        <v>8.9622641509433998E-2</v>
      </c>
      <c r="F27">
        <f>VLOOKUP(B27,'Model allocations'!$A$1:$L$319,10,FALSE)</f>
        <v>7462.2187105843259</v>
      </c>
      <c r="G27" s="41">
        <f t="shared" si="7"/>
        <v>0.85</v>
      </c>
      <c r="H27">
        <f t="shared" si="8"/>
        <v>3490.4986309860187</v>
      </c>
      <c r="I27">
        <f t="shared" si="0"/>
        <v>0</v>
      </c>
      <c r="J27">
        <f t="shared" si="1"/>
        <v>7462.2187105843259</v>
      </c>
      <c r="K27">
        <f t="shared" si="2"/>
        <v>7459.8229425856798</v>
      </c>
      <c r="L27">
        <f t="shared" si="9"/>
        <v>7459.8229425856798</v>
      </c>
      <c r="M27">
        <f t="shared" si="3"/>
        <v>0</v>
      </c>
      <c r="N27" s="40">
        <f t="shared" si="10"/>
        <v>7459.8229425856798</v>
      </c>
      <c r="O27" s="40">
        <f t="shared" si="4"/>
        <v>7459.6274880764086</v>
      </c>
      <c r="P27" s="40">
        <f t="shared" si="11"/>
        <v>7459.6274880764086</v>
      </c>
      <c r="Q27">
        <f t="shared" si="12"/>
        <v>0</v>
      </c>
      <c r="R27" s="40">
        <f t="shared" si="13"/>
        <v>7459.6274880764086</v>
      </c>
      <c r="S27" s="40">
        <f t="shared" si="5"/>
        <v>7459.6274880764104</v>
      </c>
      <c r="T27" s="40">
        <f t="shared" si="14"/>
        <v>7459.6274880764104</v>
      </c>
      <c r="U27">
        <f t="shared" si="15"/>
        <v>0</v>
      </c>
      <c r="V27" s="40">
        <f t="shared" si="16"/>
        <v>7459.6274880764104</v>
      </c>
      <c r="W27" s="40">
        <f t="shared" si="6"/>
        <v>7459.6274880764095</v>
      </c>
      <c r="X27" s="40">
        <f t="shared" si="17"/>
        <v>7459.6274880764095</v>
      </c>
      <c r="Y27">
        <f t="shared" si="18"/>
        <v>0</v>
      </c>
    </row>
    <row r="28" spans="1:25" x14ac:dyDescent="0.25">
      <c r="A28" s="4" t="s">
        <v>727</v>
      </c>
      <c r="B28" s="7" t="s">
        <v>346</v>
      </c>
      <c r="C28" s="2" t="s">
        <v>728</v>
      </c>
      <c r="D28">
        <f>VLOOKUP(B28,'Model allocations'!$A$1:$L$319,5,FALSE)</f>
        <v>76480.642097785938</v>
      </c>
      <c r="E28" s="42">
        <f>VLOOKUP(B28,'Initial adjusted formula count'!$A$1:$P$319,12,FALSE)</f>
        <v>0.110691823899371</v>
      </c>
      <c r="F28">
        <f>VLOOKUP(B28,'Model allocations'!$A$1:$L$319,10,FALSE)</f>
        <v>69123.710161202194</v>
      </c>
      <c r="G28" s="41">
        <f t="shared" si="7"/>
        <v>0.85</v>
      </c>
      <c r="H28">
        <f t="shared" si="8"/>
        <v>65008.545783118047</v>
      </c>
      <c r="I28">
        <f t="shared" si="0"/>
        <v>0</v>
      </c>
      <c r="J28">
        <f t="shared" si="1"/>
        <v>69123.710161202194</v>
      </c>
      <c r="K28">
        <f t="shared" si="2"/>
        <v>69101.517783951582</v>
      </c>
      <c r="L28">
        <f t="shared" si="9"/>
        <v>69101.517783951582</v>
      </c>
      <c r="M28">
        <f t="shared" si="3"/>
        <v>0</v>
      </c>
      <c r="N28" s="40">
        <f t="shared" si="10"/>
        <v>69101.517783951582</v>
      </c>
      <c r="O28" s="40">
        <f t="shared" si="4"/>
        <v>69099.707257970964</v>
      </c>
      <c r="P28" s="40">
        <f t="shared" si="11"/>
        <v>69099.707257970964</v>
      </c>
      <c r="Q28">
        <f t="shared" si="12"/>
        <v>0</v>
      </c>
      <c r="R28" s="40">
        <f t="shared" si="13"/>
        <v>69099.707257970964</v>
      </c>
      <c r="S28" s="40">
        <f t="shared" si="5"/>
        <v>69099.707257970978</v>
      </c>
      <c r="T28" s="40">
        <f t="shared" si="14"/>
        <v>69099.707257970978</v>
      </c>
      <c r="U28">
        <f t="shared" si="15"/>
        <v>0</v>
      </c>
      <c r="V28" s="40">
        <f t="shared" si="16"/>
        <v>69099.707257970978</v>
      </c>
      <c r="W28" s="40">
        <f t="shared" si="6"/>
        <v>69099.707257970964</v>
      </c>
      <c r="X28" s="40">
        <f t="shared" si="17"/>
        <v>69099.707257970964</v>
      </c>
      <c r="Y28">
        <f t="shared" si="18"/>
        <v>0</v>
      </c>
    </row>
    <row r="29" spans="1:25" x14ac:dyDescent="0.25">
      <c r="A29" s="4" t="s">
        <v>729</v>
      </c>
      <c r="B29" s="7" t="s">
        <v>348</v>
      </c>
      <c r="C29" s="2" t="s">
        <v>730</v>
      </c>
      <c r="D29">
        <f>VLOOKUP(B29,'Model allocations'!$A$1:$L$319,5,FALSE)</f>
        <v>71561.915097107601</v>
      </c>
      <c r="E29" s="42">
        <f>VLOOKUP(B29,'Initial adjusted formula count'!$A$1:$P$319,12,FALSE)</f>
        <v>0.13137254901960799</v>
      </c>
      <c r="F29">
        <f>VLOOKUP(B29,'Model allocations'!$A$1:$L$319,10,FALSE)</f>
        <v>78942.418990918406</v>
      </c>
      <c r="G29" s="41">
        <f t="shared" si="7"/>
        <v>0.85</v>
      </c>
      <c r="H29">
        <f t="shared" si="8"/>
        <v>60827.627832541461</v>
      </c>
      <c r="I29">
        <f t="shared" si="0"/>
        <v>0</v>
      </c>
      <c r="J29">
        <f t="shared" si="1"/>
        <v>78942.418990918406</v>
      </c>
      <c r="K29">
        <f t="shared" si="2"/>
        <v>78917.074287353767</v>
      </c>
      <c r="L29">
        <f t="shared" si="9"/>
        <v>78917.074287353767</v>
      </c>
      <c r="M29">
        <f t="shared" si="3"/>
        <v>0</v>
      </c>
      <c r="N29" s="40">
        <f t="shared" si="10"/>
        <v>78917.074287353767</v>
      </c>
      <c r="O29" s="40">
        <f t="shared" si="4"/>
        <v>78915.006584387273</v>
      </c>
      <c r="P29" s="40">
        <f t="shared" si="11"/>
        <v>78915.006584387273</v>
      </c>
      <c r="Q29">
        <f t="shared" si="12"/>
        <v>0</v>
      </c>
      <c r="R29" s="40">
        <f t="shared" si="13"/>
        <v>78915.006584387273</v>
      </c>
      <c r="S29" s="40">
        <f t="shared" si="5"/>
        <v>78915.006584387302</v>
      </c>
      <c r="T29" s="40">
        <f t="shared" si="14"/>
        <v>78915.006584387302</v>
      </c>
      <c r="U29">
        <f t="shared" si="15"/>
        <v>0</v>
      </c>
      <c r="V29" s="40">
        <f t="shared" si="16"/>
        <v>78915.006584387302</v>
      </c>
      <c r="W29" s="40">
        <f t="shared" si="6"/>
        <v>78915.006584387302</v>
      </c>
      <c r="X29" s="40">
        <f t="shared" si="17"/>
        <v>78915.006584387302</v>
      </c>
      <c r="Y29">
        <f t="shared" si="18"/>
        <v>0</v>
      </c>
    </row>
    <row r="30" spans="1:25" x14ac:dyDescent="0.25">
      <c r="A30" s="4" t="s">
        <v>731</v>
      </c>
      <c r="B30" s="7" t="s">
        <v>118</v>
      </c>
      <c r="C30" s="2" t="s">
        <v>732</v>
      </c>
      <c r="D30">
        <f>VLOOKUP(B30,'Model allocations'!$A$1:$L$319,5,FALSE)</f>
        <v>86235.848530242831</v>
      </c>
      <c r="E30" s="42">
        <f>VLOOKUP(B30,'Initial adjusted formula count'!$A$1:$P$319,12,FALSE)</f>
        <v>0.11990261716372499</v>
      </c>
      <c r="F30">
        <f>VLOOKUP(B30,'Model allocations'!$A$1:$L$319,10,FALSE)</f>
        <v>77371.425578163835</v>
      </c>
      <c r="G30" s="41">
        <f t="shared" si="7"/>
        <v>0.85</v>
      </c>
      <c r="H30">
        <f t="shared" si="8"/>
        <v>73300.471250706411</v>
      </c>
      <c r="I30">
        <f t="shared" si="0"/>
        <v>0</v>
      </c>
      <c r="J30">
        <f t="shared" si="1"/>
        <v>77371.425578163835</v>
      </c>
      <c r="K30">
        <f t="shared" si="2"/>
        <v>77346.585246809438</v>
      </c>
      <c r="L30">
        <f t="shared" si="9"/>
        <v>77346.585246809438</v>
      </c>
      <c r="M30">
        <f t="shared" si="3"/>
        <v>0</v>
      </c>
      <c r="N30" s="40">
        <f t="shared" si="10"/>
        <v>77346.585246809438</v>
      </c>
      <c r="O30" s="40">
        <f t="shared" si="4"/>
        <v>77344.558692160674</v>
      </c>
      <c r="P30" s="40">
        <f t="shared" si="11"/>
        <v>77344.558692160674</v>
      </c>
      <c r="Q30">
        <f t="shared" si="12"/>
        <v>0</v>
      </c>
      <c r="R30" s="40">
        <f t="shared" si="13"/>
        <v>77344.558692160674</v>
      </c>
      <c r="S30" s="40">
        <f t="shared" si="5"/>
        <v>77344.558692160688</v>
      </c>
      <c r="T30" s="40">
        <f t="shared" si="14"/>
        <v>77344.558692160688</v>
      </c>
      <c r="U30">
        <f t="shared" si="15"/>
        <v>0</v>
      </c>
      <c r="V30" s="40">
        <f t="shared" si="16"/>
        <v>77344.558692160688</v>
      </c>
      <c r="W30" s="40">
        <f t="shared" si="6"/>
        <v>77344.558692160674</v>
      </c>
      <c r="X30" s="40">
        <f t="shared" si="17"/>
        <v>77344.558692160674</v>
      </c>
      <c r="Y30">
        <f t="shared" si="18"/>
        <v>0</v>
      </c>
    </row>
    <row r="31" spans="1:25" x14ac:dyDescent="0.25">
      <c r="A31" s="4" t="s">
        <v>8</v>
      </c>
      <c r="B31" s="7" t="s">
        <v>78</v>
      </c>
      <c r="C31" s="2" t="s">
        <v>733</v>
      </c>
      <c r="D31">
        <f>VLOOKUP(B31,'Model allocations'!$A$1:$L$319,5,FALSE)</f>
        <v>19528.068446137728</v>
      </c>
      <c r="E31" s="42">
        <f>VLOOKUP(B31,'Initial adjusted formula count'!$A$1:$P$319,12,FALSE)</f>
        <v>0.12787403914869599</v>
      </c>
      <c r="F31">
        <f>VLOOKUP(B31,'Model allocations'!$A$1:$L$319,10,FALSE)</f>
        <v>28806.097049149823</v>
      </c>
      <c r="G31" s="41">
        <f t="shared" si="7"/>
        <v>0.85</v>
      </c>
      <c r="H31">
        <f t="shared" si="8"/>
        <v>16598.85817921707</v>
      </c>
      <c r="I31">
        <f t="shared" si="0"/>
        <v>0</v>
      </c>
      <c r="J31">
        <f t="shared" si="1"/>
        <v>28806.097049149823</v>
      </c>
      <c r="K31">
        <f t="shared" si="2"/>
        <v>28796.848764135291</v>
      </c>
      <c r="L31">
        <f t="shared" si="9"/>
        <v>28796.848764135291</v>
      </c>
      <c r="M31">
        <f t="shared" si="3"/>
        <v>0</v>
      </c>
      <c r="N31" s="40">
        <f t="shared" si="10"/>
        <v>28796.848764135291</v>
      </c>
      <c r="O31" s="40">
        <f t="shared" si="4"/>
        <v>28796.094259103862</v>
      </c>
      <c r="P31" s="40">
        <f t="shared" si="11"/>
        <v>28796.094259103862</v>
      </c>
      <c r="Q31">
        <f t="shared" si="12"/>
        <v>0</v>
      </c>
      <c r="R31" s="40">
        <f t="shared" si="13"/>
        <v>28796.094259103862</v>
      </c>
      <c r="S31" s="40">
        <f t="shared" si="5"/>
        <v>28796.094259103866</v>
      </c>
      <c r="T31" s="40">
        <f t="shared" si="14"/>
        <v>28796.094259103866</v>
      </c>
      <c r="U31">
        <f t="shared" si="15"/>
        <v>0</v>
      </c>
      <c r="V31" s="40">
        <f t="shared" si="16"/>
        <v>28796.094259103866</v>
      </c>
      <c r="W31" s="40">
        <f t="shared" si="6"/>
        <v>28796.094259103862</v>
      </c>
      <c r="X31" s="40">
        <f t="shared" si="17"/>
        <v>28796.094259103862</v>
      </c>
      <c r="Y31">
        <f t="shared" si="18"/>
        <v>0</v>
      </c>
    </row>
    <row r="32" spans="1:25" x14ac:dyDescent="0.25">
      <c r="A32" s="4" t="s">
        <v>734</v>
      </c>
      <c r="B32" s="7" t="s">
        <v>350</v>
      </c>
      <c r="C32" s="2" t="s">
        <v>735</v>
      </c>
      <c r="D32">
        <f>VLOOKUP(B32,'Model allocations'!$A$1:$L$319,5,FALSE)</f>
        <v>4517.1158753936706</v>
      </c>
      <c r="E32" s="42">
        <f>VLOOKUP(B32,'Initial adjusted formula count'!$A$1:$P$319,12,FALSE)</f>
        <v>0.13684210526315799</v>
      </c>
      <c r="F32">
        <f>VLOOKUP(B32,'Model allocations'!$A$1:$L$319,10,FALSE)</f>
        <v>5105.7285914524355</v>
      </c>
      <c r="G32" s="41">
        <f t="shared" si="7"/>
        <v>0.85</v>
      </c>
      <c r="H32">
        <f t="shared" si="8"/>
        <v>3839.54849408462</v>
      </c>
      <c r="I32">
        <f t="shared" si="0"/>
        <v>0</v>
      </c>
      <c r="J32">
        <f t="shared" si="1"/>
        <v>5105.7285914524355</v>
      </c>
      <c r="K32">
        <f t="shared" si="2"/>
        <v>5104.0893817691513</v>
      </c>
      <c r="L32">
        <f t="shared" si="9"/>
        <v>5104.0893817691513</v>
      </c>
      <c r="M32">
        <f t="shared" si="3"/>
        <v>0</v>
      </c>
      <c r="N32" s="40">
        <f t="shared" si="10"/>
        <v>5104.0893817691513</v>
      </c>
      <c r="O32" s="40">
        <f t="shared" si="4"/>
        <v>5103.955649736492</v>
      </c>
      <c r="P32" s="40">
        <f t="shared" si="11"/>
        <v>5103.955649736492</v>
      </c>
      <c r="Q32">
        <f t="shared" si="12"/>
        <v>0</v>
      </c>
      <c r="R32" s="40">
        <f t="shared" si="13"/>
        <v>5103.955649736492</v>
      </c>
      <c r="S32" s="40">
        <f t="shared" si="5"/>
        <v>5103.9556497364938</v>
      </c>
      <c r="T32" s="40">
        <f t="shared" si="14"/>
        <v>5103.9556497364938</v>
      </c>
      <c r="U32">
        <f t="shared" si="15"/>
        <v>0</v>
      </c>
      <c r="V32" s="40">
        <f t="shared" si="16"/>
        <v>5103.9556497364938</v>
      </c>
      <c r="W32" s="40">
        <f t="shared" si="6"/>
        <v>5103.9556497364938</v>
      </c>
      <c r="X32" s="40">
        <f t="shared" si="17"/>
        <v>5103.9556497364938</v>
      </c>
      <c r="Y32">
        <f t="shared" si="18"/>
        <v>0</v>
      </c>
    </row>
    <row r="33" spans="1:25" x14ac:dyDescent="0.25">
      <c r="A33" s="4" t="s">
        <v>736</v>
      </c>
      <c r="B33" s="7" t="s">
        <v>120</v>
      </c>
      <c r="C33" s="2" t="s">
        <v>737</v>
      </c>
      <c r="D33">
        <f>VLOOKUP(B33,'Model allocations'!$A$1:$L$319,5,FALSE)</f>
        <v>384776.14320398815</v>
      </c>
      <c r="E33" s="42">
        <f>VLOOKUP(B33,'Initial adjusted formula count'!$A$1:$P$319,12,FALSE)</f>
        <v>8.3539385376192196E-2</v>
      </c>
      <c r="F33">
        <f>VLOOKUP(B33,'Model allocations'!$A$1:$L$319,10,FALSE)</f>
        <v>421615.3571480143</v>
      </c>
      <c r="G33" s="41">
        <f t="shared" si="7"/>
        <v>0.85</v>
      </c>
      <c r="H33">
        <f t="shared" si="8"/>
        <v>327059.72172338993</v>
      </c>
      <c r="I33">
        <f t="shared" si="0"/>
        <v>0</v>
      </c>
      <c r="J33">
        <f t="shared" si="1"/>
        <v>421615.3571480143</v>
      </c>
      <c r="K33">
        <f t="shared" si="2"/>
        <v>421479.99625609082</v>
      </c>
      <c r="L33">
        <f t="shared" si="9"/>
        <v>421479.99625609082</v>
      </c>
      <c r="M33">
        <f t="shared" si="3"/>
        <v>0</v>
      </c>
      <c r="N33" s="40">
        <f t="shared" si="10"/>
        <v>421479.99625609082</v>
      </c>
      <c r="O33" s="40">
        <f t="shared" si="4"/>
        <v>421468.95307631698</v>
      </c>
      <c r="P33" s="40">
        <f t="shared" si="11"/>
        <v>421468.95307631698</v>
      </c>
      <c r="Q33">
        <f t="shared" si="12"/>
        <v>0</v>
      </c>
      <c r="R33" s="40">
        <f t="shared" si="13"/>
        <v>421468.95307631698</v>
      </c>
      <c r="S33" s="40">
        <f t="shared" si="5"/>
        <v>421468.95307631703</v>
      </c>
      <c r="T33" s="40">
        <f t="shared" si="14"/>
        <v>421468.95307631703</v>
      </c>
      <c r="U33">
        <f t="shared" si="15"/>
        <v>0</v>
      </c>
      <c r="V33" s="40">
        <f t="shared" si="16"/>
        <v>421468.95307631703</v>
      </c>
      <c r="W33" s="40">
        <f t="shared" si="6"/>
        <v>421468.95307631698</v>
      </c>
      <c r="X33" s="40">
        <f t="shared" si="17"/>
        <v>421468.95307631698</v>
      </c>
      <c r="Y33">
        <f t="shared" si="18"/>
        <v>0</v>
      </c>
    </row>
    <row r="34" spans="1:25" x14ac:dyDescent="0.25">
      <c r="A34" s="4" t="s">
        <v>738</v>
      </c>
      <c r="B34" s="7" t="s">
        <v>280</v>
      </c>
      <c r="C34" s="2" t="s">
        <v>739</v>
      </c>
      <c r="D34">
        <f>VLOOKUP(B34,'Model allocations'!$A$1:$L$319,5,FALSE)</f>
        <v>806099.86030888883</v>
      </c>
      <c r="E34" s="42">
        <f>VLOOKUP(B34,'Initial adjusted formula count'!$A$1:$P$319,12,FALSE)</f>
        <v>9.5411676213620303E-2</v>
      </c>
      <c r="F34">
        <f>VLOOKUP(B34,'Model allocations'!$A$1:$L$319,10,FALSE)</f>
        <v>835768.49558544473</v>
      </c>
      <c r="G34" s="41">
        <f t="shared" si="7"/>
        <v>0.85</v>
      </c>
      <c r="H34">
        <f t="shared" si="8"/>
        <v>685184.88126255549</v>
      </c>
      <c r="I34">
        <f t="shared" si="0"/>
        <v>0</v>
      </c>
      <c r="J34">
        <f t="shared" si="1"/>
        <v>835768.49558544473</v>
      </c>
      <c r="K34">
        <f t="shared" si="2"/>
        <v>835500.1695695963</v>
      </c>
      <c r="L34">
        <f t="shared" si="9"/>
        <v>835500.1695695963</v>
      </c>
      <c r="M34">
        <f t="shared" si="3"/>
        <v>0</v>
      </c>
      <c r="N34" s="40">
        <f t="shared" si="10"/>
        <v>835500.1695695963</v>
      </c>
      <c r="O34" s="40">
        <f t="shared" si="4"/>
        <v>835478.27866455785</v>
      </c>
      <c r="P34" s="40">
        <f t="shared" si="11"/>
        <v>835478.27866455785</v>
      </c>
      <c r="Q34">
        <f t="shared" si="12"/>
        <v>0</v>
      </c>
      <c r="R34" s="40">
        <f t="shared" si="13"/>
        <v>835478.27866455785</v>
      </c>
      <c r="S34" s="40">
        <f t="shared" si="5"/>
        <v>835478.27866455796</v>
      </c>
      <c r="T34" s="40">
        <f t="shared" si="14"/>
        <v>835478.27866455796</v>
      </c>
      <c r="U34">
        <f t="shared" si="15"/>
        <v>0</v>
      </c>
      <c r="V34" s="40">
        <f t="shared" si="16"/>
        <v>835478.27866455796</v>
      </c>
      <c r="W34" s="40">
        <f t="shared" si="6"/>
        <v>835478.27866455785</v>
      </c>
      <c r="X34" s="40">
        <f t="shared" si="17"/>
        <v>835478.27866455785</v>
      </c>
      <c r="Y34">
        <f t="shared" si="18"/>
        <v>0</v>
      </c>
    </row>
    <row r="35" spans="1:25" x14ac:dyDescent="0.25">
      <c r="A35" s="4" t="s">
        <v>740</v>
      </c>
      <c r="B35" s="7" t="s">
        <v>352</v>
      </c>
      <c r="C35" s="2" t="s">
        <v>741</v>
      </c>
      <c r="D35">
        <f>VLOOKUP(B35,'Model allocations'!$A$1:$L$319,5,FALSE)</f>
        <v>343410.10020175879</v>
      </c>
      <c r="E35" s="42">
        <f>VLOOKUP(B35,'Initial adjusted formula count'!$A$1:$P$319,12,FALSE)</f>
        <v>0.19452247191011199</v>
      </c>
      <c r="F35">
        <f>VLOOKUP(B35,'Model allocations'!$A$1:$L$319,10,FALSE)</f>
        <v>375100.91288515256</v>
      </c>
      <c r="G35" s="41">
        <f t="shared" si="7"/>
        <v>0.9</v>
      </c>
      <c r="H35">
        <f t="shared" si="8"/>
        <v>309069.0901815829</v>
      </c>
      <c r="I35">
        <f t="shared" si="0"/>
        <v>0</v>
      </c>
      <c r="J35">
        <f t="shared" si="1"/>
        <v>375100.91288515256</v>
      </c>
      <c r="K35">
        <f t="shared" si="2"/>
        <v>374980.48559694149</v>
      </c>
      <c r="L35">
        <f t="shared" si="9"/>
        <v>374980.48559694149</v>
      </c>
      <c r="M35">
        <f t="shared" si="3"/>
        <v>0</v>
      </c>
      <c r="N35" s="40">
        <f t="shared" si="10"/>
        <v>374980.48559694149</v>
      </c>
      <c r="O35" s="40">
        <f t="shared" si="4"/>
        <v>374970.66074890387</v>
      </c>
      <c r="P35" s="40">
        <f t="shared" si="11"/>
        <v>374970.66074890387</v>
      </c>
      <c r="Q35">
        <f t="shared" si="12"/>
        <v>0</v>
      </c>
      <c r="R35" s="40">
        <f t="shared" si="13"/>
        <v>374970.66074890387</v>
      </c>
      <c r="S35" s="40">
        <f t="shared" si="5"/>
        <v>374970.66074890399</v>
      </c>
      <c r="T35" s="40">
        <f t="shared" si="14"/>
        <v>374970.66074890399</v>
      </c>
      <c r="U35">
        <f t="shared" si="15"/>
        <v>0</v>
      </c>
      <c r="V35" s="40">
        <f t="shared" si="16"/>
        <v>374970.66074890399</v>
      </c>
      <c r="W35" s="40">
        <f t="shared" si="6"/>
        <v>374970.66074890399</v>
      </c>
      <c r="X35" s="40">
        <f t="shared" si="17"/>
        <v>374970.66074890399</v>
      </c>
      <c r="Y35">
        <f t="shared" si="18"/>
        <v>0</v>
      </c>
    </row>
    <row r="36" spans="1:25" x14ac:dyDescent="0.25">
      <c r="A36" s="4" t="s">
        <v>742</v>
      </c>
      <c r="B36" s="7" t="s">
        <v>354</v>
      </c>
      <c r="C36" s="2" t="s">
        <v>743</v>
      </c>
      <c r="D36">
        <f>VLOOKUP(B36,'Model allocations'!$A$1:$L$319,5,FALSE)</f>
        <v>121962.12863562912</v>
      </c>
      <c r="E36" s="42">
        <f>VLOOKUP(B36,'Initial adjusted formula count'!$A$1:$P$319,12,FALSE)</f>
        <v>0.12583012932541099</v>
      </c>
      <c r="F36">
        <f>VLOOKUP(B36,'Model allocations'!$A$1:$L$319,10,FALSE)</f>
        <v>141389.40714791356</v>
      </c>
      <c r="G36" s="41">
        <f t="shared" si="7"/>
        <v>0.85</v>
      </c>
      <c r="H36">
        <f t="shared" si="8"/>
        <v>103667.80934028476</v>
      </c>
      <c r="I36">
        <f t="shared" si="0"/>
        <v>0</v>
      </c>
      <c r="J36">
        <f t="shared" si="1"/>
        <v>141389.40714791356</v>
      </c>
      <c r="K36">
        <f t="shared" si="2"/>
        <v>141344.01364899182</v>
      </c>
      <c r="L36">
        <f t="shared" si="9"/>
        <v>141344.01364899182</v>
      </c>
      <c r="M36">
        <f t="shared" si="3"/>
        <v>0</v>
      </c>
      <c r="N36" s="40">
        <f t="shared" si="10"/>
        <v>141344.01364899182</v>
      </c>
      <c r="O36" s="40">
        <f t="shared" si="4"/>
        <v>141340.3103003951</v>
      </c>
      <c r="P36" s="40">
        <f t="shared" si="11"/>
        <v>141340.3103003951</v>
      </c>
      <c r="Q36">
        <f t="shared" si="12"/>
        <v>0</v>
      </c>
      <c r="R36" s="40">
        <f t="shared" si="13"/>
        <v>141340.3103003951</v>
      </c>
      <c r="S36" s="40">
        <f t="shared" si="5"/>
        <v>141340.31030039513</v>
      </c>
      <c r="T36" s="40">
        <f t="shared" si="14"/>
        <v>141340.31030039513</v>
      </c>
      <c r="U36">
        <f t="shared" si="15"/>
        <v>0</v>
      </c>
      <c r="V36" s="40">
        <f t="shared" si="16"/>
        <v>141340.31030039513</v>
      </c>
      <c r="W36" s="40">
        <f t="shared" si="6"/>
        <v>141340.3103003951</v>
      </c>
      <c r="X36" s="40">
        <f t="shared" si="17"/>
        <v>141340.3103003951</v>
      </c>
      <c r="Y36">
        <f t="shared" si="18"/>
        <v>0</v>
      </c>
    </row>
    <row r="37" spans="1:25" x14ac:dyDescent="0.25">
      <c r="A37" s="4" t="s">
        <v>744</v>
      </c>
      <c r="B37" s="7" t="s">
        <v>282</v>
      </c>
      <c r="C37" s="2" t="s">
        <v>745</v>
      </c>
      <c r="D37">
        <f>VLOOKUP(B37,'Model allocations'!$A$1:$L$319,5,FALSE)</f>
        <v>263635.30836388521</v>
      </c>
      <c r="E37" s="42">
        <f>VLOOKUP(B37,'Initial adjusted formula count'!$A$1:$P$319,12,FALSE)</f>
        <v>0.12734732523275999</v>
      </c>
      <c r="F37">
        <f>VLOOKUP(B37,'Model allocations'!$A$1:$L$319,10,FALSE)</f>
        <v>339727.32550818118</v>
      </c>
      <c r="G37" s="41">
        <f t="shared" si="7"/>
        <v>0.85</v>
      </c>
      <c r="H37">
        <f t="shared" si="8"/>
        <v>224090.01210930242</v>
      </c>
      <c r="I37">
        <f t="shared" si="0"/>
        <v>0</v>
      </c>
      <c r="J37">
        <f t="shared" si="1"/>
        <v>339727.32550818118</v>
      </c>
      <c r="K37">
        <f t="shared" si="2"/>
        <v>339618.2550177165</v>
      </c>
      <c r="L37">
        <f t="shared" si="9"/>
        <v>339618.2550177165</v>
      </c>
      <c r="M37">
        <f t="shared" si="3"/>
        <v>0</v>
      </c>
      <c r="N37" s="40">
        <f t="shared" si="10"/>
        <v>339618.2550177165</v>
      </c>
      <c r="O37" s="40">
        <f t="shared" si="4"/>
        <v>339609.35669400496</v>
      </c>
      <c r="P37" s="40">
        <f t="shared" si="11"/>
        <v>339609.35669400496</v>
      </c>
      <c r="Q37">
        <f t="shared" si="12"/>
        <v>0</v>
      </c>
      <c r="R37" s="40">
        <f t="shared" si="13"/>
        <v>339609.35669400496</v>
      </c>
      <c r="S37" s="40">
        <f t="shared" si="5"/>
        <v>339609.35669400508</v>
      </c>
      <c r="T37" s="40">
        <f t="shared" si="14"/>
        <v>339609.35669400508</v>
      </c>
      <c r="U37">
        <f t="shared" si="15"/>
        <v>0</v>
      </c>
      <c r="V37" s="40">
        <f t="shared" si="16"/>
        <v>339609.35669400508</v>
      </c>
      <c r="W37" s="40">
        <f t="shared" si="6"/>
        <v>339609.35669400508</v>
      </c>
      <c r="X37" s="40">
        <f t="shared" si="17"/>
        <v>339609.35669400508</v>
      </c>
      <c r="Y37">
        <f t="shared" si="18"/>
        <v>0</v>
      </c>
    </row>
    <row r="38" spans="1:25" x14ac:dyDescent="0.25">
      <c r="A38" s="4" t="s">
        <v>746</v>
      </c>
      <c r="B38" s="7" t="s">
        <v>356</v>
      </c>
      <c r="C38" s="2" t="s">
        <v>747</v>
      </c>
      <c r="D38">
        <f>VLOOKUP(B38,'Model allocations'!$A$1:$L$319,5,FALSE)</f>
        <v>107957.09095435387</v>
      </c>
      <c r="E38" s="42">
        <f>VLOOKUP(B38,'Initial adjusted formula count'!$A$1:$P$319,12,FALSE)</f>
        <v>0.20168954593453001</v>
      </c>
      <c r="F38">
        <f>VLOOKUP(B38,'Model allocations'!$A$1:$L$319,10,FALSE)</f>
        <v>97161.381858918481</v>
      </c>
      <c r="G38" s="41">
        <f t="shared" si="7"/>
        <v>0.9</v>
      </c>
      <c r="H38">
        <f t="shared" si="8"/>
        <v>97161.381858918481</v>
      </c>
      <c r="I38">
        <f t="shared" si="0"/>
        <v>0</v>
      </c>
      <c r="J38">
        <f t="shared" si="1"/>
        <v>97161.381858918481</v>
      </c>
      <c r="K38">
        <f t="shared" si="2"/>
        <v>97130.187901948055</v>
      </c>
      <c r="L38">
        <f t="shared" si="9"/>
        <v>97130.187901948055</v>
      </c>
      <c r="M38">
        <f t="shared" si="3"/>
        <v>97161.381858918481</v>
      </c>
      <c r="N38" s="40">
        <f t="shared" si="10"/>
        <v>0</v>
      </c>
      <c r="O38" s="40">
        <f t="shared" si="4"/>
        <v>0</v>
      </c>
      <c r="P38" s="40">
        <f t="shared" si="11"/>
        <v>97161.381858918481</v>
      </c>
      <c r="Q38">
        <f t="shared" si="12"/>
        <v>0</v>
      </c>
      <c r="R38" s="40">
        <f t="shared" si="13"/>
        <v>0</v>
      </c>
      <c r="S38" s="40">
        <f t="shared" si="5"/>
        <v>0</v>
      </c>
      <c r="T38" s="40">
        <f t="shared" si="14"/>
        <v>97161.381858918481</v>
      </c>
      <c r="U38">
        <f t="shared" si="15"/>
        <v>0</v>
      </c>
      <c r="V38" s="40">
        <f t="shared" si="16"/>
        <v>0</v>
      </c>
      <c r="W38" s="40">
        <f t="shared" si="6"/>
        <v>0</v>
      </c>
      <c r="X38" s="40">
        <f t="shared" si="17"/>
        <v>97161.381858918481</v>
      </c>
      <c r="Y38">
        <f t="shared" si="18"/>
        <v>0</v>
      </c>
    </row>
    <row r="39" spans="1:25" x14ac:dyDescent="0.25">
      <c r="A39" s="4" t="s">
        <v>748</v>
      </c>
      <c r="B39" s="7" t="s">
        <v>122</v>
      </c>
      <c r="C39" s="2" t="s">
        <v>749</v>
      </c>
      <c r="D39">
        <f>VLOOKUP(B39,'Model allocations'!$A$1:$L$319,5,FALSE)</f>
        <v>64471.562948800594</v>
      </c>
      <c r="E39" s="42">
        <f>VLOOKUP(B39,'Initial adjusted formula count'!$A$1:$P$319,12,FALSE)</f>
        <v>0.17711864406779701</v>
      </c>
      <c r="F39">
        <f>VLOOKUP(B39,'Model allocations'!$A$1:$L$319,10,FALSE)</f>
        <v>89494.388996037873</v>
      </c>
      <c r="G39" s="41">
        <f t="shared" si="7"/>
        <v>0.9</v>
      </c>
      <c r="H39">
        <f t="shared" si="8"/>
        <v>58024.406653920538</v>
      </c>
      <c r="I39">
        <f t="shared" si="0"/>
        <v>0</v>
      </c>
      <c r="J39">
        <f t="shared" si="1"/>
        <v>89494.388996037873</v>
      </c>
      <c r="K39">
        <f t="shared" si="2"/>
        <v>89465.656550430111</v>
      </c>
      <c r="L39">
        <f t="shared" si="9"/>
        <v>89465.656550430111</v>
      </c>
      <c r="M39">
        <f t="shared" si="3"/>
        <v>0</v>
      </c>
      <c r="N39" s="40">
        <f t="shared" si="10"/>
        <v>89465.656550430111</v>
      </c>
      <c r="O39" s="40">
        <f t="shared" si="4"/>
        <v>89463.312464500428</v>
      </c>
      <c r="P39" s="40">
        <f t="shared" si="11"/>
        <v>89463.312464500428</v>
      </c>
      <c r="Q39">
        <f t="shared" si="12"/>
        <v>0</v>
      </c>
      <c r="R39" s="40">
        <f t="shared" si="13"/>
        <v>89463.312464500428</v>
      </c>
      <c r="S39" s="40">
        <f t="shared" si="5"/>
        <v>89463.312464500457</v>
      </c>
      <c r="T39" s="40">
        <f t="shared" si="14"/>
        <v>89463.312464500457</v>
      </c>
      <c r="U39">
        <f t="shared" si="15"/>
        <v>0</v>
      </c>
      <c r="V39" s="40">
        <f t="shared" si="16"/>
        <v>89463.312464500457</v>
      </c>
      <c r="W39" s="40">
        <f t="shared" si="6"/>
        <v>89463.312464500457</v>
      </c>
      <c r="X39" s="40">
        <f t="shared" si="17"/>
        <v>89463.312464500457</v>
      </c>
      <c r="Y39">
        <f t="shared" si="18"/>
        <v>0</v>
      </c>
    </row>
    <row r="40" spans="1:25" x14ac:dyDescent="0.25">
      <c r="A40" s="4" t="s">
        <v>750</v>
      </c>
      <c r="B40" s="7" t="s">
        <v>358</v>
      </c>
      <c r="C40" s="2" t="s">
        <v>751</v>
      </c>
      <c r="D40">
        <f>VLOOKUP(B40,'Model allocations'!$A$1:$L$319,5,FALSE)</f>
        <v>221314.92197125437</v>
      </c>
      <c r="E40" s="42">
        <f>VLOOKUP(B40,'Initial adjusted formula count'!$A$1:$P$319,12,FALSE)</f>
        <v>0.205003474635163</v>
      </c>
      <c r="F40">
        <f>VLOOKUP(B40,'Model allocations'!$A$1:$L$319,10,FALSE)</f>
        <v>273433.64215555036</v>
      </c>
      <c r="G40" s="41">
        <f t="shared" si="7"/>
        <v>0.9</v>
      </c>
      <c r="H40">
        <f t="shared" si="8"/>
        <v>199183.42977412895</v>
      </c>
      <c r="I40">
        <f t="shared" si="0"/>
        <v>0</v>
      </c>
      <c r="J40">
        <f t="shared" si="1"/>
        <v>273433.64215555036</v>
      </c>
      <c r="K40">
        <f t="shared" si="2"/>
        <v>273345.85545362748</v>
      </c>
      <c r="L40">
        <f t="shared" si="9"/>
        <v>273345.85545362748</v>
      </c>
      <c r="M40">
        <f t="shared" si="3"/>
        <v>0</v>
      </c>
      <c r="N40" s="40">
        <f t="shared" si="10"/>
        <v>273345.85545362748</v>
      </c>
      <c r="O40" s="40">
        <f t="shared" si="4"/>
        <v>273338.69353028829</v>
      </c>
      <c r="P40" s="40">
        <f t="shared" si="11"/>
        <v>273338.69353028829</v>
      </c>
      <c r="Q40">
        <f t="shared" si="12"/>
        <v>0</v>
      </c>
      <c r="R40" s="40">
        <f t="shared" si="13"/>
        <v>273338.69353028829</v>
      </c>
      <c r="S40" s="40">
        <f t="shared" si="5"/>
        <v>273338.69353028841</v>
      </c>
      <c r="T40" s="40">
        <f t="shared" si="14"/>
        <v>273338.69353028841</v>
      </c>
      <c r="U40">
        <f t="shared" si="15"/>
        <v>0</v>
      </c>
      <c r="V40" s="40">
        <f t="shared" si="16"/>
        <v>273338.69353028841</v>
      </c>
      <c r="W40" s="40">
        <f t="shared" si="6"/>
        <v>273338.69353028841</v>
      </c>
      <c r="X40" s="40">
        <f t="shared" si="17"/>
        <v>273338.69353028841</v>
      </c>
      <c r="Y40">
        <f t="shared" si="18"/>
        <v>0</v>
      </c>
    </row>
    <row r="41" spans="1:25" x14ac:dyDescent="0.25">
      <c r="A41" s="4" t="s">
        <v>752</v>
      </c>
      <c r="B41" s="7" t="s">
        <v>360</v>
      </c>
      <c r="C41" s="2" t="s">
        <v>753</v>
      </c>
      <c r="D41">
        <f>VLOOKUP(B41,'Model allocations'!$A$1:$L$319,5,FALSE)</f>
        <v>68578.031926431227</v>
      </c>
      <c r="E41" s="42">
        <f>VLOOKUP(B41,'Initial adjusted formula count'!$A$1:$P$319,12,FALSE)</f>
        <v>0.12968299711815601</v>
      </c>
      <c r="F41">
        <f>VLOOKUP(B41,'Model allocations'!$A$1:$L$319,10,FALSE)</f>
        <v>58291.327137466542</v>
      </c>
      <c r="G41" s="41">
        <f t="shared" si="7"/>
        <v>0.85</v>
      </c>
      <c r="H41">
        <f t="shared" si="8"/>
        <v>58291.327137466542</v>
      </c>
      <c r="I41">
        <f t="shared" si="0"/>
        <v>0</v>
      </c>
      <c r="J41">
        <f t="shared" si="1"/>
        <v>58291.327137466542</v>
      </c>
      <c r="K41">
        <f t="shared" si="2"/>
        <v>58272.612529711012</v>
      </c>
      <c r="L41">
        <f t="shared" si="9"/>
        <v>58272.612529711012</v>
      </c>
      <c r="M41">
        <f t="shared" si="3"/>
        <v>58291.327137466542</v>
      </c>
      <c r="N41" s="40">
        <f t="shared" si="10"/>
        <v>0</v>
      </c>
      <c r="O41" s="40">
        <f t="shared" si="4"/>
        <v>0</v>
      </c>
      <c r="P41" s="40">
        <f t="shared" si="11"/>
        <v>58291.327137466542</v>
      </c>
      <c r="Q41">
        <f t="shared" si="12"/>
        <v>0</v>
      </c>
      <c r="R41" s="40">
        <f t="shared" si="13"/>
        <v>0</v>
      </c>
      <c r="S41" s="40">
        <f t="shared" si="5"/>
        <v>0</v>
      </c>
      <c r="T41" s="40">
        <f t="shared" si="14"/>
        <v>58291.327137466542</v>
      </c>
      <c r="U41">
        <f t="shared" si="15"/>
        <v>0</v>
      </c>
      <c r="V41" s="40">
        <f t="shared" si="16"/>
        <v>0</v>
      </c>
      <c r="W41" s="40">
        <f t="shared" si="6"/>
        <v>0</v>
      </c>
      <c r="X41" s="40">
        <f t="shared" si="17"/>
        <v>58291.327137466542</v>
      </c>
      <c r="Y41">
        <f t="shared" si="18"/>
        <v>0</v>
      </c>
    </row>
    <row r="42" spans="1:25" x14ac:dyDescent="0.25">
      <c r="A42" s="4" t="s">
        <v>754</v>
      </c>
      <c r="B42" s="7" t="s">
        <v>362</v>
      </c>
      <c r="C42" s="2" t="s">
        <v>755</v>
      </c>
      <c r="D42">
        <f>VLOOKUP(B42,'Model allocations'!$A$1:$L$319,5,FALSE)</f>
        <v>966252.15043648251</v>
      </c>
      <c r="E42" s="42">
        <f>VLOOKUP(B42,'Initial adjusted formula count'!$A$1:$P$319,12,FALSE)</f>
        <v>0.13831775700934601</v>
      </c>
      <c r="F42">
        <f>VLOOKUP(B42,'Model allocations'!$A$1:$L$319,10,FALSE)</f>
        <v>997777.19127576228</v>
      </c>
      <c r="G42" s="41">
        <f t="shared" si="7"/>
        <v>0.85</v>
      </c>
      <c r="H42">
        <f t="shared" si="8"/>
        <v>821314.32787101006</v>
      </c>
      <c r="I42">
        <f t="shared" si="0"/>
        <v>0</v>
      </c>
      <c r="J42">
        <f t="shared" si="1"/>
        <v>997777.19127576228</v>
      </c>
      <c r="K42">
        <f t="shared" si="2"/>
        <v>997456.85187573265</v>
      </c>
      <c r="L42">
        <f t="shared" si="9"/>
        <v>997456.85187573265</v>
      </c>
      <c r="M42">
        <f t="shared" si="3"/>
        <v>0</v>
      </c>
      <c r="N42" s="40">
        <f t="shared" si="10"/>
        <v>997456.85187573265</v>
      </c>
      <c r="O42" s="40">
        <f t="shared" si="4"/>
        <v>997430.71755042719</v>
      </c>
      <c r="P42" s="40">
        <f t="shared" si="11"/>
        <v>997430.71755042719</v>
      </c>
      <c r="Q42">
        <f t="shared" si="12"/>
        <v>0</v>
      </c>
      <c r="R42" s="40">
        <f t="shared" si="13"/>
        <v>997430.71755042719</v>
      </c>
      <c r="S42" s="40">
        <f t="shared" si="5"/>
        <v>997430.71755042742</v>
      </c>
      <c r="T42" s="40">
        <f t="shared" si="14"/>
        <v>997430.71755042742</v>
      </c>
      <c r="U42">
        <f t="shared" si="15"/>
        <v>0</v>
      </c>
      <c r="V42" s="40">
        <f t="shared" si="16"/>
        <v>997430.71755042742</v>
      </c>
      <c r="W42" s="40">
        <f t="shared" si="6"/>
        <v>997430.7175504273</v>
      </c>
      <c r="X42" s="40">
        <f t="shared" si="17"/>
        <v>997430.7175504273</v>
      </c>
      <c r="Y42">
        <f t="shared" si="18"/>
        <v>0</v>
      </c>
    </row>
    <row r="43" spans="1:25" x14ac:dyDescent="0.25">
      <c r="A43" s="4" t="s">
        <v>756</v>
      </c>
      <c r="B43" s="7" t="s">
        <v>284</v>
      </c>
      <c r="C43" s="2" t="s">
        <v>757</v>
      </c>
      <c r="D43">
        <f>VLOOKUP(B43,'Model allocations'!$A$1:$L$319,5,FALSE)</f>
        <v>21764.285581442233</v>
      </c>
      <c r="E43" s="42">
        <f>VLOOKUP(B43,'Initial adjusted formula count'!$A$1:$P$319,12,FALSE)</f>
        <v>8.4437086092715205E-2</v>
      </c>
      <c r="F43">
        <f>VLOOKUP(B43,'Model allocations'!$A$1:$L$319,10,FALSE)</f>
        <v>20030.166012621085</v>
      </c>
      <c r="G43" s="41">
        <f t="shared" si="7"/>
        <v>0.85</v>
      </c>
      <c r="H43">
        <f t="shared" si="8"/>
        <v>18499.642744225897</v>
      </c>
      <c r="I43">
        <f t="shared" si="0"/>
        <v>0</v>
      </c>
      <c r="J43">
        <f t="shared" si="1"/>
        <v>20030.166012621085</v>
      </c>
      <c r="K43">
        <f t="shared" si="2"/>
        <v>20023.735266940508</v>
      </c>
      <c r="L43">
        <f t="shared" si="9"/>
        <v>20023.735266940508</v>
      </c>
      <c r="M43">
        <f t="shared" si="3"/>
        <v>0</v>
      </c>
      <c r="N43" s="40">
        <f t="shared" si="10"/>
        <v>20023.735266940508</v>
      </c>
      <c r="O43" s="40">
        <f t="shared" si="4"/>
        <v>20023.210625889304</v>
      </c>
      <c r="P43" s="40">
        <f t="shared" si="11"/>
        <v>20023.210625889304</v>
      </c>
      <c r="Q43">
        <f t="shared" si="12"/>
        <v>0</v>
      </c>
      <c r="R43" s="40">
        <f t="shared" si="13"/>
        <v>20023.210625889304</v>
      </c>
      <c r="S43" s="40">
        <f t="shared" si="5"/>
        <v>20023.210625889307</v>
      </c>
      <c r="T43" s="40">
        <f t="shared" si="14"/>
        <v>20023.210625889307</v>
      </c>
      <c r="U43">
        <f t="shared" si="15"/>
        <v>0</v>
      </c>
      <c r="V43" s="40">
        <f t="shared" si="16"/>
        <v>20023.210625889307</v>
      </c>
      <c r="W43" s="40">
        <f t="shared" si="6"/>
        <v>20023.210625889304</v>
      </c>
      <c r="X43" s="40">
        <f t="shared" si="17"/>
        <v>20023.210625889304</v>
      </c>
      <c r="Y43">
        <f t="shared" si="18"/>
        <v>0</v>
      </c>
    </row>
    <row r="44" spans="1:25" x14ac:dyDescent="0.25">
      <c r="A44" s="4" t="s">
        <v>758</v>
      </c>
      <c r="B44" s="7" t="s">
        <v>364</v>
      </c>
      <c r="C44" s="2" t="s">
        <v>759</v>
      </c>
      <c r="D44">
        <f>VLOOKUP(B44,'Model allocations'!$A$1:$L$319,5,FALSE)</f>
        <v>96912.667872082398</v>
      </c>
      <c r="E44" s="42">
        <f>VLOOKUP(B44,'Initial adjusted formula count'!$A$1:$P$319,12,FALSE)</f>
        <v>0.118821292775665</v>
      </c>
      <c r="F44">
        <f>VLOOKUP(B44,'Model allocations'!$A$1:$L$319,10,FALSE)</f>
        <v>98187.088297162176</v>
      </c>
      <c r="G44" s="41">
        <f t="shared" si="7"/>
        <v>0.85</v>
      </c>
      <c r="H44">
        <f t="shared" si="8"/>
        <v>82375.767691270041</v>
      </c>
      <c r="I44">
        <f t="shared" si="0"/>
        <v>0</v>
      </c>
      <c r="J44">
        <f t="shared" si="1"/>
        <v>98187.088297162176</v>
      </c>
      <c r="K44">
        <f t="shared" si="2"/>
        <v>98155.565034022104</v>
      </c>
      <c r="L44">
        <f t="shared" si="9"/>
        <v>98155.565034022104</v>
      </c>
      <c r="M44">
        <f t="shared" si="3"/>
        <v>0</v>
      </c>
      <c r="N44" s="40">
        <f t="shared" si="10"/>
        <v>98155.565034022104</v>
      </c>
      <c r="O44" s="40">
        <f t="shared" si="4"/>
        <v>98152.993264163262</v>
      </c>
      <c r="P44" s="40">
        <f t="shared" si="11"/>
        <v>98152.993264163262</v>
      </c>
      <c r="Q44">
        <f t="shared" si="12"/>
        <v>0</v>
      </c>
      <c r="R44" s="40">
        <f t="shared" si="13"/>
        <v>98152.993264163262</v>
      </c>
      <c r="S44" s="40">
        <f t="shared" si="5"/>
        <v>98152.993264163277</v>
      </c>
      <c r="T44" s="40">
        <f t="shared" si="14"/>
        <v>98152.993264163277</v>
      </c>
      <c r="U44">
        <f t="shared" si="15"/>
        <v>0</v>
      </c>
      <c r="V44" s="40">
        <f t="shared" si="16"/>
        <v>98152.993264163277</v>
      </c>
      <c r="W44" s="40">
        <f t="shared" si="6"/>
        <v>98152.993264163262</v>
      </c>
      <c r="X44" s="40">
        <f t="shared" si="17"/>
        <v>98152.993264163262</v>
      </c>
      <c r="Y44">
        <f t="shared" si="18"/>
        <v>0</v>
      </c>
    </row>
    <row r="45" spans="1:25" x14ac:dyDescent="0.25">
      <c r="A45" s="4" t="s">
        <v>760</v>
      </c>
      <c r="B45" s="7" t="s">
        <v>366</v>
      </c>
      <c r="C45" s="2" t="s">
        <v>761</v>
      </c>
      <c r="D45">
        <f>VLOOKUP(B45,'Model allocations'!$A$1:$L$319,5,FALSE)</f>
        <v>5749.056568682854</v>
      </c>
      <c r="E45" s="42">
        <f>VLOOKUP(B45,'Initial adjusted formula count'!$A$1:$P$319,12,FALSE)</f>
        <v>8.2304526748971193E-2</v>
      </c>
      <c r="F45">
        <f>VLOOKUP(B45,'Model allocations'!$A$1:$L$319,10,FALSE)</f>
        <v>7854.967063772976</v>
      </c>
      <c r="G45" s="41">
        <f t="shared" si="7"/>
        <v>0.85</v>
      </c>
      <c r="H45">
        <f t="shared" si="8"/>
        <v>4886.6980833804255</v>
      </c>
      <c r="I45">
        <f t="shared" si="0"/>
        <v>0</v>
      </c>
      <c r="J45">
        <f t="shared" si="1"/>
        <v>7854.967063772976</v>
      </c>
      <c r="K45">
        <f t="shared" si="2"/>
        <v>7852.4452027217694</v>
      </c>
      <c r="L45">
        <f t="shared" si="9"/>
        <v>7852.4452027217694</v>
      </c>
      <c r="M45">
        <f t="shared" si="3"/>
        <v>0</v>
      </c>
      <c r="N45" s="40">
        <f t="shared" si="10"/>
        <v>7852.4452027217694</v>
      </c>
      <c r="O45" s="40">
        <f t="shared" si="4"/>
        <v>7852.2394611330619</v>
      </c>
      <c r="P45" s="40">
        <f t="shared" si="11"/>
        <v>7852.2394611330619</v>
      </c>
      <c r="Q45">
        <f t="shared" si="12"/>
        <v>0</v>
      </c>
      <c r="R45" s="40">
        <f t="shared" si="13"/>
        <v>7852.2394611330619</v>
      </c>
      <c r="S45" s="40">
        <f t="shared" si="5"/>
        <v>7852.2394611330637</v>
      </c>
      <c r="T45" s="40">
        <f t="shared" si="14"/>
        <v>7852.2394611330637</v>
      </c>
      <c r="U45">
        <f t="shared" si="15"/>
        <v>0</v>
      </c>
      <c r="V45" s="40">
        <f t="shared" si="16"/>
        <v>7852.2394611330637</v>
      </c>
      <c r="W45" s="40">
        <f t="shared" si="6"/>
        <v>7852.2394611330628</v>
      </c>
      <c r="X45" s="40">
        <f t="shared" si="17"/>
        <v>7852.2394611330628</v>
      </c>
      <c r="Y45">
        <f t="shared" si="18"/>
        <v>0</v>
      </c>
    </row>
    <row r="46" spans="1:25" x14ac:dyDescent="0.25">
      <c r="A46" s="4" t="s">
        <v>762</v>
      </c>
      <c r="B46" s="7" t="s">
        <v>368</v>
      </c>
      <c r="C46" s="2" t="s">
        <v>763</v>
      </c>
      <c r="D46">
        <f>VLOOKUP(B46,'Model allocations'!$A$1:$L$319,5,FALSE)</f>
        <v>17855.152970531661</v>
      </c>
      <c r="E46" s="42">
        <f>VLOOKUP(B46,'Initial adjusted formula count'!$A$1:$P$319,12,FALSE)</f>
        <v>0.20772946859903399</v>
      </c>
      <c r="F46">
        <f>VLOOKUP(B46,'Model allocations'!$A$1:$L$319,10,FALSE)</f>
        <v>20054.536047936443</v>
      </c>
      <c r="G46" s="41">
        <f t="shared" si="7"/>
        <v>0.9</v>
      </c>
      <c r="H46">
        <f t="shared" si="8"/>
        <v>16069.637673478495</v>
      </c>
      <c r="I46">
        <f t="shared" si="0"/>
        <v>0</v>
      </c>
      <c r="J46">
        <f t="shared" si="1"/>
        <v>20054.536047936443</v>
      </c>
      <c r="K46">
        <f t="shared" si="2"/>
        <v>20048.097478181953</v>
      </c>
      <c r="L46">
        <f t="shared" si="9"/>
        <v>20048.097478181953</v>
      </c>
      <c r="M46">
        <f t="shared" si="3"/>
        <v>0</v>
      </c>
      <c r="N46" s="40">
        <f t="shared" si="10"/>
        <v>20048.097478181953</v>
      </c>
      <c r="O46" s="40">
        <f t="shared" si="4"/>
        <v>20047.57219881747</v>
      </c>
      <c r="P46" s="40">
        <f t="shared" si="11"/>
        <v>20047.57219881747</v>
      </c>
      <c r="Q46">
        <f t="shared" si="12"/>
        <v>0</v>
      </c>
      <c r="R46" s="40">
        <f t="shared" si="13"/>
        <v>20047.57219881747</v>
      </c>
      <c r="S46" s="40">
        <f t="shared" si="5"/>
        <v>20047.572198817474</v>
      </c>
      <c r="T46" s="40">
        <f t="shared" si="14"/>
        <v>20047.572198817474</v>
      </c>
      <c r="U46">
        <f t="shared" si="15"/>
        <v>0</v>
      </c>
      <c r="V46" s="40">
        <f t="shared" si="16"/>
        <v>20047.572198817474</v>
      </c>
      <c r="W46" s="40">
        <f t="shared" si="6"/>
        <v>20047.57219881747</v>
      </c>
      <c r="X46" s="40">
        <f t="shared" si="17"/>
        <v>20047.57219881747</v>
      </c>
      <c r="Y46">
        <f t="shared" si="18"/>
        <v>0</v>
      </c>
    </row>
    <row r="47" spans="1:25" x14ac:dyDescent="0.25">
      <c r="A47" s="4" t="s">
        <v>764</v>
      </c>
      <c r="B47" s="7" t="s">
        <v>370</v>
      </c>
      <c r="C47" s="2" t="s">
        <v>765</v>
      </c>
      <c r="D47">
        <f>VLOOKUP(B47,'Model allocations'!$A$1:$L$319,5,FALSE)</f>
        <v>58198.459341537411</v>
      </c>
      <c r="E47" s="42">
        <f>VLOOKUP(B47,'Initial adjusted formula count'!$A$1:$P$319,12,FALSE)</f>
        <v>0.120358514724712</v>
      </c>
      <c r="F47">
        <f>VLOOKUP(B47,'Model allocations'!$A$1:$L$319,10,FALSE)</f>
        <v>49468.690440306797</v>
      </c>
      <c r="G47" s="41">
        <f t="shared" si="7"/>
        <v>0.85</v>
      </c>
      <c r="H47">
        <f t="shared" si="8"/>
        <v>49468.690440306797</v>
      </c>
      <c r="I47">
        <f t="shared" si="0"/>
        <v>0</v>
      </c>
      <c r="J47">
        <f t="shared" si="1"/>
        <v>49468.690440306797</v>
      </c>
      <c r="K47">
        <f t="shared" si="2"/>
        <v>49452.808366879523</v>
      </c>
      <c r="L47">
        <f t="shared" si="9"/>
        <v>49452.808366879523</v>
      </c>
      <c r="M47">
        <f t="shared" si="3"/>
        <v>49468.690440306797</v>
      </c>
      <c r="N47" s="40">
        <f t="shared" si="10"/>
        <v>0</v>
      </c>
      <c r="O47" s="40">
        <f t="shared" si="4"/>
        <v>0</v>
      </c>
      <c r="P47" s="40">
        <f t="shared" si="11"/>
        <v>49468.690440306797</v>
      </c>
      <c r="Q47">
        <f t="shared" si="12"/>
        <v>0</v>
      </c>
      <c r="R47" s="40">
        <f t="shared" si="13"/>
        <v>0</v>
      </c>
      <c r="S47" s="40">
        <f t="shared" si="5"/>
        <v>0</v>
      </c>
      <c r="T47" s="40">
        <f t="shared" si="14"/>
        <v>49468.690440306797</v>
      </c>
      <c r="U47">
        <f t="shared" si="15"/>
        <v>0</v>
      </c>
      <c r="V47" s="40">
        <f t="shared" si="16"/>
        <v>0</v>
      </c>
      <c r="W47" s="40">
        <f t="shared" si="6"/>
        <v>0</v>
      </c>
      <c r="X47" s="40">
        <f t="shared" si="17"/>
        <v>49468.690440306797</v>
      </c>
      <c r="Y47">
        <f t="shared" si="18"/>
        <v>0</v>
      </c>
    </row>
    <row r="48" spans="1:25" x14ac:dyDescent="0.25">
      <c r="A48" s="4" t="s">
        <v>766</v>
      </c>
      <c r="B48" s="7" t="s">
        <v>372</v>
      </c>
      <c r="C48" s="2" t="s">
        <v>767</v>
      </c>
      <c r="D48">
        <f>VLOOKUP(B48,'Model allocations'!$A$1:$L$319,5,FALSE)</f>
        <v>146508.89599927919</v>
      </c>
      <c r="E48" s="42">
        <f>VLOOKUP(B48,'Initial adjusted formula count'!$A$1:$P$319,12,FALSE)</f>
        <v>0.17857142857142899</v>
      </c>
      <c r="F48">
        <f>VLOOKUP(B48,'Model allocations'!$A$1:$L$319,10,FALSE)</f>
        <v>154911.89004754004</v>
      </c>
      <c r="G48" s="41">
        <f t="shared" si="7"/>
        <v>0.9</v>
      </c>
      <c r="H48">
        <f t="shared" si="8"/>
        <v>131858.00639935129</v>
      </c>
      <c r="I48">
        <f t="shared" si="0"/>
        <v>0</v>
      </c>
      <c r="J48">
        <f t="shared" si="1"/>
        <v>154911.89004754004</v>
      </c>
      <c r="K48">
        <f t="shared" si="2"/>
        <v>154862.15511438146</v>
      </c>
      <c r="L48">
        <f t="shared" si="9"/>
        <v>154862.15511438146</v>
      </c>
      <c r="M48">
        <f t="shared" si="3"/>
        <v>0</v>
      </c>
      <c r="N48" s="40">
        <f t="shared" si="10"/>
        <v>154862.15511438146</v>
      </c>
      <c r="O48" s="40">
        <f t="shared" si="4"/>
        <v>154858.09757752495</v>
      </c>
      <c r="P48" s="40">
        <f t="shared" si="11"/>
        <v>154858.09757752495</v>
      </c>
      <c r="Q48">
        <f t="shared" si="12"/>
        <v>0</v>
      </c>
      <c r="R48" s="40">
        <f t="shared" si="13"/>
        <v>154858.09757752495</v>
      </c>
      <c r="S48" s="40">
        <f t="shared" si="5"/>
        <v>154858.09757752498</v>
      </c>
      <c r="T48" s="40">
        <f t="shared" si="14"/>
        <v>154858.09757752498</v>
      </c>
      <c r="U48">
        <f t="shared" si="15"/>
        <v>0</v>
      </c>
      <c r="V48" s="40">
        <f t="shared" si="16"/>
        <v>154858.09757752498</v>
      </c>
      <c r="W48" s="40">
        <f t="shared" si="6"/>
        <v>154858.09757752495</v>
      </c>
      <c r="X48" s="40">
        <f t="shared" si="17"/>
        <v>154858.09757752495</v>
      </c>
      <c r="Y48">
        <f t="shared" si="18"/>
        <v>0</v>
      </c>
    </row>
    <row r="49" spans="1:25" x14ac:dyDescent="0.25">
      <c r="A49" s="4" t="s">
        <v>768</v>
      </c>
      <c r="B49" s="7" t="s">
        <v>374</v>
      </c>
      <c r="C49" s="2" t="s">
        <v>769</v>
      </c>
      <c r="D49">
        <f>VLOOKUP(B49,'Model allocations'!$A$1:$L$319,5,FALSE)</f>
        <v>42707.277367358358</v>
      </c>
      <c r="E49" s="42">
        <f>VLOOKUP(B49,'Initial adjusted formula count'!$A$1:$P$319,12,FALSE)</f>
        <v>0.202479338842975</v>
      </c>
      <c r="F49">
        <f>VLOOKUP(B49,'Model allocations'!$A$1:$L$319,10,FALSE)</f>
        <v>67716.453536891917</v>
      </c>
      <c r="G49" s="41">
        <f t="shared" si="7"/>
        <v>0.9</v>
      </c>
      <c r="H49">
        <f t="shared" si="8"/>
        <v>38436.549630622525</v>
      </c>
      <c r="I49">
        <f t="shared" si="0"/>
        <v>0</v>
      </c>
      <c r="J49">
        <f t="shared" si="1"/>
        <v>67716.453536891917</v>
      </c>
      <c r="K49">
        <f t="shared" si="2"/>
        <v>67694.712963657934</v>
      </c>
      <c r="L49">
        <f t="shared" si="9"/>
        <v>67694.712963657934</v>
      </c>
      <c r="M49">
        <f t="shared" si="3"/>
        <v>0</v>
      </c>
      <c r="N49" s="40">
        <f t="shared" si="10"/>
        <v>67694.712963657934</v>
      </c>
      <c r="O49" s="40">
        <f t="shared" si="4"/>
        <v>67692.939297311634</v>
      </c>
      <c r="P49" s="40">
        <f t="shared" si="11"/>
        <v>67692.939297311634</v>
      </c>
      <c r="Q49">
        <f t="shared" si="12"/>
        <v>0</v>
      </c>
      <c r="R49" s="40">
        <f t="shared" si="13"/>
        <v>67692.939297311634</v>
      </c>
      <c r="S49" s="40">
        <f t="shared" si="5"/>
        <v>67692.939297311648</v>
      </c>
      <c r="T49" s="40">
        <f t="shared" si="14"/>
        <v>67692.939297311648</v>
      </c>
      <c r="U49">
        <f t="shared" si="15"/>
        <v>0</v>
      </c>
      <c r="V49" s="40">
        <f t="shared" si="16"/>
        <v>67692.939297311648</v>
      </c>
      <c r="W49" s="40">
        <f t="shared" si="6"/>
        <v>67692.939297311634</v>
      </c>
      <c r="X49" s="40">
        <f t="shared" si="17"/>
        <v>67692.939297311634</v>
      </c>
      <c r="Y49">
        <f t="shared" si="18"/>
        <v>0</v>
      </c>
    </row>
    <row r="50" spans="1:25" x14ac:dyDescent="0.25">
      <c r="A50" s="4" t="s">
        <v>770</v>
      </c>
      <c r="B50" s="7" t="s">
        <v>124</v>
      </c>
      <c r="C50" s="2" t="s">
        <v>771</v>
      </c>
      <c r="D50">
        <f>VLOOKUP(B50,'Model allocations'!$A$1:$L$319,5,FALSE)</f>
        <v>13140.700728417954</v>
      </c>
      <c r="E50" s="42">
        <f>VLOOKUP(B50,'Initial adjusted formula count'!$A$1:$P$319,12,FALSE)</f>
        <v>8.7272727272727293E-2</v>
      </c>
      <c r="F50">
        <f>VLOOKUP(B50,'Model allocations'!$A$1:$L$319,10,FALSE)</f>
        <v>18851.920953055149</v>
      </c>
      <c r="G50" s="41">
        <f t="shared" si="7"/>
        <v>0.85</v>
      </c>
      <c r="H50">
        <f t="shared" si="8"/>
        <v>11169.595619155261</v>
      </c>
      <c r="I50">
        <f t="shared" si="0"/>
        <v>0</v>
      </c>
      <c r="J50">
        <f t="shared" si="1"/>
        <v>18851.920953055149</v>
      </c>
      <c r="K50">
        <f t="shared" si="2"/>
        <v>18845.868486532254</v>
      </c>
      <c r="L50">
        <f t="shared" si="9"/>
        <v>18845.868486532254</v>
      </c>
      <c r="M50">
        <f t="shared" si="3"/>
        <v>0</v>
      </c>
      <c r="N50" s="40">
        <f t="shared" si="10"/>
        <v>18845.868486532254</v>
      </c>
      <c r="O50" s="40">
        <f t="shared" si="4"/>
        <v>18845.374706719358</v>
      </c>
      <c r="P50" s="40">
        <f t="shared" si="11"/>
        <v>18845.374706719358</v>
      </c>
      <c r="Q50">
        <f t="shared" si="12"/>
        <v>0</v>
      </c>
      <c r="R50" s="40">
        <f t="shared" si="13"/>
        <v>18845.374706719358</v>
      </c>
      <c r="S50" s="40">
        <f t="shared" si="5"/>
        <v>18845.374706719362</v>
      </c>
      <c r="T50" s="40">
        <f t="shared" si="14"/>
        <v>18845.374706719362</v>
      </c>
      <c r="U50">
        <f t="shared" si="15"/>
        <v>0</v>
      </c>
      <c r="V50" s="40">
        <f t="shared" si="16"/>
        <v>18845.374706719362</v>
      </c>
      <c r="W50" s="40">
        <f t="shared" si="6"/>
        <v>18845.374706719362</v>
      </c>
      <c r="X50" s="40">
        <f t="shared" si="17"/>
        <v>18845.374706719362</v>
      </c>
      <c r="Y50">
        <f t="shared" si="18"/>
        <v>0</v>
      </c>
    </row>
    <row r="51" spans="1:25" x14ac:dyDescent="0.25">
      <c r="A51" s="4" t="s">
        <v>772</v>
      </c>
      <c r="B51" s="7" t="s">
        <v>126</v>
      </c>
      <c r="C51" s="2" t="s">
        <v>773</v>
      </c>
      <c r="D51">
        <f>VLOOKUP(B51,'Model allocations'!$A$1:$L$319,5,FALSE)</f>
        <v>11087.466239602649</v>
      </c>
      <c r="E51" s="42">
        <f>VLOOKUP(B51,'Initial adjusted formula count'!$A$1:$P$319,12,FALSE)</f>
        <v>9.0624999999999997E-2</v>
      </c>
      <c r="F51">
        <f>VLOOKUP(B51,'Model allocations'!$A$1:$L$319,10,FALSE)</f>
        <v>11389.702242470816</v>
      </c>
      <c r="G51" s="41">
        <f t="shared" si="7"/>
        <v>0.85</v>
      </c>
      <c r="H51">
        <f t="shared" si="8"/>
        <v>9424.3463036622506</v>
      </c>
      <c r="I51">
        <f t="shared" si="0"/>
        <v>0</v>
      </c>
      <c r="J51">
        <f t="shared" si="1"/>
        <v>11389.702242470816</v>
      </c>
      <c r="K51">
        <f t="shared" si="2"/>
        <v>11386.045543946566</v>
      </c>
      <c r="L51">
        <f t="shared" si="9"/>
        <v>11386.045543946566</v>
      </c>
      <c r="M51">
        <f t="shared" si="3"/>
        <v>0</v>
      </c>
      <c r="N51" s="40">
        <f t="shared" si="10"/>
        <v>11386.045543946566</v>
      </c>
      <c r="O51" s="40">
        <f t="shared" si="4"/>
        <v>11385.74721864294</v>
      </c>
      <c r="P51" s="40">
        <f t="shared" si="11"/>
        <v>11385.74721864294</v>
      </c>
      <c r="Q51">
        <f t="shared" si="12"/>
        <v>0</v>
      </c>
      <c r="R51" s="40">
        <f t="shared" si="13"/>
        <v>11385.74721864294</v>
      </c>
      <c r="S51" s="40">
        <f t="shared" si="5"/>
        <v>11385.747218642944</v>
      </c>
      <c r="T51" s="40">
        <f t="shared" si="14"/>
        <v>11385.747218642944</v>
      </c>
      <c r="U51">
        <f t="shared" si="15"/>
        <v>0</v>
      </c>
      <c r="V51" s="40">
        <f t="shared" si="16"/>
        <v>11385.747218642944</v>
      </c>
      <c r="W51" s="40">
        <f t="shared" si="6"/>
        <v>11385.747218642942</v>
      </c>
      <c r="X51" s="40">
        <f t="shared" si="17"/>
        <v>11385.747218642942</v>
      </c>
      <c r="Y51">
        <f t="shared" si="18"/>
        <v>0</v>
      </c>
    </row>
    <row r="52" spans="1:25" x14ac:dyDescent="0.25">
      <c r="A52" s="4" t="s">
        <v>774</v>
      </c>
      <c r="B52" s="7" t="s">
        <v>376</v>
      </c>
      <c r="C52" s="2" t="s">
        <v>775</v>
      </c>
      <c r="D52">
        <f>VLOOKUP(B52,'Model allocations'!$A$1:$L$319,5,FALSE)</f>
        <v>18572.655762648174</v>
      </c>
      <c r="E52" s="42">
        <f>VLOOKUP(B52,'Initial adjusted formula count'!$A$1:$P$319,12,FALSE)</f>
        <v>0.126482213438735</v>
      </c>
      <c r="F52">
        <f>VLOOKUP(B52,'Model allocations'!$A$1:$L$319,10,FALSE)</f>
        <v>15786.757398250948</v>
      </c>
      <c r="G52" s="41">
        <f t="shared" si="7"/>
        <v>0.85</v>
      </c>
      <c r="H52">
        <f t="shared" si="8"/>
        <v>15786.757398250948</v>
      </c>
      <c r="I52">
        <f t="shared" si="0"/>
        <v>0</v>
      </c>
      <c r="J52">
        <f t="shared" si="1"/>
        <v>15786.757398250948</v>
      </c>
      <c r="K52">
        <f t="shared" si="2"/>
        <v>15781.689011803966</v>
      </c>
      <c r="L52">
        <f t="shared" si="9"/>
        <v>15781.689011803966</v>
      </c>
      <c r="M52">
        <f t="shared" si="3"/>
        <v>15786.757398250948</v>
      </c>
      <c r="N52" s="40">
        <f t="shared" si="10"/>
        <v>0</v>
      </c>
      <c r="O52" s="40">
        <f t="shared" si="4"/>
        <v>0</v>
      </c>
      <c r="P52" s="40">
        <f t="shared" si="11"/>
        <v>15786.757398250948</v>
      </c>
      <c r="Q52">
        <f t="shared" si="12"/>
        <v>0</v>
      </c>
      <c r="R52" s="40">
        <f t="shared" si="13"/>
        <v>0</v>
      </c>
      <c r="S52" s="40">
        <f t="shared" si="5"/>
        <v>0</v>
      </c>
      <c r="T52" s="40">
        <f t="shared" si="14"/>
        <v>15786.757398250948</v>
      </c>
      <c r="U52">
        <f t="shared" si="15"/>
        <v>0</v>
      </c>
      <c r="V52" s="40">
        <f t="shared" si="16"/>
        <v>0</v>
      </c>
      <c r="W52" s="40">
        <f t="shared" si="6"/>
        <v>0</v>
      </c>
      <c r="X52" s="40">
        <f t="shared" si="17"/>
        <v>15786.757398250948</v>
      </c>
      <c r="Y52">
        <f t="shared" si="18"/>
        <v>0</v>
      </c>
    </row>
    <row r="53" spans="1:25" x14ac:dyDescent="0.25">
      <c r="A53" s="4" t="s">
        <v>776</v>
      </c>
      <c r="B53" s="7" t="s">
        <v>378</v>
      </c>
      <c r="C53" s="2" t="s">
        <v>777</v>
      </c>
      <c r="D53">
        <f>VLOOKUP(B53,'Model allocations'!$A$1:$L$319,5,FALSE)</f>
        <v>45171.158753936717</v>
      </c>
      <c r="E53" s="42">
        <f>VLOOKUP(B53,'Initial adjusted formula count'!$A$1:$P$319,12,FALSE)</f>
        <v>0.110313901345291</v>
      </c>
      <c r="F53">
        <f>VLOOKUP(B53,'Model allocations'!$A$1:$L$319,10,FALSE)</f>
        <v>48308.04744220381</v>
      </c>
      <c r="G53" s="41">
        <f t="shared" si="7"/>
        <v>0.85</v>
      </c>
      <c r="H53">
        <f t="shared" si="8"/>
        <v>38395.484940846211</v>
      </c>
      <c r="I53">
        <f t="shared" si="0"/>
        <v>0</v>
      </c>
      <c r="J53">
        <f t="shared" si="1"/>
        <v>48308.04744220381</v>
      </c>
      <c r="K53">
        <f t="shared" si="2"/>
        <v>48292.537996738887</v>
      </c>
      <c r="L53">
        <f t="shared" si="9"/>
        <v>48292.537996738887</v>
      </c>
      <c r="M53">
        <f t="shared" si="3"/>
        <v>0</v>
      </c>
      <c r="N53" s="40">
        <f t="shared" si="10"/>
        <v>48292.537996738887</v>
      </c>
      <c r="O53" s="40">
        <f t="shared" si="4"/>
        <v>48291.272685968339</v>
      </c>
      <c r="P53" s="40">
        <f t="shared" si="11"/>
        <v>48291.272685968339</v>
      </c>
      <c r="Q53">
        <f t="shared" si="12"/>
        <v>0</v>
      </c>
      <c r="R53" s="40">
        <f t="shared" si="13"/>
        <v>48291.272685968339</v>
      </c>
      <c r="S53" s="40">
        <f t="shared" si="5"/>
        <v>48291.272685968346</v>
      </c>
      <c r="T53" s="40">
        <f t="shared" si="14"/>
        <v>48291.272685968346</v>
      </c>
      <c r="U53">
        <f t="shared" si="15"/>
        <v>0</v>
      </c>
      <c r="V53" s="40">
        <f t="shared" si="16"/>
        <v>48291.272685968346</v>
      </c>
      <c r="W53" s="40">
        <f t="shared" si="6"/>
        <v>48291.272685968339</v>
      </c>
      <c r="X53" s="40">
        <f t="shared" si="17"/>
        <v>48291.272685968339</v>
      </c>
      <c r="Y53">
        <f t="shared" si="18"/>
        <v>0</v>
      </c>
    </row>
    <row r="54" spans="1:25" x14ac:dyDescent="0.25">
      <c r="A54" s="4" t="s">
        <v>778</v>
      </c>
      <c r="B54" s="7" t="s">
        <v>380</v>
      </c>
      <c r="C54" s="2" t="s">
        <v>779</v>
      </c>
      <c r="D54">
        <f>VLOOKUP(B54,'Model allocations'!$A$1:$L$319,5,FALSE)</f>
        <v>25603.731413802405</v>
      </c>
      <c r="E54" s="42">
        <f>VLOOKUP(B54,'Initial adjusted formula count'!$A$1:$P$319,12,FALSE)</f>
        <v>0.151260504201681</v>
      </c>
      <c r="F54">
        <f>VLOOKUP(B54,'Model allocations'!$A$1:$L$319,10,FALSE)</f>
        <v>23043.358272422163</v>
      </c>
      <c r="G54" s="41">
        <f t="shared" si="7"/>
        <v>0.9</v>
      </c>
      <c r="H54">
        <f t="shared" si="8"/>
        <v>23043.358272422163</v>
      </c>
      <c r="I54">
        <f t="shared" si="0"/>
        <v>0</v>
      </c>
      <c r="J54">
        <f t="shared" si="1"/>
        <v>23043.358272422163</v>
      </c>
      <c r="K54">
        <f t="shared" si="2"/>
        <v>23035.9601322079</v>
      </c>
      <c r="L54">
        <f t="shared" si="9"/>
        <v>23035.9601322079</v>
      </c>
      <c r="M54">
        <f t="shared" si="3"/>
        <v>23043.358272422163</v>
      </c>
      <c r="N54" s="40">
        <f t="shared" si="10"/>
        <v>0</v>
      </c>
      <c r="O54" s="40">
        <f t="shared" si="4"/>
        <v>0</v>
      </c>
      <c r="P54" s="40">
        <f t="shared" si="11"/>
        <v>23043.358272422163</v>
      </c>
      <c r="Q54">
        <f t="shared" si="12"/>
        <v>0</v>
      </c>
      <c r="R54" s="40">
        <f t="shared" si="13"/>
        <v>0</v>
      </c>
      <c r="S54" s="40">
        <f t="shared" si="5"/>
        <v>0</v>
      </c>
      <c r="T54" s="40">
        <f t="shared" si="14"/>
        <v>23043.358272422163</v>
      </c>
      <c r="U54">
        <f t="shared" si="15"/>
        <v>0</v>
      </c>
      <c r="V54" s="40">
        <f t="shared" si="16"/>
        <v>0</v>
      </c>
      <c r="W54" s="40">
        <f t="shared" si="6"/>
        <v>0</v>
      </c>
      <c r="X54" s="40">
        <f t="shared" si="17"/>
        <v>23043.358272422163</v>
      </c>
      <c r="Y54">
        <f t="shared" si="18"/>
        <v>0</v>
      </c>
    </row>
    <row r="55" spans="1:25" x14ac:dyDescent="0.25">
      <c r="A55" s="8" t="s">
        <v>780</v>
      </c>
      <c r="B55" s="7" t="s">
        <v>382</v>
      </c>
      <c r="C55" s="2" t="s">
        <v>781</v>
      </c>
      <c r="D55">
        <f>VLOOKUP(B55,'Model allocations'!$A$1:$L$319,5,FALSE)</f>
        <v>0</v>
      </c>
      <c r="E55" s="42">
        <f>VLOOKUP(B55,'Initial adjusted formula count'!$A$1:$P$319,12,FALSE)</f>
        <v>0.17272727272727301</v>
      </c>
      <c r="F55">
        <f>VLOOKUP(B55,'Model allocations'!$A$1:$L$319,10,FALSE)</f>
        <v>8010.6917858122724</v>
      </c>
      <c r="G55" s="41">
        <f t="shared" si="7"/>
        <v>0.9</v>
      </c>
      <c r="H55">
        <f t="shared" si="8"/>
        <v>0</v>
      </c>
      <c r="I55">
        <f t="shared" si="0"/>
        <v>0</v>
      </c>
      <c r="J55">
        <f t="shared" si="1"/>
        <v>8010.6917858122724</v>
      </c>
      <c r="K55">
        <f t="shared" si="2"/>
        <v>8008.1199288657253</v>
      </c>
      <c r="L55">
        <f t="shared" si="9"/>
        <v>8008.1199288657253</v>
      </c>
      <c r="M55">
        <f t="shared" si="3"/>
        <v>0</v>
      </c>
      <c r="N55" s="40">
        <f t="shared" si="10"/>
        <v>8008.1199288657253</v>
      </c>
      <c r="O55" s="40">
        <f t="shared" si="4"/>
        <v>8007.9101084500226</v>
      </c>
      <c r="P55" s="40">
        <f t="shared" si="11"/>
        <v>8007.9101084500226</v>
      </c>
      <c r="Q55">
        <f t="shared" si="12"/>
        <v>0</v>
      </c>
      <c r="R55" s="40">
        <f t="shared" si="13"/>
        <v>8007.9101084500226</v>
      </c>
      <c r="S55" s="40">
        <f t="shared" si="5"/>
        <v>8007.9101084500244</v>
      </c>
      <c r="T55" s="40">
        <f t="shared" si="14"/>
        <v>8007.9101084500244</v>
      </c>
      <c r="U55">
        <f t="shared" si="15"/>
        <v>0</v>
      </c>
      <c r="V55" s="40">
        <f t="shared" si="16"/>
        <v>8007.9101084500244</v>
      </c>
      <c r="W55" s="40">
        <f t="shared" si="6"/>
        <v>8007.9101084500235</v>
      </c>
      <c r="X55" s="40">
        <f t="shared" si="17"/>
        <v>8007.9101084500235</v>
      </c>
      <c r="Y55">
        <f t="shared" si="18"/>
        <v>0</v>
      </c>
    </row>
    <row r="56" spans="1:25" x14ac:dyDescent="0.25">
      <c r="A56" s="4" t="s">
        <v>782</v>
      </c>
      <c r="B56" s="7" t="s">
        <v>384</v>
      </c>
      <c r="C56" s="2" t="s">
        <v>783</v>
      </c>
      <c r="D56">
        <f>VLOOKUP(B56,'Model allocations'!$A$1:$L$319,5,FALSE)</f>
        <v>39137.381176538227</v>
      </c>
      <c r="E56" s="42">
        <f>VLOOKUP(B56,'Initial adjusted formula count'!$A$1:$P$319,12,FALSE)</f>
        <v>0.29605263157894701</v>
      </c>
      <c r="F56">
        <f>VLOOKUP(B56,'Model allocations'!$A$1:$L$319,10,FALSE)</f>
        <v>35223.643058884409</v>
      </c>
      <c r="G56" s="41">
        <f t="shared" si="7"/>
        <v>0.9</v>
      </c>
      <c r="H56">
        <f t="shared" si="8"/>
        <v>35223.643058884409</v>
      </c>
      <c r="I56">
        <f t="shared" si="0"/>
        <v>0</v>
      </c>
      <c r="J56">
        <f t="shared" si="1"/>
        <v>35223.643058884409</v>
      </c>
      <c r="K56">
        <f t="shared" si="2"/>
        <v>35212.334401217151</v>
      </c>
      <c r="L56">
        <f t="shared" si="9"/>
        <v>35212.334401217151</v>
      </c>
      <c r="M56">
        <f t="shared" si="3"/>
        <v>35223.643058884409</v>
      </c>
      <c r="N56" s="40">
        <f t="shared" si="10"/>
        <v>0</v>
      </c>
      <c r="O56" s="40">
        <f t="shared" si="4"/>
        <v>0</v>
      </c>
      <c r="P56" s="40">
        <f t="shared" si="11"/>
        <v>35223.643058884409</v>
      </c>
      <c r="Q56">
        <f t="shared" si="12"/>
        <v>0</v>
      </c>
      <c r="R56" s="40">
        <f t="shared" si="13"/>
        <v>0</v>
      </c>
      <c r="S56" s="40">
        <f t="shared" si="5"/>
        <v>0</v>
      </c>
      <c r="T56" s="40">
        <f t="shared" si="14"/>
        <v>35223.643058884409</v>
      </c>
      <c r="U56">
        <f t="shared" si="15"/>
        <v>0</v>
      </c>
      <c r="V56" s="40">
        <f t="shared" si="16"/>
        <v>0</v>
      </c>
      <c r="W56" s="40">
        <f t="shared" si="6"/>
        <v>0</v>
      </c>
      <c r="X56" s="40">
        <f t="shared" si="17"/>
        <v>35223.643058884409</v>
      </c>
      <c r="Y56">
        <f t="shared" si="18"/>
        <v>0</v>
      </c>
    </row>
    <row r="57" spans="1:25" x14ac:dyDescent="0.25">
      <c r="A57" s="4" t="s">
        <v>784</v>
      </c>
      <c r="B57" s="7" t="s">
        <v>386</v>
      </c>
      <c r="C57" s="2" t="s">
        <v>785</v>
      </c>
      <c r="D57">
        <f>VLOOKUP(B57,'Model allocations'!$A$1:$L$319,5,FALSE)</f>
        <v>69810.809556638749</v>
      </c>
      <c r="E57" s="42">
        <f>VLOOKUP(B57,'Initial adjusted formula count'!$A$1:$P$319,12,FALSE)</f>
        <v>0.224422442244224</v>
      </c>
      <c r="F57">
        <f>VLOOKUP(B57,'Model allocations'!$A$1:$L$319,10,FALSE)</f>
        <v>62829.728600974879</v>
      </c>
      <c r="G57" s="41">
        <f t="shared" si="7"/>
        <v>0.9</v>
      </c>
      <c r="H57">
        <f t="shared" si="8"/>
        <v>62829.728600974879</v>
      </c>
      <c r="I57">
        <f t="shared" si="0"/>
        <v>0</v>
      </c>
      <c r="J57">
        <f t="shared" si="1"/>
        <v>62829.728600974879</v>
      </c>
      <c r="K57">
        <f t="shared" si="2"/>
        <v>62809.55692563489</v>
      </c>
      <c r="L57">
        <f t="shared" si="9"/>
        <v>62809.55692563489</v>
      </c>
      <c r="M57">
        <f t="shared" si="3"/>
        <v>62829.728600974879</v>
      </c>
      <c r="N57" s="40">
        <f t="shared" si="10"/>
        <v>0</v>
      </c>
      <c r="O57" s="40">
        <f t="shared" si="4"/>
        <v>0</v>
      </c>
      <c r="P57" s="40">
        <f t="shared" si="11"/>
        <v>62829.728600974879</v>
      </c>
      <c r="Q57">
        <f t="shared" si="12"/>
        <v>0</v>
      </c>
      <c r="R57" s="40">
        <f t="shared" si="13"/>
        <v>0</v>
      </c>
      <c r="S57" s="40">
        <f t="shared" si="5"/>
        <v>0</v>
      </c>
      <c r="T57" s="40">
        <f t="shared" si="14"/>
        <v>62829.728600974879</v>
      </c>
      <c r="U57">
        <f t="shared" si="15"/>
        <v>0</v>
      </c>
      <c r="V57" s="40">
        <f t="shared" si="16"/>
        <v>0</v>
      </c>
      <c r="W57" s="40">
        <f t="shared" si="6"/>
        <v>0</v>
      </c>
      <c r="X57" s="40">
        <f t="shared" si="17"/>
        <v>62829.728600974879</v>
      </c>
      <c r="Y57">
        <f t="shared" si="18"/>
        <v>0</v>
      </c>
    </row>
    <row r="58" spans="1:25" x14ac:dyDescent="0.25">
      <c r="A58" s="4" t="s">
        <v>786</v>
      </c>
      <c r="B58" s="7" t="s">
        <v>128</v>
      </c>
      <c r="C58" s="2" t="s">
        <v>787</v>
      </c>
      <c r="D58">
        <f>VLOOKUP(B58,'Model allocations'!$A$1:$L$319,5,FALSE)</f>
        <v>0</v>
      </c>
      <c r="E58" s="42">
        <f>VLOOKUP(B58,'Initial adjusted formula count'!$A$1:$P$319,12,FALSE)</f>
        <v>1.8348623853211E-2</v>
      </c>
      <c r="F58">
        <f>VLOOKUP(B58,'Model allocations'!$A$1:$L$319,10,FALSE)</f>
        <v>0</v>
      </c>
      <c r="G58" s="41">
        <f t="shared" si="7"/>
        <v>0.85</v>
      </c>
      <c r="H58">
        <f t="shared" si="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9"/>
        <v>0</v>
      </c>
      <c r="M58">
        <f t="shared" si="3"/>
        <v>0</v>
      </c>
      <c r="N58" s="40">
        <f t="shared" si="10"/>
        <v>0</v>
      </c>
      <c r="O58" s="40">
        <f t="shared" si="4"/>
        <v>0</v>
      </c>
      <c r="P58" s="40">
        <f t="shared" si="11"/>
        <v>0</v>
      </c>
      <c r="Q58">
        <f t="shared" si="12"/>
        <v>0</v>
      </c>
      <c r="R58" s="40">
        <f t="shared" si="13"/>
        <v>0</v>
      </c>
      <c r="S58" s="40">
        <f t="shared" si="5"/>
        <v>0</v>
      </c>
      <c r="T58" s="40">
        <f t="shared" si="14"/>
        <v>0</v>
      </c>
      <c r="U58">
        <f t="shared" si="15"/>
        <v>0</v>
      </c>
      <c r="V58" s="40">
        <f t="shared" si="16"/>
        <v>0</v>
      </c>
      <c r="W58" s="40">
        <f t="shared" si="6"/>
        <v>0</v>
      </c>
      <c r="X58" s="40">
        <f t="shared" si="17"/>
        <v>0</v>
      </c>
      <c r="Y58">
        <f t="shared" si="18"/>
        <v>0</v>
      </c>
    </row>
    <row r="59" spans="1:25" x14ac:dyDescent="0.25">
      <c r="A59" s="4" t="s">
        <v>788</v>
      </c>
      <c r="B59" s="7" t="s">
        <v>286</v>
      </c>
      <c r="C59" s="2" t="s">
        <v>789</v>
      </c>
      <c r="D59">
        <f>VLOOKUP(B59,'Model allocations'!$A$1:$L$319,5,FALSE)</f>
        <v>18479.110399337744</v>
      </c>
      <c r="E59" s="42">
        <f>VLOOKUP(B59,'Initial adjusted formula count'!$A$1:$P$319,12,FALSE)</f>
        <v>0.162745098039216</v>
      </c>
      <c r="F59">
        <f>VLOOKUP(B59,'Model allocations'!$A$1:$L$319,10,FALSE)</f>
        <v>33641.449314903482</v>
      </c>
      <c r="G59" s="41">
        <f t="shared" si="7"/>
        <v>0.9</v>
      </c>
      <c r="H59">
        <f t="shared" si="8"/>
        <v>16631.19935940397</v>
      </c>
      <c r="I59">
        <f t="shared" si="0"/>
        <v>0</v>
      </c>
      <c r="J59">
        <f t="shared" si="1"/>
        <v>33641.449314903482</v>
      </c>
      <c r="K59">
        <f t="shared" si="2"/>
        <v>33630.648625346847</v>
      </c>
      <c r="L59">
        <f t="shared" si="9"/>
        <v>33630.648625346847</v>
      </c>
      <c r="M59">
        <f t="shared" si="3"/>
        <v>0</v>
      </c>
      <c r="N59" s="40">
        <f t="shared" si="10"/>
        <v>33630.648625346847</v>
      </c>
      <c r="O59" s="40">
        <f t="shared" si="4"/>
        <v>33629.767470127197</v>
      </c>
      <c r="P59" s="40">
        <f t="shared" si="11"/>
        <v>33629.767470127197</v>
      </c>
      <c r="Q59">
        <f t="shared" si="12"/>
        <v>0</v>
      </c>
      <c r="R59" s="40">
        <f t="shared" si="13"/>
        <v>33629.767470127197</v>
      </c>
      <c r="S59" s="40">
        <f t="shared" si="5"/>
        <v>33629.767470127204</v>
      </c>
      <c r="T59" s="40">
        <f t="shared" si="14"/>
        <v>33629.767470127204</v>
      </c>
      <c r="U59">
        <f t="shared" si="15"/>
        <v>0</v>
      </c>
      <c r="V59" s="40">
        <f t="shared" si="16"/>
        <v>33629.767470127204</v>
      </c>
      <c r="W59" s="40">
        <f t="shared" si="6"/>
        <v>33629.767470127204</v>
      </c>
      <c r="X59" s="40">
        <f t="shared" si="17"/>
        <v>33629.767470127204</v>
      </c>
      <c r="Y59">
        <f t="shared" si="18"/>
        <v>0</v>
      </c>
    </row>
    <row r="60" spans="1:25" x14ac:dyDescent="0.25">
      <c r="A60" s="4" t="s">
        <v>790</v>
      </c>
      <c r="B60" s="7" t="s">
        <v>388</v>
      </c>
      <c r="C60" s="2" t="s">
        <v>791</v>
      </c>
      <c r="D60">
        <f>VLOOKUP(B60,'Model allocations'!$A$1:$L$319,5,FALSE)</f>
        <v>39383.624570933454</v>
      </c>
      <c r="E60" s="42">
        <f>VLOOKUP(B60,'Initial adjusted formula count'!$A$1:$P$319,12,FALSE)</f>
        <v>0.119298245614035</v>
      </c>
      <c r="F60">
        <f>VLOOKUP(B60,'Model allocations'!$A$1:$L$319,10,FALSE)</f>
        <v>33476.080885293435</v>
      </c>
      <c r="G60" s="41">
        <f t="shared" si="7"/>
        <v>0.85</v>
      </c>
      <c r="H60">
        <f t="shared" si="8"/>
        <v>33476.080885293435</v>
      </c>
      <c r="I60">
        <f t="shared" si="0"/>
        <v>0</v>
      </c>
      <c r="J60">
        <f t="shared" si="1"/>
        <v>33476.080885293435</v>
      </c>
      <c r="K60">
        <f t="shared" si="2"/>
        <v>33465.33328777377</v>
      </c>
      <c r="L60">
        <f t="shared" si="9"/>
        <v>33465.33328777377</v>
      </c>
      <c r="M60">
        <f t="shared" si="3"/>
        <v>33476.080885293435</v>
      </c>
      <c r="N60" s="40">
        <f t="shared" si="10"/>
        <v>0</v>
      </c>
      <c r="O60" s="40">
        <f t="shared" si="4"/>
        <v>0</v>
      </c>
      <c r="P60" s="40">
        <f t="shared" si="11"/>
        <v>33476.080885293435</v>
      </c>
      <c r="Q60">
        <f t="shared" si="12"/>
        <v>0</v>
      </c>
      <c r="R60" s="40">
        <f t="shared" si="13"/>
        <v>0</v>
      </c>
      <c r="S60" s="40">
        <f t="shared" si="5"/>
        <v>0</v>
      </c>
      <c r="T60" s="40">
        <f t="shared" si="14"/>
        <v>33476.080885293435</v>
      </c>
      <c r="U60">
        <f t="shared" si="15"/>
        <v>0</v>
      </c>
      <c r="V60" s="40">
        <f t="shared" si="16"/>
        <v>0</v>
      </c>
      <c r="W60" s="40">
        <f t="shared" si="6"/>
        <v>0</v>
      </c>
      <c r="X60" s="40">
        <f t="shared" si="17"/>
        <v>33476.080885293435</v>
      </c>
      <c r="Y60">
        <f t="shared" si="18"/>
        <v>0</v>
      </c>
    </row>
    <row r="61" spans="1:25" x14ac:dyDescent="0.25">
      <c r="A61" s="4" t="s">
        <v>792</v>
      </c>
      <c r="B61" s="7" t="s">
        <v>390</v>
      </c>
      <c r="C61" s="2" t="s">
        <v>793</v>
      </c>
      <c r="D61">
        <f>VLOOKUP(B61,'Model allocations'!$A$1:$L$319,5,FALSE)</f>
        <v>35269.414899280033</v>
      </c>
      <c r="E61" s="42">
        <f>VLOOKUP(B61,'Initial adjusted formula count'!$A$1:$P$319,12,FALSE)</f>
        <v>0.19238095238095199</v>
      </c>
      <c r="F61">
        <f>VLOOKUP(B61,'Model allocations'!$A$1:$L$319,10,FALSE)</f>
        <v>45324.632764294533</v>
      </c>
      <c r="G61" s="41">
        <f t="shared" si="7"/>
        <v>0.9</v>
      </c>
      <c r="H61">
        <f t="shared" si="8"/>
        <v>31742.473409352031</v>
      </c>
      <c r="I61">
        <f t="shared" si="0"/>
        <v>0</v>
      </c>
      <c r="J61">
        <f t="shared" si="1"/>
        <v>45324.632764294533</v>
      </c>
      <c r="K61">
        <f t="shared" si="2"/>
        <v>45310.081153180123</v>
      </c>
      <c r="L61">
        <f t="shared" si="9"/>
        <v>45310.081153180123</v>
      </c>
      <c r="M61">
        <f t="shared" si="3"/>
        <v>0</v>
      </c>
      <c r="N61" s="40">
        <f t="shared" si="10"/>
        <v>45310.081153180123</v>
      </c>
      <c r="O61" s="40">
        <f t="shared" si="4"/>
        <v>45308.893985636736</v>
      </c>
      <c r="P61" s="40">
        <f t="shared" si="11"/>
        <v>45308.893985636736</v>
      </c>
      <c r="Q61">
        <f t="shared" si="12"/>
        <v>0</v>
      </c>
      <c r="R61" s="40">
        <f t="shared" si="13"/>
        <v>45308.893985636736</v>
      </c>
      <c r="S61" s="40">
        <f t="shared" si="5"/>
        <v>45308.893985636743</v>
      </c>
      <c r="T61" s="40">
        <f t="shared" si="14"/>
        <v>45308.893985636743</v>
      </c>
      <c r="U61">
        <f t="shared" si="15"/>
        <v>0</v>
      </c>
      <c r="V61" s="40">
        <f t="shared" si="16"/>
        <v>45308.893985636743</v>
      </c>
      <c r="W61" s="40">
        <f t="shared" si="6"/>
        <v>45308.893985636736</v>
      </c>
      <c r="X61" s="40">
        <f t="shared" si="17"/>
        <v>45308.893985636736</v>
      </c>
      <c r="Y61">
        <f t="shared" si="18"/>
        <v>0</v>
      </c>
    </row>
    <row r="62" spans="1:25" x14ac:dyDescent="0.25">
      <c r="A62" s="4" t="s">
        <v>794</v>
      </c>
      <c r="B62" s="7" t="s">
        <v>392</v>
      </c>
      <c r="C62" s="2" t="s">
        <v>795</v>
      </c>
      <c r="D62">
        <f>VLOOKUP(B62,'Model allocations'!$A$1:$L$319,5,FALSE)</f>
        <v>133870.88867075788</v>
      </c>
      <c r="E62" s="42">
        <f>VLOOKUP(B62,'Initial adjusted formula count'!$A$1:$P$319,12,FALSE)</f>
        <v>0.149104539775094</v>
      </c>
      <c r="F62">
        <f>VLOOKUP(B62,'Model allocations'!$A$1:$L$319,10,FALSE)</f>
        <v>140603.91044153625</v>
      </c>
      <c r="G62" s="41">
        <f t="shared" si="7"/>
        <v>0.85</v>
      </c>
      <c r="H62">
        <f t="shared" si="8"/>
        <v>113790.25537014419</v>
      </c>
      <c r="I62">
        <f t="shared" si="0"/>
        <v>0</v>
      </c>
      <c r="J62">
        <f t="shared" si="1"/>
        <v>140603.91044153625</v>
      </c>
      <c r="K62">
        <f t="shared" si="2"/>
        <v>140558.76912871964</v>
      </c>
      <c r="L62">
        <f t="shared" si="9"/>
        <v>140558.76912871964</v>
      </c>
      <c r="M62">
        <f t="shared" si="3"/>
        <v>0</v>
      </c>
      <c r="N62" s="40">
        <f t="shared" si="10"/>
        <v>140558.76912871964</v>
      </c>
      <c r="O62" s="40">
        <f t="shared" si="4"/>
        <v>140555.08635428178</v>
      </c>
      <c r="P62" s="40">
        <f t="shared" si="11"/>
        <v>140555.08635428178</v>
      </c>
      <c r="Q62">
        <f t="shared" si="12"/>
        <v>0</v>
      </c>
      <c r="R62" s="40">
        <f t="shared" si="13"/>
        <v>140555.08635428178</v>
      </c>
      <c r="S62" s="40">
        <f t="shared" si="5"/>
        <v>140555.08635428181</v>
      </c>
      <c r="T62" s="40">
        <f t="shared" si="14"/>
        <v>140555.08635428181</v>
      </c>
      <c r="U62">
        <f t="shared" si="15"/>
        <v>0</v>
      </c>
      <c r="V62" s="40">
        <f t="shared" si="16"/>
        <v>140555.08635428181</v>
      </c>
      <c r="W62" s="40">
        <f t="shared" si="6"/>
        <v>140555.08635428178</v>
      </c>
      <c r="X62" s="40">
        <f t="shared" si="17"/>
        <v>140555.08635428178</v>
      </c>
      <c r="Y62">
        <f t="shared" si="18"/>
        <v>0</v>
      </c>
    </row>
    <row r="63" spans="1:25" x14ac:dyDescent="0.25">
      <c r="A63" s="4" t="s">
        <v>796</v>
      </c>
      <c r="B63" s="7" t="s">
        <v>288</v>
      </c>
      <c r="C63" s="2" t="s">
        <v>797</v>
      </c>
      <c r="D63">
        <f>VLOOKUP(B63,'Model allocations'!$A$1:$L$319,5,FALSE)</f>
        <v>0</v>
      </c>
      <c r="E63" s="42">
        <f>VLOOKUP(B63,'Initial adjusted formula count'!$A$1:$P$319,12,FALSE)</f>
        <v>4.4963251188932102E-2</v>
      </c>
      <c r="F63">
        <f>VLOOKUP(B63,'Model allocations'!$A$1:$L$319,10,FALSE)</f>
        <v>0</v>
      </c>
      <c r="G63" s="41">
        <f t="shared" si="7"/>
        <v>0.85</v>
      </c>
      <c r="H63">
        <f t="shared" si="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9"/>
        <v>0</v>
      </c>
      <c r="M63">
        <f t="shared" si="3"/>
        <v>0</v>
      </c>
      <c r="N63" s="40">
        <f t="shared" si="10"/>
        <v>0</v>
      </c>
      <c r="O63" s="40">
        <f t="shared" si="4"/>
        <v>0</v>
      </c>
      <c r="P63" s="40">
        <f t="shared" si="11"/>
        <v>0</v>
      </c>
      <c r="Q63">
        <f t="shared" si="12"/>
        <v>0</v>
      </c>
      <c r="R63" s="40">
        <f t="shared" si="13"/>
        <v>0</v>
      </c>
      <c r="S63" s="40">
        <f t="shared" si="5"/>
        <v>0</v>
      </c>
      <c r="T63" s="40">
        <f t="shared" si="14"/>
        <v>0</v>
      </c>
      <c r="U63">
        <f t="shared" si="15"/>
        <v>0</v>
      </c>
      <c r="V63" s="40">
        <f t="shared" si="16"/>
        <v>0</v>
      </c>
      <c r="W63" s="40">
        <f t="shared" si="6"/>
        <v>0</v>
      </c>
      <c r="X63" s="40">
        <f t="shared" si="17"/>
        <v>0</v>
      </c>
      <c r="Y63">
        <f t="shared" si="18"/>
        <v>0</v>
      </c>
    </row>
    <row r="64" spans="1:25" x14ac:dyDescent="0.25">
      <c r="A64" s="4" t="s">
        <v>798</v>
      </c>
      <c r="B64" s="7" t="s">
        <v>394</v>
      </c>
      <c r="C64" s="2" t="s">
        <v>799</v>
      </c>
      <c r="D64">
        <f>VLOOKUP(B64,'Model allocations'!$A$1:$L$319,5,FALSE)</f>
        <v>0</v>
      </c>
      <c r="E64" s="42">
        <f>VLOOKUP(B64,'Initial adjusted formula count'!$A$1:$P$319,12,FALSE)</f>
        <v>0.12987012987013</v>
      </c>
      <c r="F64">
        <f>VLOOKUP(B64,'Model allocations'!$A$1:$L$319,10,FALSE)</f>
        <v>3927.483531886488</v>
      </c>
      <c r="G64" s="41">
        <f t="shared" si="7"/>
        <v>0.85</v>
      </c>
      <c r="H64">
        <f t="shared" si="8"/>
        <v>0</v>
      </c>
      <c r="I64">
        <f t="shared" si="0"/>
        <v>0</v>
      </c>
      <c r="J64">
        <f t="shared" si="1"/>
        <v>3927.483531886488</v>
      </c>
      <c r="K64">
        <f t="shared" si="2"/>
        <v>3926.2226013608847</v>
      </c>
      <c r="L64">
        <f t="shared" si="9"/>
        <v>3926.2226013608847</v>
      </c>
      <c r="M64">
        <f t="shared" si="3"/>
        <v>0</v>
      </c>
      <c r="N64" s="40">
        <f t="shared" si="10"/>
        <v>3926.2226013608847</v>
      </c>
      <c r="O64" s="40">
        <f t="shared" si="4"/>
        <v>3926.119730566531</v>
      </c>
      <c r="P64" s="40">
        <f t="shared" si="11"/>
        <v>3926.119730566531</v>
      </c>
      <c r="Q64">
        <f t="shared" si="12"/>
        <v>0</v>
      </c>
      <c r="R64" s="40">
        <f t="shared" si="13"/>
        <v>3926.119730566531</v>
      </c>
      <c r="S64" s="40">
        <f t="shared" si="5"/>
        <v>3926.1197305665319</v>
      </c>
      <c r="T64" s="40">
        <f t="shared" si="14"/>
        <v>3926.1197305665319</v>
      </c>
      <c r="U64">
        <f t="shared" si="15"/>
        <v>0</v>
      </c>
      <c r="V64" s="40">
        <f t="shared" si="16"/>
        <v>3926.1197305665319</v>
      </c>
      <c r="W64" s="40">
        <f t="shared" si="6"/>
        <v>3926.1197305665314</v>
      </c>
      <c r="X64" s="40">
        <f t="shared" si="17"/>
        <v>3926.1197305665314</v>
      </c>
      <c r="Y64">
        <f t="shared" si="18"/>
        <v>0</v>
      </c>
    </row>
    <row r="65" spans="1:25" x14ac:dyDescent="0.25">
      <c r="A65" s="4" t="s">
        <v>800</v>
      </c>
      <c r="B65" s="7" t="s">
        <v>396</v>
      </c>
      <c r="C65" s="2" t="s">
        <v>801</v>
      </c>
      <c r="D65">
        <f>VLOOKUP(B65,'Model allocations'!$A$1:$L$319,5,FALSE)</f>
        <v>316403.43472643849</v>
      </c>
      <c r="E65" s="42">
        <f>VLOOKUP(B65,'Initial adjusted formula count'!$A$1:$P$319,12,FALSE)</f>
        <v>0.156809092822564</v>
      </c>
      <c r="F65">
        <f>VLOOKUP(B65,'Model allocations'!$A$1:$L$319,10,FALSE)</f>
        <v>303201.72866163694</v>
      </c>
      <c r="G65" s="41">
        <f t="shared" si="7"/>
        <v>0.9</v>
      </c>
      <c r="H65">
        <f t="shared" si="8"/>
        <v>284763.09125379467</v>
      </c>
      <c r="I65">
        <f t="shared" si="0"/>
        <v>0</v>
      </c>
      <c r="J65">
        <f t="shared" si="1"/>
        <v>303201.72866163694</v>
      </c>
      <c r="K65">
        <f t="shared" si="2"/>
        <v>303104.38482506032</v>
      </c>
      <c r="L65">
        <f t="shared" si="9"/>
        <v>303104.38482506032</v>
      </c>
      <c r="M65">
        <f t="shared" si="3"/>
        <v>0</v>
      </c>
      <c r="N65" s="40">
        <f t="shared" si="10"/>
        <v>303104.38482506032</v>
      </c>
      <c r="O65" s="40">
        <f t="shared" si="4"/>
        <v>303096.44319973624</v>
      </c>
      <c r="P65" s="40">
        <f t="shared" si="11"/>
        <v>303096.44319973624</v>
      </c>
      <c r="Q65">
        <f t="shared" si="12"/>
        <v>0</v>
      </c>
      <c r="R65" s="40">
        <f t="shared" si="13"/>
        <v>303096.44319973624</v>
      </c>
      <c r="S65" s="40">
        <f t="shared" si="5"/>
        <v>303096.4431997363</v>
      </c>
      <c r="T65" s="40">
        <f t="shared" si="14"/>
        <v>303096.4431997363</v>
      </c>
      <c r="U65">
        <f t="shared" si="15"/>
        <v>0</v>
      </c>
      <c r="V65" s="40">
        <f t="shared" si="16"/>
        <v>303096.4431997363</v>
      </c>
      <c r="W65" s="40">
        <f t="shared" si="6"/>
        <v>303096.44319973624</v>
      </c>
      <c r="X65" s="40">
        <f t="shared" si="17"/>
        <v>303096.44319973624</v>
      </c>
      <c r="Y65">
        <f t="shared" si="18"/>
        <v>0</v>
      </c>
    </row>
    <row r="66" spans="1:25" x14ac:dyDescent="0.25">
      <c r="A66" s="4" t="s">
        <v>802</v>
      </c>
      <c r="B66" s="7" t="s">
        <v>398</v>
      </c>
      <c r="C66" s="2" t="s">
        <v>803</v>
      </c>
      <c r="D66">
        <f>VLOOKUP(B66,'Model allocations'!$A$1:$L$319,5,FALSE)</f>
        <v>158099.05563877846</v>
      </c>
      <c r="E66" s="42">
        <f>VLOOKUP(B66,'Initial adjusted formula count'!$A$1:$P$319,12,FALSE)</f>
        <v>0.12634780204589399</v>
      </c>
      <c r="F66">
        <f>VLOOKUP(B66,'Model allocations'!$A$1:$L$319,10,FALSE)</f>
        <v>179485.99740721248</v>
      </c>
      <c r="G66" s="41">
        <f t="shared" si="7"/>
        <v>0.85</v>
      </c>
      <c r="H66">
        <f t="shared" si="8"/>
        <v>134384.19729296167</v>
      </c>
      <c r="I66">
        <f t="shared" si="0"/>
        <v>0</v>
      </c>
      <c r="J66">
        <f t="shared" si="1"/>
        <v>179485.99740721248</v>
      </c>
      <c r="K66">
        <f t="shared" si="2"/>
        <v>179428.3728821924</v>
      </c>
      <c r="L66">
        <f t="shared" si="9"/>
        <v>179428.3728821924</v>
      </c>
      <c r="M66">
        <f t="shared" si="3"/>
        <v>0</v>
      </c>
      <c r="N66" s="40">
        <f t="shared" si="10"/>
        <v>179428.3728821924</v>
      </c>
      <c r="O66" s="40">
        <f t="shared" si="4"/>
        <v>179423.67168689045</v>
      </c>
      <c r="P66" s="40">
        <f t="shared" si="11"/>
        <v>179423.67168689045</v>
      </c>
      <c r="Q66">
        <f t="shared" si="12"/>
        <v>0</v>
      </c>
      <c r="R66" s="40">
        <f t="shared" si="13"/>
        <v>179423.67168689045</v>
      </c>
      <c r="S66" s="40">
        <f t="shared" si="5"/>
        <v>179423.67168689051</v>
      </c>
      <c r="T66" s="40">
        <f t="shared" si="14"/>
        <v>179423.67168689051</v>
      </c>
      <c r="U66">
        <f t="shared" si="15"/>
        <v>0</v>
      </c>
      <c r="V66" s="40">
        <f t="shared" si="16"/>
        <v>179423.67168689051</v>
      </c>
      <c r="W66" s="40">
        <f t="shared" si="6"/>
        <v>179423.67168689048</v>
      </c>
      <c r="X66" s="40">
        <f t="shared" si="17"/>
        <v>179423.67168689048</v>
      </c>
      <c r="Y66">
        <f t="shared" si="18"/>
        <v>0</v>
      </c>
    </row>
    <row r="67" spans="1:25" x14ac:dyDescent="0.25">
      <c r="A67" s="4" t="s">
        <v>804</v>
      </c>
      <c r="B67" s="7" t="s">
        <v>400</v>
      </c>
      <c r="C67" s="2" t="s">
        <v>805</v>
      </c>
      <c r="D67">
        <f>VLOOKUP(B67,'Model allocations'!$A$1:$L$319,5,FALSE)</f>
        <v>282114.41876322299</v>
      </c>
      <c r="E67" s="42">
        <f>VLOOKUP(B67,'Initial adjusted formula count'!$A$1:$P$319,12,FALSE)</f>
        <v>0.103953594871012</v>
      </c>
      <c r="F67">
        <f>VLOOKUP(B67,'Model allocations'!$A$1:$L$319,10,FALSE)</f>
        <v>267461.62852146971</v>
      </c>
      <c r="G67" s="41">
        <f t="shared" si="7"/>
        <v>0.85</v>
      </c>
      <c r="H67">
        <f t="shared" si="8"/>
        <v>239797.25594873953</v>
      </c>
      <c r="I67">
        <f t="shared" si="0"/>
        <v>0</v>
      </c>
      <c r="J67">
        <f t="shared" si="1"/>
        <v>267461.62852146971</v>
      </c>
      <c r="K67">
        <f t="shared" si="2"/>
        <v>267375.7591526761</v>
      </c>
      <c r="L67">
        <f t="shared" si="9"/>
        <v>267375.7591526761</v>
      </c>
      <c r="M67">
        <f t="shared" si="3"/>
        <v>0</v>
      </c>
      <c r="N67" s="40">
        <f t="shared" si="10"/>
        <v>267375.7591526761</v>
      </c>
      <c r="O67" s="40">
        <f t="shared" si="4"/>
        <v>267368.75365158066</v>
      </c>
      <c r="P67" s="40">
        <f t="shared" si="11"/>
        <v>267368.75365158066</v>
      </c>
      <c r="Q67">
        <f t="shared" si="12"/>
        <v>0</v>
      </c>
      <c r="R67" s="40">
        <f t="shared" si="13"/>
        <v>267368.75365158066</v>
      </c>
      <c r="S67" s="40">
        <f t="shared" si="5"/>
        <v>267368.75365158072</v>
      </c>
      <c r="T67" s="40">
        <f t="shared" si="14"/>
        <v>267368.75365158072</v>
      </c>
      <c r="U67">
        <f t="shared" si="15"/>
        <v>0</v>
      </c>
      <c r="V67" s="40">
        <f t="shared" si="16"/>
        <v>267368.75365158072</v>
      </c>
      <c r="W67" s="40">
        <f t="shared" si="6"/>
        <v>267368.75365158072</v>
      </c>
      <c r="X67" s="40">
        <f t="shared" si="17"/>
        <v>267368.75365158072</v>
      </c>
      <c r="Y67">
        <f t="shared" si="18"/>
        <v>0</v>
      </c>
    </row>
    <row r="68" spans="1:25" x14ac:dyDescent="0.25">
      <c r="A68" s="4" t="s">
        <v>806</v>
      </c>
      <c r="B68" s="7" t="s">
        <v>130</v>
      </c>
      <c r="C68" s="2" t="s">
        <v>807</v>
      </c>
      <c r="D68">
        <f>VLOOKUP(B68,'Model allocations'!$A$1:$L$319,5,FALSE)</f>
        <v>4517.1158753936706</v>
      </c>
      <c r="E68" s="42">
        <f>VLOOKUP(B68,'Initial adjusted formula count'!$A$1:$P$319,12,FALSE)</f>
        <v>8.2191780821917804E-2</v>
      </c>
      <c r="F68">
        <f>VLOOKUP(B68,'Model allocations'!$A$1:$L$319,10,FALSE)</f>
        <v>4712.9802382637854</v>
      </c>
      <c r="G68" s="41">
        <f t="shared" si="7"/>
        <v>0.85</v>
      </c>
      <c r="H68">
        <f t="shared" si="8"/>
        <v>3839.54849408462</v>
      </c>
      <c r="I68">
        <f t="shared" ref="I68:I131" si="19">IF(F68&lt;H68,H68,0)</f>
        <v>0</v>
      </c>
      <c r="J68">
        <f t="shared" ref="J68:J131" si="20">IF(I68=0,F68,0)</f>
        <v>4712.9802382637854</v>
      </c>
      <c r="K68">
        <f t="shared" ref="K68:K131" si="21">(J68/$J$3)*($F$3-$I$3)</f>
        <v>4711.4671216330607</v>
      </c>
      <c r="L68">
        <f t="shared" si="9"/>
        <v>4711.4671216330607</v>
      </c>
      <c r="M68">
        <f t="shared" ref="M68:M131" si="22">IF(L68&lt;H68,H68,0)</f>
        <v>0</v>
      </c>
      <c r="N68" s="40">
        <f t="shared" si="10"/>
        <v>4711.4671216330607</v>
      </c>
      <c r="O68" s="40">
        <f t="shared" ref="O68:O131" si="23">((N68/$N$3)*($F$3-$I$3-$M$3))</f>
        <v>4711.3436766798368</v>
      </c>
      <c r="P68" s="40">
        <f t="shared" si="11"/>
        <v>4711.3436766798368</v>
      </c>
      <c r="Q68">
        <f t="shared" si="12"/>
        <v>0</v>
      </c>
      <c r="R68" s="40">
        <f t="shared" si="13"/>
        <v>4711.3436766798368</v>
      </c>
      <c r="S68" s="40">
        <f t="shared" ref="S68:S131" si="24">((R68/$R$3)*($F$3-$I$3-$M$3-$Q$3))</f>
        <v>4711.3436766798377</v>
      </c>
      <c r="T68" s="40">
        <f t="shared" si="14"/>
        <v>4711.3436766798377</v>
      </c>
      <c r="U68">
        <f t="shared" si="15"/>
        <v>0</v>
      </c>
      <c r="V68" s="40">
        <f t="shared" si="16"/>
        <v>4711.3436766798377</v>
      </c>
      <c r="W68" s="40">
        <f t="shared" ref="W68:W131" si="25">((V68/$V$3)*($F$3-$I$3-$M$3-$Q$3-$U$3))</f>
        <v>4711.3436766798377</v>
      </c>
      <c r="X68" s="40">
        <f t="shared" si="17"/>
        <v>4711.3436766798377</v>
      </c>
      <c r="Y68">
        <f t="shared" si="18"/>
        <v>0</v>
      </c>
    </row>
    <row r="69" spans="1:25" x14ac:dyDescent="0.25">
      <c r="A69" s="4" t="s">
        <v>808</v>
      </c>
      <c r="B69" s="7" t="s">
        <v>132</v>
      </c>
      <c r="C69" s="2" t="s">
        <v>809</v>
      </c>
      <c r="D69">
        <f>VLOOKUP(B69,'Model allocations'!$A$1:$L$319,5,FALSE)</f>
        <v>71863.207108535687</v>
      </c>
      <c r="E69" s="42">
        <f>VLOOKUP(B69,'Initial adjusted formula count'!$A$1:$P$319,12,FALSE)</f>
        <v>9.6875000000000003E-2</v>
      </c>
      <c r="F69">
        <f>VLOOKUP(B69,'Model allocations'!$A$1:$L$319,10,FALSE)</f>
        <v>85226.392641936807</v>
      </c>
      <c r="G69" s="41">
        <f t="shared" ref="G69:G132" si="26">IF(E69&lt;0.15,0.85,IF(AND(E69&gt;=0.15,E69&lt;0.3),0.9,0.95))</f>
        <v>0.85</v>
      </c>
      <c r="H69">
        <f t="shared" ref="H69:H132" si="27">IF(F69 = 0, 0, D69*G69)</f>
        <v>61083.72604225533</v>
      </c>
      <c r="I69">
        <f t="shared" si="19"/>
        <v>0</v>
      </c>
      <c r="J69">
        <f t="shared" si="20"/>
        <v>85226.392641936807</v>
      </c>
      <c r="K69">
        <f t="shared" si="21"/>
        <v>85199.030449531216</v>
      </c>
      <c r="L69">
        <f t="shared" ref="L69:L132" si="28">I69+K69</f>
        <v>85199.030449531216</v>
      </c>
      <c r="M69">
        <f t="shared" si="22"/>
        <v>0</v>
      </c>
      <c r="N69" s="40">
        <f t="shared" ref="N69:N132" si="29">IF($I69+$M69=0,L69,0)</f>
        <v>85199.030449531216</v>
      </c>
      <c r="O69" s="40">
        <f t="shared" si="23"/>
        <v>85196.798153293741</v>
      </c>
      <c r="P69" s="40">
        <f t="shared" ref="P69:P132" si="30">$I69+$M69+O69</f>
        <v>85196.798153293741</v>
      </c>
      <c r="Q69">
        <f t="shared" ref="Q69:Q132" si="31">IF(P69&lt;H69,H69,0)</f>
        <v>0</v>
      </c>
      <c r="R69" s="40">
        <f t="shared" ref="R69:R132" si="32">IF($I69+$M69+$Q69=0,P69,0)</f>
        <v>85196.798153293741</v>
      </c>
      <c r="S69" s="40">
        <f t="shared" si="24"/>
        <v>85196.798153293756</v>
      </c>
      <c r="T69" s="40">
        <f t="shared" ref="T69:T132" si="33">$I69+$M69+$Q69+S69</f>
        <v>85196.798153293756</v>
      </c>
      <c r="U69">
        <f t="shared" ref="U69:U132" si="34">IF(T69&lt;H69,H69,0)</f>
        <v>0</v>
      </c>
      <c r="V69" s="40">
        <f t="shared" ref="V69:V132" si="35">IF($I69+$M69+$Q69+U69=0,T69,0)</f>
        <v>85196.798153293756</v>
      </c>
      <c r="W69" s="40">
        <f t="shared" si="25"/>
        <v>85196.798153293741</v>
      </c>
      <c r="X69" s="40">
        <f t="shared" ref="X69:X132" si="36">$I69+$M69+$Q69+$U69+W69</f>
        <v>85196.798153293741</v>
      </c>
      <c r="Y69">
        <f t="shared" ref="Y69:Y132" si="37">IF(X69&lt;H69,H69,0)</f>
        <v>0</v>
      </c>
    </row>
    <row r="70" spans="1:25" x14ac:dyDescent="0.25">
      <c r="A70" s="4" t="s">
        <v>810</v>
      </c>
      <c r="B70" s="7" t="s">
        <v>134</v>
      </c>
      <c r="C70" s="2" t="s">
        <v>811</v>
      </c>
      <c r="D70">
        <f>VLOOKUP(B70,'Model allocations'!$A$1:$L$319,5,FALSE)</f>
        <v>981035.43875595299</v>
      </c>
      <c r="E70" s="42">
        <f>VLOOKUP(B70,'Initial adjusted formula count'!$A$1:$P$319,12,FALSE)</f>
        <v>7.8649857665717804E-2</v>
      </c>
      <c r="F70">
        <f>VLOOKUP(B70,'Model allocations'!$A$1:$L$319,10,FALSE)</f>
        <v>1003668.4165735922</v>
      </c>
      <c r="G70" s="41">
        <f t="shared" si="26"/>
        <v>0.85</v>
      </c>
      <c r="H70">
        <f t="shared" si="27"/>
        <v>833880.12294256</v>
      </c>
      <c r="I70">
        <f t="shared" si="19"/>
        <v>0</v>
      </c>
      <c r="J70">
        <f t="shared" si="20"/>
        <v>1003668.4165735922</v>
      </c>
      <c r="K70">
        <f t="shared" si="21"/>
        <v>1003346.1857777743</v>
      </c>
      <c r="L70">
        <f t="shared" si="28"/>
        <v>1003346.1857777743</v>
      </c>
      <c r="M70">
        <f t="shared" si="22"/>
        <v>0</v>
      </c>
      <c r="N70" s="40">
        <f t="shared" si="29"/>
        <v>1003346.1857777743</v>
      </c>
      <c r="O70" s="40">
        <f t="shared" si="23"/>
        <v>1003319.8971462774</v>
      </c>
      <c r="P70" s="40">
        <f t="shared" si="30"/>
        <v>1003319.8971462774</v>
      </c>
      <c r="Q70">
        <f t="shared" si="31"/>
        <v>0</v>
      </c>
      <c r="R70" s="40">
        <f t="shared" si="32"/>
        <v>1003319.8971462774</v>
      </c>
      <c r="S70" s="40">
        <f t="shared" si="24"/>
        <v>1003319.8971462776</v>
      </c>
      <c r="T70" s="40">
        <f t="shared" si="33"/>
        <v>1003319.8971462776</v>
      </c>
      <c r="U70">
        <f t="shared" si="34"/>
        <v>0</v>
      </c>
      <c r="V70" s="40">
        <f t="shared" si="35"/>
        <v>1003319.8971462776</v>
      </c>
      <c r="W70" s="40">
        <f t="shared" si="25"/>
        <v>1003319.8971462775</v>
      </c>
      <c r="X70" s="40">
        <f t="shared" si="36"/>
        <v>1003319.8971462775</v>
      </c>
      <c r="Y70">
        <f t="shared" si="37"/>
        <v>0</v>
      </c>
    </row>
    <row r="71" spans="1:25" x14ac:dyDescent="0.25">
      <c r="A71" s="4" t="s">
        <v>812</v>
      </c>
      <c r="B71" s="7" t="s">
        <v>402</v>
      </c>
      <c r="C71" s="2" t="s">
        <v>813</v>
      </c>
      <c r="D71">
        <f>VLOOKUP(B71,'Model allocations'!$A$1:$L$319,5,FALSE)</f>
        <v>148654.17699022809</v>
      </c>
      <c r="E71" s="42">
        <f>VLOOKUP(B71,'Initial adjusted formula count'!$A$1:$P$319,12,FALSE)</f>
        <v>0.13068508923431199</v>
      </c>
      <c r="F71">
        <f>VLOOKUP(B71,'Model allocations'!$A$1:$L$319,10,FALSE)</f>
        <v>178307.75234764654</v>
      </c>
      <c r="G71" s="41">
        <f t="shared" si="26"/>
        <v>0.85</v>
      </c>
      <c r="H71">
        <f t="shared" si="27"/>
        <v>126356.05044169388</v>
      </c>
      <c r="I71">
        <f t="shared" si="19"/>
        <v>0</v>
      </c>
      <c r="J71">
        <f t="shared" si="20"/>
        <v>178307.75234764654</v>
      </c>
      <c r="K71">
        <f t="shared" si="21"/>
        <v>178250.50610178415</v>
      </c>
      <c r="L71">
        <f t="shared" si="28"/>
        <v>178250.50610178415</v>
      </c>
      <c r="M71">
        <f t="shared" si="22"/>
        <v>0</v>
      </c>
      <c r="N71" s="40">
        <f t="shared" si="29"/>
        <v>178250.50610178415</v>
      </c>
      <c r="O71" s="40">
        <f t="shared" si="23"/>
        <v>178245.83576772051</v>
      </c>
      <c r="P71" s="40">
        <f t="shared" si="30"/>
        <v>178245.83576772051</v>
      </c>
      <c r="Q71">
        <f t="shared" si="31"/>
        <v>0</v>
      </c>
      <c r="R71" s="40">
        <f t="shared" si="32"/>
        <v>178245.83576772051</v>
      </c>
      <c r="S71" s="40">
        <f t="shared" si="24"/>
        <v>178245.83576772053</v>
      </c>
      <c r="T71" s="40">
        <f t="shared" si="33"/>
        <v>178245.83576772053</v>
      </c>
      <c r="U71">
        <f t="shared" si="34"/>
        <v>0</v>
      </c>
      <c r="V71" s="40">
        <f t="shared" si="35"/>
        <v>178245.83576772053</v>
      </c>
      <c r="W71" s="40">
        <f t="shared" si="25"/>
        <v>178245.83576772051</v>
      </c>
      <c r="X71" s="40">
        <f t="shared" si="36"/>
        <v>178245.83576772051</v>
      </c>
      <c r="Y71">
        <f t="shared" si="37"/>
        <v>0</v>
      </c>
    </row>
    <row r="72" spans="1:25" x14ac:dyDescent="0.25">
      <c r="A72" s="4" t="s">
        <v>814</v>
      </c>
      <c r="B72" s="7" t="s">
        <v>404</v>
      </c>
      <c r="C72" s="2" t="s">
        <v>815</v>
      </c>
      <c r="D72">
        <f>VLOOKUP(B72,'Model allocations'!$A$1:$L$319,5,FALSE)</f>
        <v>96091.374076556269</v>
      </c>
      <c r="E72" s="42">
        <f>VLOOKUP(B72,'Initial adjusted formula count'!$A$1:$P$319,12,FALSE)</f>
        <v>0.181479179614668</v>
      </c>
      <c r="F72">
        <f>VLOOKUP(B72,'Model allocations'!$A$1:$L$319,10,FALSE)</f>
        <v>126853.14256161892</v>
      </c>
      <c r="G72" s="41">
        <f t="shared" si="26"/>
        <v>0.9</v>
      </c>
      <c r="H72">
        <f t="shared" si="27"/>
        <v>86482.236668900645</v>
      </c>
      <c r="I72">
        <f t="shared" si="19"/>
        <v>0</v>
      </c>
      <c r="J72">
        <f t="shared" si="20"/>
        <v>126853.14256161892</v>
      </c>
      <c r="K72">
        <f t="shared" si="21"/>
        <v>126812.415974626</v>
      </c>
      <c r="L72">
        <f t="shared" si="28"/>
        <v>126812.415974626</v>
      </c>
      <c r="M72">
        <f t="shared" si="22"/>
        <v>0</v>
      </c>
      <c r="N72" s="40">
        <f t="shared" si="29"/>
        <v>126812.415974626</v>
      </c>
      <c r="O72" s="40">
        <f t="shared" si="23"/>
        <v>126809.09336781286</v>
      </c>
      <c r="P72" s="40">
        <f t="shared" si="30"/>
        <v>126809.09336781286</v>
      </c>
      <c r="Q72">
        <f t="shared" si="31"/>
        <v>0</v>
      </c>
      <c r="R72" s="40">
        <f t="shared" si="32"/>
        <v>126809.09336781286</v>
      </c>
      <c r="S72" s="40">
        <f t="shared" si="24"/>
        <v>126809.09336781289</v>
      </c>
      <c r="T72" s="40">
        <f t="shared" si="33"/>
        <v>126809.09336781289</v>
      </c>
      <c r="U72">
        <f t="shared" si="34"/>
        <v>0</v>
      </c>
      <c r="V72" s="40">
        <f t="shared" si="35"/>
        <v>126809.09336781289</v>
      </c>
      <c r="W72" s="40">
        <f t="shared" si="25"/>
        <v>126809.09336781288</v>
      </c>
      <c r="X72" s="40">
        <f t="shared" si="36"/>
        <v>126809.09336781288</v>
      </c>
      <c r="Y72">
        <f t="shared" si="37"/>
        <v>0</v>
      </c>
    </row>
    <row r="73" spans="1:25" x14ac:dyDescent="0.25">
      <c r="A73" s="4" t="s">
        <v>816</v>
      </c>
      <c r="B73" s="7" t="s">
        <v>406</v>
      </c>
      <c r="C73" s="2" t="s">
        <v>817</v>
      </c>
      <c r="D73">
        <f>VLOOKUP(B73,'Model allocations'!$A$1:$L$319,5,FALSE)</f>
        <v>13415.290042779665</v>
      </c>
      <c r="E73" s="42">
        <f>VLOOKUP(B73,'Initial adjusted formula count'!$A$1:$P$319,12,FALSE)</f>
        <v>0.20689655172413801</v>
      </c>
      <c r="F73">
        <f>VLOOKUP(B73,'Model allocations'!$A$1:$L$319,10,FALSE)</f>
        <v>12073.761038501698</v>
      </c>
      <c r="G73" s="41">
        <f t="shared" si="26"/>
        <v>0.9</v>
      </c>
      <c r="H73">
        <f t="shared" si="27"/>
        <v>12073.761038501698</v>
      </c>
      <c r="I73">
        <f t="shared" si="19"/>
        <v>0</v>
      </c>
      <c r="J73">
        <f t="shared" si="20"/>
        <v>12073.761038501698</v>
      </c>
      <c r="K73">
        <f t="shared" si="21"/>
        <v>12069.884720821767</v>
      </c>
      <c r="L73">
        <f t="shared" si="28"/>
        <v>12069.884720821767</v>
      </c>
      <c r="M73">
        <f t="shared" si="22"/>
        <v>12073.761038501698</v>
      </c>
      <c r="N73" s="40">
        <f t="shared" si="29"/>
        <v>0</v>
      </c>
      <c r="O73" s="40">
        <f t="shared" si="23"/>
        <v>0</v>
      </c>
      <c r="P73" s="40">
        <f t="shared" si="30"/>
        <v>12073.761038501698</v>
      </c>
      <c r="Q73">
        <f t="shared" si="31"/>
        <v>0</v>
      </c>
      <c r="R73" s="40">
        <f t="shared" si="32"/>
        <v>0</v>
      </c>
      <c r="S73" s="40">
        <f t="shared" si="24"/>
        <v>0</v>
      </c>
      <c r="T73" s="40">
        <f t="shared" si="33"/>
        <v>12073.761038501698</v>
      </c>
      <c r="U73">
        <f t="shared" si="34"/>
        <v>0</v>
      </c>
      <c r="V73" s="40">
        <f t="shared" si="35"/>
        <v>0</v>
      </c>
      <c r="W73" s="40">
        <f t="shared" si="25"/>
        <v>0</v>
      </c>
      <c r="X73" s="40">
        <f t="shared" si="36"/>
        <v>12073.761038501698</v>
      </c>
      <c r="Y73">
        <f t="shared" si="37"/>
        <v>0</v>
      </c>
    </row>
    <row r="74" spans="1:25" x14ac:dyDescent="0.25">
      <c r="A74" s="4" t="s">
        <v>818</v>
      </c>
      <c r="B74" s="7" t="s">
        <v>408</v>
      </c>
      <c r="C74" s="2" t="s">
        <v>819</v>
      </c>
      <c r="D74">
        <f>VLOOKUP(B74,'Model allocations'!$A$1:$L$319,5,FALSE)</f>
        <v>28489.714282299763</v>
      </c>
      <c r="E74" s="42">
        <f>VLOOKUP(B74,'Initial adjusted formula count'!$A$1:$P$319,12,FALSE)</f>
        <v>0.16105769230769201</v>
      </c>
      <c r="F74">
        <f>VLOOKUP(B74,'Model allocations'!$A$1:$L$319,10,FALSE)</f>
        <v>26958.404062210138</v>
      </c>
      <c r="G74" s="41">
        <f t="shared" si="26"/>
        <v>0.9</v>
      </c>
      <c r="H74">
        <f t="shared" si="27"/>
        <v>25640.742854069787</v>
      </c>
      <c r="I74">
        <f t="shared" si="19"/>
        <v>0</v>
      </c>
      <c r="J74">
        <f t="shared" si="20"/>
        <v>26958.404062210138</v>
      </c>
      <c r="K74">
        <f t="shared" si="21"/>
        <v>26949.748984645175</v>
      </c>
      <c r="L74">
        <f t="shared" si="28"/>
        <v>26949.748984645175</v>
      </c>
      <c r="M74">
        <f t="shared" si="22"/>
        <v>0</v>
      </c>
      <c r="N74" s="40">
        <f t="shared" si="29"/>
        <v>26949.748984645175</v>
      </c>
      <c r="O74" s="40">
        <f t="shared" si="23"/>
        <v>26949.042875397903</v>
      </c>
      <c r="P74" s="40">
        <f t="shared" si="30"/>
        <v>26949.042875397903</v>
      </c>
      <c r="Q74">
        <f t="shared" si="31"/>
        <v>0</v>
      </c>
      <c r="R74" s="40">
        <f t="shared" si="32"/>
        <v>26949.042875397903</v>
      </c>
      <c r="S74" s="40">
        <f t="shared" si="24"/>
        <v>26949.04287539791</v>
      </c>
      <c r="T74" s="40">
        <f t="shared" si="33"/>
        <v>26949.04287539791</v>
      </c>
      <c r="U74">
        <f t="shared" si="34"/>
        <v>0</v>
      </c>
      <c r="V74" s="40">
        <f t="shared" si="35"/>
        <v>26949.04287539791</v>
      </c>
      <c r="W74" s="40">
        <f t="shared" si="25"/>
        <v>26949.042875397907</v>
      </c>
      <c r="X74" s="40">
        <f t="shared" si="36"/>
        <v>26949.042875397907</v>
      </c>
      <c r="Y74">
        <f t="shared" si="37"/>
        <v>0</v>
      </c>
    </row>
    <row r="75" spans="1:25" x14ac:dyDescent="0.25">
      <c r="A75" s="4" t="s">
        <v>820</v>
      </c>
      <c r="B75" s="7" t="s">
        <v>136</v>
      </c>
      <c r="C75" s="2" t="s">
        <v>821</v>
      </c>
      <c r="D75">
        <f>VLOOKUP(B75,'Model allocations'!$A$1:$L$319,5,FALSE)</f>
        <v>108410.78100944811</v>
      </c>
      <c r="E75" s="42">
        <f>VLOOKUP(B75,'Initial adjusted formula count'!$A$1:$P$319,12,FALSE)</f>
        <v>7.4198281282749995E-2</v>
      </c>
      <c r="F75">
        <f>VLOOKUP(B75,'Model allocations'!$A$1:$L$319,10,FALSE)</f>
        <v>139032.91702878164</v>
      </c>
      <c r="G75" s="41">
        <f t="shared" si="26"/>
        <v>0.85</v>
      </c>
      <c r="H75">
        <f t="shared" si="27"/>
        <v>92149.163858030894</v>
      </c>
      <c r="I75">
        <f t="shared" si="19"/>
        <v>0</v>
      </c>
      <c r="J75">
        <f t="shared" si="20"/>
        <v>139032.91702878164</v>
      </c>
      <c r="K75">
        <f t="shared" si="21"/>
        <v>138988.28008817526</v>
      </c>
      <c r="L75">
        <f t="shared" si="28"/>
        <v>138988.28008817526</v>
      </c>
      <c r="M75">
        <f t="shared" si="22"/>
        <v>0</v>
      </c>
      <c r="N75" s="40">
        <f t="shared" si="29"/>
        <v>138988.28008817526</v>
      </c>
      <c r="O75" s="40">
        <f t="shared" si="23"/>
        <v>138984.63846205515</v>
      </c>
      <c r="P75" s="40">
        <f t="shared" si="30"/>
        <v>138984.63846205515</v>
      </c>
      <c r="Q75">
        <f t="shared" si="31"/>
        <v>0</v>
      </c>
      <c r="R75" s="40">
        <f t="shared" si="32"/>
        <v>138984.63846205515</v>
      </c>
      <c r="S75" s="40">
        <f t="shared" si="24"/>
        <v>138984.63846205518</v>
      </c>
      <c r="T75" s="40">
        <f t="shared" si="33"/>
        <v>138984.63846205518</v>
      </c>
      <c r="U75">
        <f t="shared" si="34"/>
        <v>0</v>
      </c>
      <c r="V75" s="40">
        <f t="shared" si="35"/>
        <v>138984.63846205518</v>
      </c>
      <c r="W75" s="40">
        <f t="shared" si="25"/>
        <v>138984.63846205515</v>
      </c>
      <c r="X75" s="40">
        <f t="shared" si="36"/>
        <v>138984.63846205515</v>
      </c>
      <c r="Y75">
        <f t="shared" si="37"/>
        <v>0</v>
      </c>
    </row>
    <row r="76" spans="1:25" x14ac:dyDescent="0.25">
      <c r="A76" s="4" t="s">
        <v>822</v>
      </c>
      <c r="B76" s="7" t="s">
        <v>410</v>
      </c>
      <c r="C76" s="2" t="s">
        <v>823</v>
      </c>
      <c r="D76">
        <f>VLOOKUP(B76,'Model allocations'!$A$1:$L$319,5,FALSE)</f>
        <v>150707.41147904331</v>
      </c>
      <c r="E76" s="42">
        <f>VLOOKUP(B76,'Initial adjusted formula count'!$A$1:$P$319,12,FALSE)</f>
        <v>0.11882193635748101</v>
      </c>
      <c r="F76">
        <f>VLOOKUP(B76,'Model allocations'!$A$1:$L$319,10,FALSE)</f>
        <v>137854.67196921573</v>
      </c>
      <c r="G76" s="41">
        <f t="shared" si="26"/>
        <v>0.85</v>
      </c>
      <c r="H76">
        <f t="shared" si="27"/>
        <v>128101.2997571868</v>
      </c>
      <c r="I76">
        <f t="shared" si="19"/>
        <v>0</v>
      </c>
      <c r="J76">
        <f t="shared" si="20"/>
        <v>137854.67196921573</v>
      </c>
      <c r="K76">
        <f t="shared" si="21"/>
        <v>137810.41330776707</v>
      </c>
      <c r="L76">
        <f t="shared" si="28"/>
        <v>137810.41330776707</v>
      </c>
      <c r="M76">
        <f t="shared" si="22"/>
        <v>0</v>
      </c>
      <c r="N76" s="40">
        <f t="shared" si="29"/>
        <v>137810.41330776707</v>
      </c>
      <c r="O76" s="40">
        <f t="shared" si="23"/>
        <v>137806.80254288527</v>
      </c>
      <c r="P76" s="40">
        <f t="shared" si="30"/>
        <v>137806.80254288527</v>
      </c>
      <c r="Q76">
        <f t="shared" si="31"/>
        <v>0</v>
      </c>
      <c r="R76" s="40">
        <f t="shared" si="32"/>
        <v>137806.80254288527</v>
      </c>
      <c r="S76" s="40">
        <f t="shared" si="24"/>
        <v>137806.8025428853</v>
      </c>
      <c r="T76" s="40">
        <f t="shared" si="33"/>
        <v>137806.8025428853</v>
      </c>
      <c r="U76">
        <f t="shared" si="34"/>
        <v>0</v>
      </c>
      <c r="V76" s="40">
        <f t="shared" si="35"/>
        <v>137806.8025428853</v>
      </c>
      <c r="W76" s="40">
        <f t="shared" si="25"/>
        <v>137806.8025428853</v>
      </c>
      <c r="X76" s="40">
        <f t="shared" si="36"/>
        <v>137806.8025428853</v>
      </c>
      <c r="Y76">
        <f t="shared" si="37"/>
        <v>0</v>
      </c>
    </row>
    <row r="77" spans="1:25" x14ac:dyDescent="0.25">
      <c r="A77" s="4" t="s">
        <v>824</v>
      </c>
      <c r="B77" s="7" t="s">
        <v>412</v>
      </c>
      <c r="C77" s="2" t="s">
        <v>825</v>
      </c>
      <c r="D77">
        <f>VLOOKUP(B77,'Model allocations'!$A$1:$L$319,5,FALSE)</f>
        <v>24095.210998329101</v>
      </c>
      <c r="E77" s="42">
        <f>VLOOKUP(B77,'Initial adjusted formula count'!$A$1:$P$319,12,FALSE)</f>
        <v>0.140625</v>
      </c>
      <c r="F77">
        <f>VLOOKUP(B77,'Model allocations'!$A$1:$L$319,10,FALSE)</f>
        <v>20480.929348579735</v>
      </c>
      <c r="G77" s="41">
        <f t="shared" si="26"/>
        <v>0.85</v>
      </c>
      <c r="H77">
        <f t="shared" si="27"/>
        <v>20480.929348579735</v>
      </c>
      <c r="I77">
        <f t="shared" si="19"/>
        <v>0</v>
      </c>
      <c r="J77">
        <f t="shared" si="20"/>
        <v>20480.929348579735</v>
      </c>
      <c r="K77">
        <f t="shared" si="21"/>
        <v>20474.353883960041</v>
      </c>
      <c r="L77">
        <f t="shared" si="28"/>
        <v>20474.353883960041</v>
      </c>
      <c r="M77">
        <f t="shared" si="22"/>
        <v>20480.929348579735</v>
      </c>
      <c r="N77" s="40">
        <f t="shared" si="29"/>
        <v>0</v>
      </c>
      <c r="O77" s="40">
        <f t="shared" si="23"/>
        <v>0</v>
      </c>
      <c r="P77" s="40">
        <f t="shared" si="30"/>
        <v>20480.929348579735</v>
      </c>
      <c r="Q77">
        <f t="shared" si="31"/>
        <v>0</v>
      </c>
      <c r="R77" s="40">
        <f t="shared" si="32"/>
        <v>0</v>
      </c>
      <c r="S77" s="40">
        <f t="shared" si="24"/>
        <v>0</v>
      </c>
      <c r="T77" s="40">
        <f t="shared" si="33"/>
        <v>20480.929348579735</v>
      </c>
      <c r="U77">
        <f t="shared" si="34"/>
        <v>0</v>
      </c>
      <c r="V77" s="40">
        <f t="shared" si="35"/>
        <v>0</v>
      </c>
      <c r="W77" s="40">
        <f t="shared" si="25"/>
        <v>0</v>
      </c>
      <c r="X77" s="40">
        <f t="shared" si="36"/>
        <v>20480.929348579735</v>
      </c>
      <c r="Y77">
        <f t="shared" si="37"/>
        <v>0</v>
      </c>
    </row>
    <row r="78" spans="1:25" x14ac:dyDescent="0.25">
      <c r="A78" s="4" t="s">
        <v>826</v>
      </c>
      <c r="B78" s="7" t="s">
        <v>138</v>
      </c>
      <c r="C78" s="2" t="s">
        <v>827</v>
      </c>
      <c r="D78">
        <f>VLOOKUP(B78,'Model allocations'!$A$1:$L$319,5,FALSE)</f>
        <v>952700.80281030165</v>
      </c>
      <c r="E78" s="42">
        <f>VLOOKUP(B78,'Initial adjusted formula count'!$A$1:$P$319,12,FALSE)</f>
        <v>8.3506313786542094E-2</v>
      </c>
      <c r="F78">
        <f>VLOOKUP(B78,'Model allocations'!$A$1:$L$319,10,FALSE)</f>
        <v>1001901.0489842431</v>
      </c>
      <c r="G78" s="41">
        <f t="shared" si="26"/>
        <v>0.85</v>
      </c>
      <c r="H78">
        <f t="shared" si="27"/>
        <v>809795.68238875642</v>
      </c>
      <c r="I78">
        <f t="shared" si="19"/>
        <v>0</v>
      </c>
      <c r="J78">
        <f t="shared" si="20"/>
        <v>1001901.0489842431</v>
      </c>
      <c r="K78">
        <f t="shared" si="21"/>
        <v>1001579.3856071617</v>
      </c>
      <c r="L78">
        <f t="shared" si="28"/>
        <v>1001579.3856071617</v>
      </c>
      <c r="M78">
        <f t="shared" si="22"/>
        <v>0</v>
      </c>
      <c r="N78" s="40">
        <f t="shared" si="29"/>
        <v>1001579.3856071617</v>
      </c>
      <c r="O78" s="40">
        <f t="shared" si="23"/>
        <v>1001553.1432675221</v>
      </c>
      <c r="P78" s="40">
        <f t="shared" si="30"/>
        <v>1001553.1432675221</v>
      </c>
      <c r="Q78">
        <f t="shared" si="31"/>
        <v>0</v>
      </c>
      <c r="R78" s="40">
        <f t="shared" si="32"/>
        <v>1001553.1432675221</v>
      </c>
      <c r="S78" s="40">
        <f t="shared" si="24"/>
        <v>1001553.1432675223</v>
      </c>
      <c r="T78" s="40">
        <f t="shared" si="33"/>
        <v>1001553.1432675223</v>
      </c>
      <c r="U78">
        <f t="shared" si="34"/>
        <v>0</v>
      </c>
      <c r="V78" s="40">
        <f t="shared" si="35"/>
        <v>1001553.1432675223</v>
      </c>
      <c r="W78" s="40">
        <f t="shared" si="25"/>
        <v>1001553.1432675222</v>
      </c>
      <c r="X78" s="40">
        <f t="shared" si="36"/>
        <v>1001553.1432675222</v>
      </c>
      <c r="Y78">
        <f t="shared" si="37"/>
        <v>0</v>
      </c>
    </row>
    <row r="79" spans="1:25" x14ac:dyDescent="0.25">
      <c r="A79" s="4" t="s">
        <v>828</v>
      </c>
      <c r="B79" s="7" t="s">
        <v>290</v>
      </c>
      <c r="C79" s="2" t="s">
        <v>829</v>
      </c>
      <c r="D79">
        <f>VLOOKUP(B79,'Model allocations'!$A$1:$L$319,5,FALSE)</f>
        <v>1801713.2639354304</v>
      </c>
      <c r="E79" s="42">
        <f>VLOOKUP(B79,'Initial adjusted formula count'!$A$1:$P$319,12,FALSE)</f>
        <v>0.11113150745282301</v>
      </c>
      <c r="F79">
        <f>VLOOKUP(B79,'Model allocations'!$A$1:$L$319,10,FALSE)</f>
        <v>1797805.5867210394</v>
      </c>
      <c r="G79" s="41">
        <f t="shared" si="26"/>
        <v>0.85</v>
      </c>
      <c r="H79">
        <f t="shared" si="27"/>
        <v>1531456.2743451158</v>
      </c>
      <c r="I79">
        <f t="shared" si="19"/>
        <v>0</v>
      </c>
      <c r="J79">
        <f t="shared" si="20"/>
        <v>1797805.5867210394</v>
      </c>
      <c r="K79">
        <f t="shared" si="21"/>
        <v>1797228.3957729444</v>
      </c>
      <c r="L79">
        <f t="shared" si="28"/>
        <v>1797228.3957729444</v>
      </c>
      <c r="M79">
        <f t="shared" si="22"/>
        <v>0</v>
      </c>
      <c r="N79" s="40">
        <f t="shared" si="29"/>
        <v>1797228.3957729444</v>
      </c>
      <c r="O79" s="40">
        <f t="shared" si="23"/>
        <v>1797181.3066668292</v>
      </c>
      <c r="P79" s="40">
        <f t="shared" si="30"/>
        <v>1797181.3066668292</v>
      </c>
      <c r="Q79">
        <f t="shared" si="31"/>
        <v>0</v>
      </c>
      <c r="R79" s="40">
        <f t="shared" si="32"/>
        <v>1797181.3066668292</v>
      </c>
      <c r="S79" s="40">
        <f t="shared" si="24"/>
        <v>1797181.3066668296</v>
      </c>
      <c r="T79" s="40">
        <f t="shared" si="33"/>
        <v>1797181.3066668296</v>
      </c>
      <c r="U79">
        <f t="shared" si="34"/>
        <v>0</v>
      </c>
      <c r="V79" s="40">
        <f t="shared" si="35"/>
        <v>1797181.3066668296</v>
      </c>
      <c r="W79" s="40">
        <f t="shared" si="25"/>
        <v>1797181.3066668294</v>
      </c>
      <c r="X79" s="40">
        <f t="shared" si="36"/>
        <v>1797181.3066668294</v>
      </c>
      <c r="Y79">
        <f t="shared" si="37"/>
        <v>0</v>
      </c>
    </row>
    <row r="80" spans="1:25" x14ac:dyDescent="0.25">
      <c r="A80" s="4" t="s">
        <v>830</v>
      </c>
      <c r="B80" s="7" t="s">
        <v>414</v>
      </c>
      <c r="C80" s="2" t="s">
        <v>831</v>
      </c>
      <c r="D80">
        <f>VLOOKUP(B80,'Model allocations'!$A$1:$L$319,5,FALSE)</f>
        <v>9889.2191242749213</v>
      </c>
      <c r="E80" s="42">
        <f>VLOOKUP(B80,'Initial adjusted formula count'!$A$1:$P$319,12,FALSE)</f>
        <v>0.31578947368421001</v>
      </c>
      <c r="F80">
        <f>VLOOKUP(B80,'Model allocations'!$A$1:$L$319,10,FALSE)</f>
        <v>11583.769022490154</v>
      </c>
      <c r="G80" s="41">
        <f t="shared" si="26"/>
        <v>0.95</v>
      </c>
      <c r="H80">
        <f t="shared" si="27"/>
        <v>9394.7581680611747</v>
      </c>
      <c r="I80">
        <f t="shared" si="19"/>
        <v>0</v>
      </c>
      <c r="J80">
        <f t="shared" si="20"/>
        <v>11583.769022490154</v>
      </c>
      <c r="K80">
        <f t="shared" si="21"/>
        <v>11580.050018236307</v>
      </c>
      <c r="L80">
        <f t="shared" si="28"/>
        <v>11580.050018236307</v>
      </c>
      <c r="M80">
        <f t="shared" si="22"/>
        <v>0</v>
      </c>
      <c r="N80" s="40">
        <f t="shared" si="29"/>
        <v>11580.050018236307</v>
      </c>
      <c r="O80" s="40">
        <f t="shared" si="23"/>
        <v>11579.746609829555</v>
      </c>
      <c r="P80" s="40">
        <f t="shared" si="30"/>
        <v>11579.746609829555</v>
      </c>
      <c r="Q80">
        <f t="shared" si="31"/>
        <v>0</v>
      </c>
      <c r="R80" s="40">
        <f t="shared" si="32"/>
        <v>11579.746609829555</v>
      </c>
      <c r="S80" s="40">
        <f t="shared" si="24"/>
        <v>11579.746609829557</v>
      </c>
      <c r="T80" s="40">
        <f t="shared" si="33"/>
        <v>11579.746609829557</v>
      </c>
      <c r="U80">
        <f t="shared" si="34"/>
        <v>0</v>
      </c>
      <c r="V80" s="40">
        <f t="shared" si="35"/>
        <v>11579.746609829557</v>
      </c>
      <c r="W80" s="40">
        <f t="shared" si="25"/>
        <v>11579.746609829555</v>
      </c>
      <c r="X80" s="40">
        <f t="shared" si="36"/>
        <v>11579.746609829555</v>
      </c>
      <c r="Y80">
        <f t="shared" si="37"/>
        <v>0</v>
      </c>
    </row>
    <row r="81" spans="1:25" x14ac:dyDescent="0.25">
      <c r="A81" s="4" t="s">
        <v>832</v>
      </c>
      <c r="B81" s="7" t="s">
        <v>416</v>
      </c>
      <c r="C81" s="2" t="s">
        <v>833</v>
      </c>
      <c r="D81">
        <f>VLOOKUP(B81,'Model allocations'!$A$1:$L$319,5,FALSE)</f>
        <v>1876450.9993283073</v>
      </c>
      <c r="E81" s="42">
        <f>VLOOKUP(B81,'Initial adjusted formula count'!$A$1:$P$319,12,FALSE)</f>
        <v>0.16589506172839499</v>
      </c>
      <c r="F81">
        <f>VLOOKUP(B81,'Model allocations'!$A$1:$L$319,10,FALSE)</f>
        <v>2628861.1020682207</v>
      </c>
      <c r="G81" s="41">
        <f t="shared" si="26"/>
        <v>0.9</v>
      </c>
      <c r="H81">
        <f t="shared" si="27"/>
        <v>1688805.8993954766</v>
      </c>
      <c r="I81">
        <f t="shared" si="19"/>
        <v>0</v>
      </c>
      <c r="J81">
        <f t="shared" si="20"/>
        <v>2628861.1020682207</v>
      </c>
      <c r="K81">
        <f t="shared" si="21"/>
        <v>2628017.0982209081</v>
      </c>
      <c r="L81">
        <f t="shared" si="28"/>
        <v>2628017.0982209081</v>
      </c>
      <c r="M81">
        <f t="shared" si="22"/>
        <v>0</v>
      </c>
      <c r="N81" s="40">
        <f t="shared" si="29"/>
        <v>2628017.0982209081</v>
      </c>
      <c r="O81" s="40">
        <f t="shared" si="23"/>
        <v>2627948.2416547081</v>
      </c>
      <c r="P81" s="40">
        <f t="shared" si="30"/>
        <v>2627948.2416547081</v>
      </c>
      <c r="Q81">
        <f t="shared" si="31"/>
        <v>0</v>
      </c>
      <c r="R81" s="40">
        <f t="shared" si="32"/>
        <v>2627948.2416547081</v>
      </c>
      <c r="S81" s="40">
        <f t="shared" si="24"/>
        <v>2627948.241654709</v>
      </c>
      <c r="T81" s="40">
        <f t="shared" si="33"/>
        <v>2627948.241654709</v>
      </c>
      <c r="U81">
        <f t="shared" si="34"/>
        <v>0</v>
      </c>
      <c r="V81" s="40">
        <f t="shared" si="35"/>
        <v>2627948.241654709</v>
      </c>
      <c r="W81" s="40">
        <f t="shared" si="25"/>
        <v>2627948.241654709</v>
      </c>
      <c r="X81" s="40">
        <f t="shared" si="36"/>
        <v>2627948.241654709</v>
      </c>
      <c r="Y81">
        <f t="shared" si="37"/>
        <v>0</v>
      </c>
    </row>
    <row r="82" spans="1:25" x14ac:dyDescent="0.25">
      <c r="A82" s="4" t="s">
        <v>834</v>
      </c>
      <c r="B82" s="7" t="s">
        <v>140</v>
      </c>
      <c r="C82" s="2" t="s">
        <v>835</v>
      </c>
      <c r="D82">
        <f>VLOOKUP(B82,'Model allocations'!$A$1:$L$319,5,FALSE)</f>
        <v>298540.29467374535</v>
      </c>
      <c r="E82" s="42">
        <f>VLOOKUP(B82,'Initial adjusted formula count'!$A$1:$P$319,12,FALSE)</f>
        <v>0.16396310432569999</v>
      </c>
      <c r="F82">
        <f>VLOOKUP(B82,'Model allocations'!$A$1:$L$319,10,FALSE)</f>
        <v>471690.77217956714</v>
      </c>
      <c r="G82" s="41">
        <f t="shared" si="26"/>
        <v>0.9</v>
      </c>
      <c r="H82">
        <f t="shared" si="27"/>
        <v>268686.26520637079</v>
      </c>
      <c r="I82">
        <f t="shared" si="19"/>
        <v>0</v>
      </c>
      <c r="J82">
        <f t="shared" si="20"/>
        <v>471690.77217956714</v>
      </c>
      <c r="K82">
        <f t="shared" si="21"/>
        <v>471539.33442344214</v>
      </c>
      <c r="L82">
        <f t="shared" si="28"/>
        <v>471539.33442344214</v>
      </c>
      <c r="M82">
        <f t="shared" si="22"/>
        <v>0</v>
      </c>
      <c r="N82" s="40">
        <f t="shared" si="29"/>
        <v>471539.33442344214</v>
      </c>
      <c r="O82" s="40">
        <f t="shared" si="23"/>
        <v>471526.97964104032</v>
      </c>
      <c r="P82" s="40">
        <f t="shared" si="30"/>
        <v>471526.97964104032</v>
      </c>
      <c r="Q82">
        <f t="shared" si="31"/>
        <v>0</v>
      </c>
      <c r="R82" s="40">
        <f t="shared" si="32"/>
        <v>471526.97964104032</v>
      </c>
      <c r="S82" s="40">
        <f t="shared" si="24"/>
        <v>471526.97964104044</v>
      </c>
      <c r="T82" s="40">
        <f t="shared" si="33"/>
        <v>471526.97964104044</v>
      </c>
      <c r="U82">
        <f t="shared" si="34"/>
        <v>0</v>
      </c>
      <c r="V82" s="40">
        <f t="shared" si="35"/>
        <v>471526.97964104044</v>
      </c>
      <c r="W82" s="40">
        <f t="shared" si="25"/>
        <v>471526.97964104038</v>
      </c>
      <c r="X82" s="40">
        <f t="shared" si="36"/>
        <v>471526.97964104038</v>
      </c>
      <c r="Y82">
        <f t="shared" si="37"/>
        <v>0</v>
      </c>
    </row>
    <row r="83" spans="1:25" x14ac:dyDescent="0.25">
      <c r="A83" s="4" t="s">
        <v>836</v>
      </c>
      <c r="B83" s="7" t="s">
        <v>142</v>
      </c>
      <c r="C83" s="2" t="s">
        <v>837</v>
      </c>
      <c r="D83">
        <f>VLOOKUP(B83,'Model allocations'!$A$1:$L$319,5,FALSE)</f>
        <v>131817.65418194261</v>
      </c>
      <c r="E83" s="42">
        <f>VLOOKUP(B83,'Initial adjusted formula count'!$A$1:$P$319,12,FALSE)</f>
        <v>9.8574534911814393E-2</v>
      </c>
      <c r="F83">
        <f>VLOOKUP(B83,'Model allocations'!$A$1:$L$319,10,FALSE)</f>
        <v>160241.32810096868</v>
      </c>
      <c r="G83" s="41">
        <f t="shared" si="26"/>
        <v>0.85</v>
      </c>
      <c r="H83">
        <f t="shared" si="27"/>
        <v>112045.00605465121</v>
      </c>
      <c r="I83">
        <f t="shared" si="19"/>
        <v>0</v>
      </c>
      <c r="J83">
        <f t="shared" si="20"/>
        <v>160241.32810096868</v>
      </c>
      <c r="K83">
        <f t="shared" si="21"/>
        <v>160189.88213552407</v>
      </c>
      <c r="L83">
        <f t="shared" si="28"/>
        <v>160189.88213552407</v>
      </c>
      <c r="M83">
        <f t="shared" si="22"/>
        <v>0</v>
      </c>
      <c r="N83" s="40">
        <f t="shared" si="29"/>
        <v>160189.88213552407</v>
      </c>
      <c r="O83" s="40">
        <f t="shared" si="23"/>
        <v>160185.68500711443</v>
      </c>
      <c r="P83" s="40">
        <f t="shared" si="30"/>
        <v>160185.68500711443</v>
      </c>
      <c r="Q83">
        <f t="shared" si="31"/>
        <v>0</v>
      </c>
      <c r="R83" s="40">
        <f t="shared" si="32"/>
        <v>160185.68500711443</v>
      </c>
      <c r="S83" s="40">
        <f t="shared" si="24"/>
        <v>160185.68500711446</v>
      </c>
      <c r="T83" s="40">
        <f t="shared" si="33"/>
        <v>160185.68500711446</v>
      </c>
      <c r="U83">
        <f t="shared" si="34"/>
        <v>0</v>
      </c>
      <c r="V83" s="40">
        <f t="shared" si="35"/>
        <v>160185.68500711446</v>
      </c>
      <c r="W83" s="40">
        <f t="shared" si="25"/>
        <v>160185.68500711443</v>
      </c>
      <c r="X83" s="40">
        <f t="shared" si="36"/>
        <v>160185.68500711443</v>
      </c>
      <c r="Y83">
        <f t="shared" si="37"/>
        <v>0</v>
      </c>
    </row>
    <row r="84" spans="1:25" x14ac:dyDescent="0.25">
      <c r="A84" s="4" t="s">
        <v>838</v>
      </c>
      <c r="B84" s="7" t="s">
        <v>418</v>
      </c>
      <c r="C84" s="2" t="s">
        <v>839</v>
      </c>
      <c r="D84">
        <f>VLOOKUP(B84,'Model allocations'!$A$1:$L$319,5,FALSE)</f>
        <v>72369.227385946913</v>
      </c>
      <c r="E84" s="42">
        <f>VLOOKUP(B84,'Initial adjusted formula count'!$A$1:$P$319,12,FALSE)</f>
        <v>0.15986769570011</v>
      </c>
      <c r="F84">
        <f>VLOOKUP(B84,'Model allocations'!$A$1:$L$319,10,FALSE)</f>
        <v>65132.304647352226</v>
      </c>
      <c r="G84" s="41">
        <f t="shared" si="26"/>
        <v>0.9</v>
      </c>
      <c r="H84">
        <f t="shared" si="27"/>
        <v>65132.304647352226</v>
      </c>
      <c r="I84">
        <f t="shared" si="19"/>
        <v>0</v>
      </c>
      <c r="J84">
        <f t="shared" si="20"/>
        <v>65132.304647352226</v>
      </c>
      <c r="K84">
        <f t="shared" si="21"/>
        <v>65111.393722973808</v>
      </c>
      <c r="L84">
        <f t="shared" si="28"/>
        <v>65111.393722973808</v>
      </c>
      <c r="M84">
        <f t="shared" si="22"/>
        <v>65132.304647352226</v>
      </c>
      <c r="N84" s="40">
        <f t="shared" si="29"/>
        <v>0</v>
      </c>
      <c r="O84" s="40">
        <f t="shared" si="23"/>
        <v>0</v>
      </c>
      <c r="P84" s="40">
        <f t="shared" si="30"/>
        <v>65132.304647352226</v>
      </c>
      <c r="Q84">
        <f t="shared" si="31"/>
        <v>0</v>
      </c>
      <c r="R84" s="40">
        <f t="shared" si="32"/>
        <v>0</v>
      </c>
      <c r="S84" s="40">
        <f t="shared" si="24"/>
        <v>0</v>
      </c>
      <c r="T84" s="40">
        <f t="shared" si="33"/>
        <v>65132.304647352226</v>
      </c>
      <c r="U84">
        <f t="shared" si="34"/>
        <v>0</v>
      </c>
      <c r="V84" s="40">
        <f t="shared" si="35"/>
        <v>0</v>
      </c>
      <c r="W84" s="40">
        <f t="shared" si="25"/>
        <v>0</v>
      </c>
      <c r="X84" s="40">
        <f t="shared" si="36"/>
        <v>65132.304647352226</v>
      </c>
      <c r="Y84">
        <f t="shared" si="37"/>
        <v>0</v>
      </c>
    </row>
    <row r="85" spans="1:25" x14ac:dyDescent="0.25">
      <c r="A85" s="4" t="s">
        <v>840</v>
      </c>
      <c r="B85" s="7" t="s">
        <v>420</v>
      </c>
      <c r="C85" s="2" t="s">
        <v>841</v>
      </c>
      <c r="D85">
        <f>VLOOKUP(B85,'Model allocations'!$A$1:$L$319,5,FALSE)</f>
        <v>576021.61441997031</v>
      </c>
      <c r="E85" s="42">
        <f>VLOOKUP(B85,'Initial adjusted formula count'!$A$1:$P$319,12,FALSE)</f>
        <v>0.135746126087879</v>
      </c>
      <c r="F85">
        <f>VLOOKUP(B85,'Model allocations'!$A$1:$L$319,10,FALSE)</f>
        <v>617793.15956574457</v>
      </c>
      <c r="G85" s="41">
        <f t="shared" si="26"/>
        <v>0.85</v>
      </c>
      <c r="H85">
        <f t="shared" si="27"/>
        <v>489618.37225697475</v>
      </c>
      <c r="I85">
        <f t="shared" si="19"/>
        <v>0</v>
      </c>
      <c r="J85">
        <f t="shared" si="20"/>
        <v>617793.15956574457</v>
      </c>
      <c r="K85">
        <f t="shared" si="21"/>
        <v>617594.81519406708</v>
      </c>
      <c r="L85">
        <f t="shared" si="28"/>
        <v>617594.81519406708</v>
      </c>
      <c r="M85">
        <f t="shared" si="22"/>
        <v>0</v>
      </c>
      <c r="N85" s="40">
        <f t="shared" si="29"/>
        <v>617594.81519406708</v>
      </c>
      <c r="O85" s="40">
        <f t="shared" si="23"/>
        <v>617578.63361811533</v>
      </c>
      <c r="P85" s="40">
        <f t="shared" si="30"/>
        <v>617578.63361811533</v>
      </c>
      <c r="Q85">
        <f t="shared" si="31"/>
        <v>0</v>
      </c>
      <c r="R85" s="40">
        <f t="shared" si="32"/>
        <v>617578.63361811533</v>
      </c>
      <c r="S85" s="40">
        <f t="shared" si="24"/>
        <v>617578.63361811545</v>
      </c>
      <c r="T85" s="40">
        <f t="shared" si="33"/>
        <v>617578.63361811545</v>
      </c>
      <c r="U85">
        <f t="shared" si="34"/>
        <v>0</v>
      </c>
      <c r="V85" s="40">
        <f t="shared" si="35"/>
        <v>617578.63361811545</v>
      </c>
      <c r="W85" s="40">
        <f t="shared" si="25"/>
        <v>617578.63361811533</v>
      </c>
      <c r="X85" s="40">
        <f t="shared" si="36"/>
        <v>617578.63361811533</v>
      </c>
      <c r="Y85">
        <f t="shared" si="37"/>
        <v>0</v>
      </c>
    </row>
    <row r="86" spans="1:25" x14ac:dyDescent="0.25">
      <c r="A86" s="4" t="s">
        <v>842</v>
      </c>
      <c r="B86" s="7" t="s">
        <v>144</v>
      </c>
      <c r="C86" s="2" t="s">
        <v>843</v>
      </c>
      <c r="D86">
        <f>VLOOKUP(B86,'Model allocations'!$A$1:$L$319,5,FALSE)</f>
        <v>20532.344888153057</v>
      </c>
      <c r="E86" s="42">
        <f>VLOOKUP(B86,'Initial adjusted formula count'!$A$1:$P$319,12,FALSE)</f>
        <v>5.7482656095143699E-2</v>
      </c>
      <c r="F86">
        <f>VLOOKUP(B86,'Model allocations'!$A$1:$L$319,10,FALSE)</f>
        <v>22779.404484941631</v>
      </c>
      <c r="G86" s="41">
        <f t="shared" si="26"/>
        <v>0.85</v>
      </c>
      <c r="H86">
        <f t="shared" si="27"/>
        <v>17452.493154930096</v>
      </c>
      <c r="I86">
        <f t="shared" si="19"/>
        <v>0</v>
      </c>
      <c r="J86">
        <f t="shared" si="20"/>
        <v>22779.404484941631</v>
      </c>
      <c r="K86">
        <f t="shared" si="21"/>
        <v>22772.091087893132</v>
      </c>
      <c r="L86">
        <f t="shared" si="28"/>
        <v>22772.091087893132</v>
      </c>
      <c r="M86">
        <f t="shared" si="22"/>
        <v>0</v>
      </c>
      <c r="N86" s="40">
        <f t="shared" si="29"/>
        <v>22772.091087893132</v>
      </c>
      <c r="O86" s="40">
        <f t="shared" si="23"/>
        <v>22771.494437285881</v>
      </c>
      <c r="P86" s="40">
        <f t="shared" si="30"/>
        <v>22771.494437285881</v>
      </c>
      <c r="Q86">
        <f t="shared" si="31"/>
        <v>0</v>
      </c>
      <c r="R86" s="40">
        <f t="shared" si="32"/>
        <v>22771.494437285881</v>
      </c>
      <c r="S86" s="40">
        <f t="shared" si="24"/>
        <v>22771.494437285888</v>
      </c>
      <c r="T86" s="40">
        <f t="shared" si="33"/>
        <v>22771.494437285888</v>
      </c>
      <c r="U86">
        <f t="shared" si="34"/>
        <v>0</v>
      </c>
      <c r="V86" s="40">
        <f t="shared" si="35"/>
        <v>22771.494437285888</v>
      </c>
      <c r="W86" s="40">
        <f t="shared" si="25"/>
        <v>22771.494437285884</v>
      </c>
      <c r="X86" s="40">
        <f t="shared" si="36"/>
        <v>22771.494437285884</v>
      </c>
      <c r="Y86">
        <f t="shared" si="37"/>
        <v>0</v>
      </c>
    </row>
    <row r="87" spans="1:25" x14ac:dyDescent="0.25">
      <c r="A87" s="4" t="s">
        <v>844</v>
      </c>
      <c r="B87" s="7" t="s">
        <v>422</v>
      </c>
      <c r="C87" s="2" t="s">
        <v>845</v>
      </c>
      <c r="D87">
        <f>VLOOKUP(B87,'Model allocations'!$A$1:$L$319,5,FALSE)</f>
        <v>13613.103005692261</v>
      </c>
      <c r="E87" s="42">
        <f>VLOOKUP(B87,'Initial adjusted formula count'!$A$1:$P$319,12,FALSE)</f>
        <v>0.1796875</v>
      </c>
      <c r="F87">
        <f>VLOOKUP(B87,'Model allocations'!$A$1:$L$319,10,FALSE)</f>
        <v>12251.792705123034</v>
      </c>
      <c r="G87" s="41">
        <f t="shared" si="26"/>
        <v>0.9</v>
      </c>
      <c r="H87">
        <f t="shared" si="27"/>
        <v>12251.792705123034</v>
      </c>
      <c r="I87">
        <f t="shared" si="19"/>
        <v>0</v>
      </c>
      <c r="J87">
        <f t="shared" si="20"/>
        <v>12251.792705123034</v>
      </c>
      <c r="K87">
        <f t="shared" si="21"/>
        <v>12247.859229835401</v>
      </c>
      <c r="L87">
        <f t="shared" si="28"/>
        <v>12247.859229835401</v>
      </c>
      <c r="M87">
        <f t="shared" si="22"/>
        <v>12251.792705123034</v>
      </c>
      <c r="N87" s="40">
        <f t="shared" si="29"/>
        <v>0</v>
      </c>
      <c r="O87" s="40">
        <f t="shared" si="23"/>
        <v>0</v>
      </c>
      <c r="P87" s="40">
        <f t="shared" si="30"/>
        <v>12251.792705123034</v>
      </c>
      <c r="Q87">
        <f t="shared" si="31"/>
        <v>0</v>
      </c>
      <c r="R87" s="40">
        <f t="shared" si="32"/>
        <v>0</v>
      </c>
      <c r="S87" s="40">
        <f t="shared" si="24"/>
        <v>0</v>
      </c>
      <c r="T87" s="40">
        <f t="shared" si="33"/>
        <v>12251.792705123034</v>
      </c>
      <c r="U87">
        <f t="shared" si="34"/>
        <v>0</v>
      </c>
      <c r="V87" s="40">
        <f t="shared" si="35"/>
        <v>0</v>
      </c>
      <c r="W87" s="40">
        <f t="shared" si="25"/>
        <v>0</v>
      </c>
      <c r="X87" s="40">
        <f t="shared" si="36"/>
        <v>12251.792705123034</v>
      </c>
      <c r="Y87">
        <f t="shared" si="37"/>
        <v>0</v>
      </c>
    </row>
    <row r="88" spans="1:25" x14ac:dyDescent="0.25">
      <c r="A88" s="4" t="s">
        <v>846</v>
      </c>
      <c r="B88" s="7" t="s">
        <v>146</v>
      </c>
      <c r="C88" s="2" t="s">
        <v>847</v>
      </c>
      <c r="D88">
        <f>VLOOKUP(B88,'Model allocations'!$A$1:$L$319,5,FALSE)</f>
        <v>0</v>
      </c>
      <c r="E88" s="42">
        <f>VLOOKUP(B88,'Initial adjusted formula count'!$A$1:$P$319,12,FALSE)</f>
        <v>0.25806451612903197</v>
      </c>
      <c r="F88">
        <f>VLOOKUP(B88,'Model allocations'!$A$1:$L$319,10,FALSE)</f>
        <v>8826.6854018146732</v>
      </c>
      <c r="G88" s="41">
        <f t="shared" si="26"/>
        <v>0.9</v>
      </c>
      <c r="H88">
        <f t="shared" si="27"/>
        <v>0</v>
      </c>
      <c r="I88">
        <f t="shared" si="19"/>
        <v>0</v>
      </c>
      <c r="J88">
        <f t="shared" si="20"/>
        <v>8826.6854018146732</v>
      </c>
      <c r="K88">
        <f t="shared" si="21"/>
        <v>8823.8515676374736</v>
      </c>
      <c r="L88">
        <f t="shared" si="28"/>
        <v>8823.8515676374736</v>
      </c>
      <c r="M88">
        <f t="shared" si="22"/>
        <v>0</v>
      </c>
      <c r="N88" s="40">
        <f t="shared" si="29"/>
        <v>8823.8515676374736</v>
      </c>
      <c r="O88" s="40">
        <f t="shared" si="23"/>
        <v>8823.6203742711805</v>
      </c>
      <c r="P88" s="40">
        <f t="shared" si="30"/>
        <v>8823.6203742711805</v>
      </c>
      <c r="Q88">
        <f t="shared" si="31"/>
        <v>0</v>
      </c>
      <c r="R88" s="40">
        <f t="shared" si="32"/>
        <v>8823.6203742711805</v>
      </c>
      <c r="S88" s="40">
        <f t="shared" si="24"/>
        <v>8823.6203742711823</v>
      </c>
      <c r="T88" s="40">
        <f t="shared" si="33"/>
        <v>8823.6203742711823</v>
      </c>
      <c r="U88">
        <f t="shared" si="34"/>
        <v>0</v>
      </c>
      <c r="V88" s="40">
        <f t="shared" si="35"/>
        <v>8823.6203742711823</v>
      </c>
      <c r="W88" s="40">
        <f t="shared" si="25"/>
        <v>8823.6203742711805</v>
      </c>
      <c r="X88" s="40">
        <f t="shared" si="36"/>
        <v>8823.6203742711805</v>
      </c>
      <c r="Y88">
        <f t="shared" si="37"/>
        <v>0</v>
      </c>
    </row>
    <row r="89" spans="1:25" x14ac:dyDescent="0.25">
      <c r="A89" s="4" t="s">
        <v>848</v>
      </c>
      <c r="B89" s="7" t="s">
        <v>424</v>
      </c>
      <c r="C89" s="2" t="s">
        <v>849</v>
      </c>
      <c r="D89">
        <f>VLOOKUP(B89,'Model allocations'!$A$1:$L$319,5,FALSE)</f>
        <v>107282.77504598275</v>
      </c>
      <c r="E89" s="42">
        <f>VLOOKUP(B89,'Initial adjusted formula count'!$A$1:$P$319,12,FALSE)</f>
        <v>0.23212627669452199</v>
      </c>
      <c r="F89">
        <f>VLOOKUP(B89,'Model allocations'!$A$1:$L$319,10,FALSE)</f>
        <v>125899.0291685089</v>
      </c>
      <c r="G89" s="41">
        <f t="shared" si="26"/>
        <v>0.9</v>
      </c>
      <c r="H89">
        <f t="shared" si="27"/>
        <v>96554.49754138448</v>
      </c>
      <c r="I89">
        <f t="shared" si="19"/>
        <v>0</v>
      </c>
      <c r="J89">
        <f t="shared" si="20"/>
        <v>125899.0291685089</v>
      </c>
      <c r="K89">
        <f t="shared" si="21"/>
        <v>125858.60890252089</v>
      </c>
      <c r="L89">
        <f t="shared" si="28"/>
        <v>125858.60890252089</v>
      </c>
      <c r="M89">
        <f t="shared" si="22"/>
        <v>0</v>
      </c>
      <c r="N89" s="40">
        <f t="shared" si="29"/>
        <v>125858.60890252089</v>
      </c>
      <c r="O89" s="40">
        <f t="shared" si="23"/>
        <v>125855.311286367</v>
      </c>
      <c r="P89" s="40">
        <f t="shared" si="30"/>
        <v>125855.311286367</v>
      </c>
      <c r="Q89">
        <f t="shared" si="31"/>
        <v>0</v>
      </c>
      <c r="R89" s="40">
        <f t="shared" si="32"/>
        <v>125855.311286367</v>
      </c>
      <c r="S89" s="40">
        <f t="shared" si="24"/>
        <v>125855.31128636702</v>
      </c>
      <c r="T89" s="40">
        <f t="shared" si="33"/>
        <v>125855.31128636702</v>
      </c>
      <c r="U89">
        <f t="shared" si="34"/>
        <v>0</v>
      </c>
      <c r="V89" s="40">
        <f t="shared" si="35"/>
        <v>125855.31128636702</v>
      </c>
      <c r="W89" s="40">
        <f t="shared" si="25"/>
        <v>125855.31128636701</v>
      </c>
      <c r="X89" s="40">
        <f t="shared" si="36"/>
        <v>125855.31128636701</v>
      </c>
      <c r="Y89">
        <f t="shared" si="37"/>
        <v>0</v>
      </c>
    </row>
    <row r="90" spans="1:25" x14ac:dyDescent="0.25">
      <c r="A90" s="4" t="s">
        <v>850</v>
      </c>
      <c r="B90" s="7" t="s">
        <v>426</v>
      </c>
      <c r="C90" s="2" t="s">
        <v>851</v>
      </c>
      <c r="D90">
        <f>VLOOKUP(B90,'Model allocations'!$A$1:$L$319,5,FALSE)</f>
        <v>44506.629411631649</v>
      </c>
      <c r="E90" s="42">
        <f>VLOOKUP(B90,'Initial adjusted formula count'!$A$1:$P$319,12,FALSE)</f>
        <v>0.135568513119534</v>
      </c>
      <c r="F90">
        <f>VLOOKUP(B90,'Model allocations'!$A$1:$L$319,10,FALSE)</f>
        <v>37830.634999886905</v>
      </c>
      <c r="G90" s="41">
        <f t="shared" si="26"/>
        <v>0.85</v>
      </c>
      <c r="H90">
        <f t="shared" si="27"/>
        <v>37830.634999886905</v>
      </c>
      <c r="I90">
        <f t="shared" si="19"/>
        <v>0</v>
      </c>
      <c r="J90">
        <f t="shared" si="20"/>
        <v>37830.634999886905</v>
      </c>
      <c r="K90">
        <f t="shared" si="21"/>
        <v>37818.489359532963</v>
      </c>
      <c r="L90">
        <f t="shared" si="28"/>
        <v>37818.489359532963</v>
      </c>
      <c r="M90">
        <f t="shared" si="22"/>
        <v>37830.634999886905</v>
      </c>
      <c r="N90" s="40">
        <f t="shared" si="29"/>
        <v>0</v>
      </c>
      <c r="O90" s="40">
        <f t="shared" si="23"/>
        <v>0</v>
      </c>
      <c r="P90" s="40">
        <f t="shared" si="30"/>
        <v>37830.634999886905</v>
      </c>
      <c r="Q90">
        <f t="shared" si="31"/>
        <v>0</v>
      </c>
      <c r="R90" s="40">
        <f t="shared" si="32"/>
        <v>0</v>
      </c>
      <c r="S90" s="40">
        <f t="shared" si="24"/>
        <v>0</v>
      </c>
      <c r="T90" s="40">
        <f t="shared" si="33"/>
        <v>37830.634999886905</v>
      </c>
      <c r="U90">
        <f t="shared" si="34"/>
        <v>0</v>
      </c>
      <c r="V90" s="40">
        <f t="shared" si="35"/>
        <v>0</v>
      </c>
      <c r="W90" s="40">
        <f t="shared" si="25"/>
        <v>0</v>
      </c>
      <c r="X90" s="40">
        <f t="shared" si="36"/>
        <v>37830.634999886905</v>
      </c>
      <c r="Y90">
        <f t="shared" si="37"/>
        <v>0</v>
      </c>
    </row>
    <row r="91" spans="1:25" x14ac:dyDescent="0.25">
      <c r="A91" s="4" t="s">
        <v>852</v>
      </c>
      <c r="B91" s="7" t="s">
        <v>428</v>
      </c>
      <c r="C91" s="2" t="s">
        <v>853</v>
      </c>
      <c r="D91">
        <f>VLOOKUP(B91,'Model allocations'!$A$1:$L$319,5,FALSE)</f>
        <v>265432.38674037543</v>
      </c>
      <c r="E91" s="42">
        <f>VLOOKUP(B91,'Initial adjusted formula count'!$A$1:$P$319,12,FALSE)</f>
        <v>0.16635908252043199</v>
      </c>
      <c r="F91">
        <f>VLOOKUP(B91,'Model allocations'!$A$1:$L$319,10,FALSE)</f>
        <v>259621.56625770038</v>
      </c>
      <c r="G91" s="41">
        <f t="shared" si="26"/>
        <v>0.9</v>
      </c>
      <c r="H91">
        <f t="shared" si="27"/>
        <v>238889.14806633789</v>
      </c>
      <c r="I91">
        <f t="shared" si="19"/>
        <v>0</v>
      </c>
      <c r="J91">
        <f t="shared" si="20"/>
        <v>259621.56625770038</v>
      </c>
      <c r="K91">
        <f t="shared" si="21"/>
        <v>259538.21396472666</v>
      </c>
      <c r="L91">
        <f t="shared" si="28"/>
        <v>259538.21396472666</v>
      </c>
      <c r="M91">
        <f t="shared" si="22"/>
        <v>0</v>
      </c>
      <c r="N91" s="40">
        <f t="shared" si="29"/>
        <v>259538.21396472666</v>
      </c>
      <c r="O91" s="40">
        <f t="shared" si="23"/>
        <v>259531.41381482524</v>
      </c>
      <c r="P91" s="40">
        <f t="shared" si="30"/>
        <v>259531.41381482524</v>
      </c>
      <c r="Q91">
        <f t="shared" si="31"/>
        <v>0</v>
      </c>
      <c r="R91" s="40">
        <f t="shared" si="32"/>
        <v>259531.41381482524</v>
      </c>
      <c r="S91" s="40">
        <f t="shared" si="24"/>
        <v>259531.4138148253</v>
      </c>
      <c r="T91" s="40">
        <f t="shared" si="33"/>
        <v>259531.4138148253</v>
      </c>
      <c r="U91">
        <f t="shared" si="34"/>
        <v>0</v>
      </c>
      <c r="V91" s="40">
        <f t="shared" si="35"/>
        <v>259531.4138148253</v>
      </c>
      <c r="W91" s="40">
        <f t="shared" si="25"/>
        <v>259531.41381482524</v>
      </c>
      <c r="X91" s="40">
        <f t="shared" si="36"/>
        <v>259531.41381482524</v>
      </c>
      <c r="Y91">
        <f t="shared" si="37"/>
        <v>0</v>
      </c>
    </row>
    <row r="92" spans="1:25" x14ac:dyDescent="0.25">
      <c r="A92" s="4" t="s">
        <v>854</v>
      </c>
      <c r="B92" s="7" t="s">
        <v>430</v>
      </c>
      <c r="C92" s="2" t="s">
        <v>855</v>
      </c>
      <c r="D92">
        <f>VLOOKUP(B92,'Model allocations'!$A$1:$L$319,5,FALSE)</f>
        <v>221624.4479502778</v>
      </c>
      <c r="E92" s="42">
        <f>VLOOKUP(B92,'Initial adjusted formula count'!$A$1:$P$319,12,FALSE)</f>
        <v>0.22118959107806699</v>
      </c>
      <c r="F92">
        <f>VLOOKUP(B92,'Model allocations'!$A$1:$L$319,10,FALSE)</f>
        <v>199462.00315525001</v>
      </c>
      <c r="G92" s="41">
        <f t="shared" si="26"/>
        <v>0.9</v>
      </c>
      <c r="H92">
        <f t="shared" si="27"/>
        <v>199462.00315525001</v>
      </c>
      <c r="I92">
        <f t="shared" si="19"/>
        <v>0</v>
      </c>
      <c r="J92">
        <f t="shared" si="20"/>
        <v>199462.00315525001</v>
      </c>
      <c r="K92">
        <f t="shared" si="21"/>
        <v>199397.96527286692</v>
      </c>
      <c r="L92">
        <f t="shared" si="28"/>
        <v>199397.96527286692</v>
      </c>
      <c r="M92">
        <f t="shared" si="22"/>
        <v>199462.00315525001</v>
      </c>
      <c r="N92" s="40">
        <f t="shared" si="29"/>
        <v>0</v>
      </c>
      <c r="O92" s="40">
        <f t="shared" si="23"/>
        <v>0</v>
      </c>
      <c r="P92" s="40">
        <f t="shared" si="30"/>
        <v>199462.00315525001</v>
      </c>
      <c r="Q92">
        <f t="shared" si="31"/>
        <v>0</v>
      </c>
      <c r="R92" s="40">
        <f t="shared" si="32"/>
        <v>0</v>
      </c>
      <c r="S92" s="40">
        <f t="shared" si="24"/>
        <v>0</v>
      </c>
      <c r="T92" s="40">
        <f t="shared" si="33"/>
        <v>199462.00315525001</v>
      </c>
      <c r="U92">
        <f t="shared" si="34"/>
        <v>0</v>
      </c>
      <c r="V92" s="40">
        <f t="shared" si="35"/>
        <v>0</v>
      </c>
      <c r="W92" s="40">
        <f t="shared" si="25"/>
        <v>0</v>
      </c>
      <c r="X92" s="40">
        <f t="shared" si="36"/>
        <v>199462.00315525001</v>
      </c>
      <c r="Y92">
        <f t="shared" si="37"/>
        <v>0</v>
      </c>
    </row>
    <row r="93" spans="1:25" x14ac:dyDescent="0.25">
      <c r="A93" s="4" t="s">
        <v>856</v>
      </c>
      <c r="B93" s="7" t="s">
        <v>148</v>
      </c>
      <c r="C93" s="2" t="s">
        <v>857</v>
      </c>
      <c r="D93">
        <f>VLOOKUP(B93,'Model allocations'!$A$1:$L$319,5,FALSE)</f>
        <v>81718.732654849126</v>
      </c>
      <c r="E93" s="42">
        <f>VLOOKUP(B93,'Initial adjusted formula count'!$A$1:$P$319,12,FALSE)</f>
        <v>7.5784279168135404E-2</v>
      </c>
      <c r="F93">
        <f>VLOOKUP(B93,'Model allocations'!$A$1:$L$319,10,FALSE)</f>
        <v>84440.895935559471</v>
      </c>
      <c r="G93" s="41">
        <f t="shared" si="26"/>
        <v>0.85</v>
      </c>
      <c r="H93">
        <f t="shared" si="27"/>
        <v>69460.92275662176</v>
      </c>
      <c r="I93">
        <f t="shared" si="19"/>
        <v>0</v>
      </c>
      <c r="J93">
        <f t="shared" si="20"/>
        <v>84440.895935559471</v>
      </c>
      <c r="K93">
        <f t="shared" si="21"/>
        <v>84413.785929258986</v>
      </c>
      <c r="L93">
        <f t="shared" si="28"/>
        <v>84413.785929258986</v>
      </c>
      <c r="M93">
        <f t="shared" si="22"/>
        <v>0</v>
      </c>
      <c r="N93" s="40">
        <f t="shared" si="29"/>
        <v>84413.785929258986</v>
      </c>
      <c r="O93" s="40">
        <f t="shared" si="23"/>
        <v>84411.574207180398</v>
      </c>
      <c r="P93" s="40">
        <f t="shared" si="30"/>
        <v>84411.574207180398</v>
      </c>
      <c r="Q93">
        <f t="shared" si="31"/>
        <v>0</v>
      </c>
      <c r="R93" s="40">
        <f t="shared" si="32"/>
        <v>84411.574207180398</v>
      </c>
      <c r="S93" s="40">
        <f t="shared" si="24"/>
        <v>84411.574207180427</v>
      </c>
      <c r="T93" s="40">
        <f t="shared" si="33"/>
        <v>84411.574207180427</v>
      </c>
      <c r="U93">
        <f t="shared" si="34"/>
        <v>0</v>
      </c>
      <c r="V93" s="40">
        <f t="shared" si="35"/>
        <v>84411.574207180427</v>
      </c>
      <c r="W93" s="40">
        <f t="shared" si="25"/>
        <v>84411.574207180427</v>
      </c>
      <c r="X93" s="40">
        <f t="shared" si="36"/>
        <v>84411.574207180427</v>
      </c>
      <c r="Y93">
        <f t="shared" si="37"/>
        <v>0</v>
      </c>
    </row>
    <row r="94" spans="1:25" x14ac:dyDescent="0.25">
      <c r="A94" s="4" t="s">
        <v>858</v>
      </c>
      <c r="B94" s="7" t="s">
        <v>432</v>
      </c>
      <c r="C94" s="2" t="s">
        <v>859</v>
      </c>
      <c r="D94">
        <f>VLOOKUP(B94,'Model allocations'!$A$1:$L$319,5,FALSE)</f>
        <v>15120.631396732791</v>
      </c>
      <c r="E94" s="42">
        <f>VLOOKUP(B94,'Initial adjusted formula count'!$A$1:$P$319,12,FALSE)</f>
        <v>0.14076246334310899</v>
      </c>
      <c r="F94">
        <f>VLOOKUP(B94,'Model allocations'!$A$1:$L$319,10,FALSE)</f>
        <v>18851.920953055149</v>
      </c>
      <c r="G94" s="41">
        <f t="shared" si="26"/>
        <v>0.85</v>
      </c>
      <c r="H94">
        <f t="shared" si="27"/>
        <v>12852.536687222873</v>
      </c>
      <c r="I94">
        <f t="shared" si="19"/>
        <v>0</v>
      </c>
      <c r="J94">
        <f t="shared" si="20"/>
        <v>18851.920953055149</v>
      </c>
      <c r="K94">
        <f t="shared" si="21"/>
        <v>18845.868486532254</v>
      </c>
      <c r="L94">
        <f t="shared" si="28"/>
        <v>18845.868486532254</v>
      </c>
      <c r="M94">
        <f t="shared" si="22"/>
        <v>0</v>
      </c>
      <c r="N94" s="40">
        <f t="shared" si="29"/>
        <v>18845.868486532254</v>
      </c>
      <c r="O94" s="40">
        <f t="shared" si="23"/>
        <v>18845.374706719358</v>
      </c>
      <c r="P94" s="40">
        <f t="shared" si="30"/>
        <v>18845.374706719358</v>
      </c>
      <c r="Q94">
        <f t="shared" si="31"/>
        <v>0</v>
      </c>
      <c r="R94" s="40">
        <f t="shared" si="32"/>
        <v>18845.374706719358</v>
      </c>
      <c r="S94" s="40">
        <f t="shared" si="24"/>
        <v>18845.374706719362</v>
      </c>
      <c r="T94" s="40">
        <f t="shared" si="33"/>
        <v>18845.374706719362</v>
      </c>
      <c r="U94">
        <f t="shared" si="34"/>
        <v>0</v>
      </c>
      <c r="V94" s="40">
        <f t="shared" si="35"/>
        <v>18845.374706719362</v>
      </c>
      <c r="W94" s="40">
        <f t="shared" si="25"/>
        <v>18845.374706719362</v>
      </c>
      <c r="X94" s="40">
        <f t="shared" si="36"/>
        <v>18845.374706719362</v>
      </c>
      <c r="Y94">
        <f t="shared" si="37"/>
        <v>0</v>
      </c>
    </row>
    <row r="95" spans="1:25" x14ac:dyDescent="0.25">
      <c r="A95" s="4" t="s">
        <v>860</v>
      </c>
      <c r="B95" s="7" t="s">
        <v>434</v>
      </c>
      <c r="C95" s="2" t="s">
        <v>861</v>
      </c>
      <c r="D95">
        <f>VLOOKUP(B95,'Model allocations'!$A$1:$L$319,5,FALSE)</f>
        <v>15033.125892069245</v>
      </c>
      <c r="E95" s="42">
        <f>VLOOKUP(B95,'Initial adjusted formula count'!$A$1:$P$319,12,FALSE)</f>
        <v>0.23280423280423301</v>
      </c>
      <c r="F95">
        <f>VLOOKUP(B95,'Model allocations'!$A$1:$L$319,10,FALSE)</f>
        <v>22219.512251344717</v>
      </c>
      <c r="G95" s="41">
        <f t="shared" si="26"/>
        <v>0.9</v>
      </c>
      <c r="H95">
        <f t="shared" si="27"/>
        <v>13529.813302862322</v>
      </c>
      <c r="I95">
        <f t="shared" si="19"/>
        <v>0</v>
      </c>
      <c r="J95">
        <f t="shared" si="20"/>
        <v>22219.512251344717</v>
      </c>
      <c r="K95">
        <f t="shared" si="21"/>
        <v>22212.37860939962</v>
      </c>
      <c r="L95">
        <f t="shared" si="28"/>
        <v>22212.37860939962</v>
      </c>
      <c r="M95">
        <f t="shared" si="22"/>
        <v>0</v>
      </c>
      <c r="N95" s="40">
        <f t="shared" si="29"/>
        <v>22212.37860939962</v>
      </c>
      <c r="O95" s="40">
        <f t="shared" si="23"/>
        <v>22211.796623795639</v>
      </c>
      <c r="P95" s="40">
        <f t="shared" si="30"/>
        <v>22211.796623795639</v>
      </c>
      <c r="Q95">
        <f t="shared" si="31"/>
        <v>0</v>
      </c>
      <c r="R95" s="40">
        <f t="shared" si="32"/>
        <v>22211.796623795639</v>
      </c>
      <c r="S95" s="40">
        <f t="shared" si="24"/>
        <v>22211.796623795643</v>
      </c>
      <c r="T95" s="40">
        <f t="shared" si="33"/>
        <v>22211.796623795643</v>
      </c>
      <c r="U95">
        <f t="shared" si="34"/>
        <v>0</v>
      </c>
      <c r="V95" s="40">
        <f t="shared" si="35"/>
        <v>22211.796623795643</v>
      </c>
      <c r="W95" s="40">
        <f t="shared" si="25"/>
        <v>22211.796623795639</v>
      </c>
      <c r="X95" s="40">
        <f t="shared" si="36"/>
        <v>22211.796623795639</v>
      </c>
      <c r="Y95">
        <f t="shared" si="37"/>
        <v>0</v>
      </c>
    </row>
    <row r="96" spans="1:25" x14ac:dyDescent="0.25">
      <c r="A96" s="4" t="s">
        <v>862</v>
      </c>
      <c r="B96" s="7" t="s">
        <v>150</v>
      </c>
      <c r="C96" s="2" t="s">
        <v>863</v>
      </c>
      <c r="D96">
        <f>VLOOKUP(B96,'Model allocations'!$A$1:$L$319,5,FALSE)</f>
        <v>4927.7627731567309</v>
      </c>
      <c r="E96" s="42">
        <f>VLOOKUP(B96,'Initial adjusted formula count'!$A$1:$P$319,12,FALSE)</f>
        <v>8.6124401913875603E-2</v>
      </c>
      <c r="F96">
        <f>VLOOKUP(B96,'Model allocations'!$A$1:$L$319,10,FALSE)</f>
        <v>7069.4703573956758</v>
      </c>
      <c r="G96" s="41">
        <f t="shared" si="26"/>
        <v>0.85</v>
      </c>
      <c r="H96">
        <f t="shared" si="27"/>
        <v>4188.5983571832212</v>
      </c>
      <c r="I96">
        <f t="shared" si="19"/>
        <v>0</v>
      </c>
      <c r="J96">
        <f t="shared" si="20"/>
        <v>7069.4703573956758</v>
      </c>
      <c r="K96">
        <f t="shared" si="21"/>
        <v>7067.2006824495893</v>
      </c>
      <c r="L96">
        <f t="shared" si="28"/>
        <v>7067.2006824495893</v>
      </c>
      <c r="M96">
        <f t="shared" si="22"/>
        <v>0</v>
      </c>
      <c r="N96" s="40">
        <f t="shared" si="29"/>
        <v>7067.2006824495893</v>
      </c>
      <c r="O96" s="40">
        <f t="shared" si="23"/>
        <v>7067.0155150197534</v>
      </c>
      <c r="P96" s="40">
        <f t="shared" si="30"/>
        <v>7067.0155150197534</v>
      </c>
      <c r="Q96">
        <f t="shared" si="31"/>
        <v>0</v>
      </c>
      <c r="R96" s="40">
        <f t="shared" si="32"/>
        <v>7067.0155150197534</v>
      </c>
      <c r="S96" s="40">
        <f t="shared" si="24"/>
        <v>7067.0155150197552</v>
      </c>
      <c r="T96" s="40">
        <f t="shared" si="33"/>
        <v>7067.0155150197552</v>
      </c>
      <c r="U96">
        <f t="shared" si="34"/>
        <v>0</v>
      </c>
      <c r="V96" s="40">
        <f t="shared" si="35"/>
        <v>7067.0155150197552</v>
      </c>
      <c r="W96" s="40">
        <f t="shared" si="25"/>
        <v>7067.0155150197543</v>
      </c>
      <c r="X96" s="40">
        <f t="shared" si="36"/>
        <v>7067.0155150197543</v>
      </c>
      <c r="Y96">
        <f t="shared" si="37"/>
        <v>0</v>
      </c>
    </row>
    <row r="97" spans="1:25" x14ac:dyDescent="0.25">
      <c r="A97" s="4" t="s">
        <v>864</v>
      </c>
      <c r="B97" s="7" t="s">
        <v>152</v>
      </c>
      <c r="C97" s="2" t="s">
        <v>865</v>
      </c>
      <c r="D97">
        <f>VLOOKUP(B97,'Model allocations'!$A$1:$L$319,5,FALSE)</f>
        <v>21353.638683679179</v>
      </c>
      <c r="E97" s="42">
        <f>VLOOKUP(B97,'Initial adjusted formula count'!$A$1:$P$319,12,FALSE)</f>
        <v>7.7765607886089799E-2</v>
      </c>
      <c r="F97">
        <f>VLOOKUP(B97,'Model allocations'!$A$1:$L$319,10,FALSE)</f>
        <v>27885.133076394064</v>
      </c>
      <c r="G97" s="41">
        <f t="shared" si="26"/>
        <v>0.85</v>
      </c>
      <c r="H97">
        <f t="shared" si="27"/>
        <v>18150.592881127301</v>
      </c>
      <c r="I97">
        <f t="shared" si="19"/>
        <v>0</v>
      </c>
      <c r="J97">
        <f t="shared" si="20"/>
        <v>27885.133076394064</v>
      </c>
      <c r="K97">
        <f t="shared" si="21"/>
        <v>27876.180469662278</v>
      </c>
      <c r="L97">
        <f t="shared" si="28"/>
        <v>27876.180469662278</v>
      </c>
      <c r="M97">
        <f t="shared" si="22"/>
        <v>0</v>
      </c>
      <c r="N97" s="40">
        <f t="shared" si="29"/>
        <v>27876.180469662278</v>
      </c>
      <c r="O97" s="40">
        <f t="shared" si="23"/>
        <v>27875.450087022371</v>
      </c>
      <c r="P97" s="40">
        <f t="shared" si="30"/>
        <v>27875.450087022371</v>
      </c>
      <c r="Q97">
        <f t="shared" si="31"/>
        <v>0</v>
      </c>
      <c r="R97" s="40">
        <f t="shared" si="32"/>
        <v>27875.450087022371</v>
      </c>
      <c r="S97" s="40">
        <f t="shared" si="24"/>
        <v>27875.450087022378</v>
      </c>
      <c r="T97" s="40">
        <f t="shared" si="33"/>
        <v>27875.450087022378</v>
      </c>
      <c r="U97">
        <f t="shared" si="34"/>
        <v>0</v>
      </c>
      <c r="V97" s="40">
        <f t="shared" si="35"/>
        <v>27875.450087022378</v>
      </c>
      <c r="W97" s="40">
        <f t="shared" si="25"/>
        <v>27875.450087022378</v>
      </c>
      <c r="X97" s="40">
        <f t="shared" si="36"/>
        <v>27875.450087022378</v>
      </c>
      <c r="Y97">
        <f t="shared" si="37"/>
        <v>0</v>
      </c>
    </row>
    <row r="98" spans="1:25" x14ac:dyDescent="0.25">
      <c r="A98" s="4" t="s">
        <v>866</v>
      </c>
      <c r="B98" s="7" t="s">
        <v>436</v>
      </c>
      <c r="C98" s="2" t="s">
        <v>867</v>
      </c>
      <c r="D98">
        <f>VLOOKUP(B98,'Model allocations'!$A$1:$L$319,5,FALSE)</f>
        <v>17993.561507422703</v>
      </c>
      <c r="E98" s="42">
        <f>VLOOKUP(B98,'Initial adjusted formula count'!$A$1:$P$319,12,FALSE)</f>
        <v>0.12765957446808501</v>
      </c>
      <c r="F98">
        <f>VLOOKUP(B98,'Model allocations'!$A$1:$L$319,10,FALSE)</f>
        <v>15294.527281309296</v>
      </c>
      <c r="G98" s="41">
        <f t="shared" si="26"/>
        <v>0.85</v>
      </c>
      <c r="H98">
        <f t="shared" si="27"/>
        <v>15294.527281309296</v>
      </c>
      <c r="I98">
        <f t="shared" si="19"/>
        <v>0</v>
      </c>
      <c r="J98">
        <f t="shared" si="20"/>
        <v>15294.527281309296</v>
      </c>
      <c r="K98">
        <f t="shared" si="21"/>
        <v>15289.616926837507</v>
      </c>
      <c r="L98">
        <f t="shared" si="28"/>
        <v>15289.616926837507</v>
      </c>
      <c r="M98">
        <f t="shared" si="22"/>
        <v>15294.527281309296</v>
      </c>
      <c r="N98" s="40">
        <f t="shared" si="29"/>
        <v>0</v>
      </c>
      <c r="O98" s="40">
        <f t="shared" si="23"/>
        <v>0</v>
      </c>
      <c r="P98" s="40">
        <f t="shared" si="30"/>
        <v>15294.527281309296</v>
      </c>
      <c r="Q98">
        <f t="shared" si="31"/>
        <v>0</v>
      </c>
      <c r="R98" s="40">
        <f t="shared" si="32"/>
        <v>0</v>
      </c>
      <c r="S98" s="40">
        <f t="shared" si="24"/>
        <v>0</v>
      </c>
      <c r="T98" s="40">
        <f t="shared" si="33"/>
        <v>15294.527281309296</v>
      </c>
      <c r="U98">
        <f t="shared" si="34"/>
        <v>0</v>
      </c>
      <c r="V98" s="40">
        <f t="shared" si="35"/>
        <v>0</v>
      </c>
      <c r="W98" s="40">
        <f t="shared" si="25"/>
        <v>0</v>
      </c>
      <c r="X98" s="40">
        <f t="shared" si="36"/>
        <v>15294.527281309296</v>
      </c>
      <c r="Y98">
        <f t="shared" si="37"/>
        <v>0</v>
      </c>
    </row>
    <row r="99" spans="1:25" x14ac:dyDescent="0.25">
      <c r="A99" s="4" t="s">
        <v>868</v>
      </c>
      <c r="B99" s="7" t="s">
        <v>438</v>
      </c>
      <c r="C99" s="2" t="s">
        <v>869</v>
      </c>
      <c r="D99">
        <f>VLOOKUP(B99,'Model allocations'!$A$1:$L$319,5,FALSE)</f>
        <v>62418.328459985278</v>
      </c>
      <c r="E99" s="42">
        <f>VLOOKUP(B99,'Initial adjusted formula count'!$A$1:$P$319,12,FALSE)</f>
        <v>0.17556071152358901</v>
      </c>
      <c r="F99">
        <f>VLOOKUP(B99,'Model allocations'!$A$1:$L$319,10,FALSE)</f>
        <v>96680.093228559679</v>
      </c>
      <c r="G99" s="41">
        <f t="shared" si="26"/>
        <v>0.9</v>
      </c>
      <c r="H99">
        <f t="shared" si="27"/>
        <v>56176.49561398675</v>
      </c>
      <c r="I99">
        <f t="shared" si="19"/>
        <v>0</v>
      </c>
      <c r="J99">
        <f t="shared" si="20"/>
        <v>96680.093228559679</v>
      </c>
      <c r="K99">
        <f t="shared" si="21"/>
        <v>96649.05379076692</v>
      </c>
      <c r="L99">
        <f t="shared" si="28"/>
        <v>96649.05379076692</v>
      </c>
      <c r="M99">
        <f t="shared" si="22"/>
        <v>0</v>
      </c>
      <c r="N99" s="40">
        <f t="shared" si="29"/>
        <v>96649.05379076692</v>
      </c>
      <c r="O99" s="40">
        <f t="shared" si="23"/>
        <v>96646.521492946238</v>
      </c>
      <c r="P99" s="40">
        <f t="shared" si="30"/>
        <v>96646.521492946238</v>
      </c>
      <c r="Q99">
        <f t="shared" si="31"/>
        <v>0</v>
      </c>
      <c r="R99" s="40">
        <f t="shared" si="32"/>
        <v>96646.521492946238</v>
      </c>
      <c r="S99" s="40">
        <f t="shared" si="24"/>
        <v>96646.521492946267</v>
      </c>
      <c r="T99" s="40">
        <f t="shared" si="33"/>
        <v>96646.521492946267</v>
      </c>
      <c r="U99">
        <f t="shared" si="34"/>
        <v>0</v>
      </c>
      <c r="V99" s="40">
        <f t="shared" si="35"/>
        <v>96646.521492946267</v>
      </c>
      <c r="W99" s="40">
        <f t="shared" si="25"/>
        <v>96646.521492946253</v>
      </c>
      <c r="X99" s="40">
        <f t="shared" si="36"/>
        <v>96646.521492946253</v>
      </c>
      <c r="Y99">
        <f t="shared" si="37"/>
        <v>0</v>
      </c>
    </row>
    <row r="100" spans="1:25" x14ac:dyDescent="0.25">
      <c r="A100" s="4" t="s">
        <v>21</v>
      </c>
      <c r="B100" s="7" t="s">
        <v>69</v>
      </c>
      <c r="C100" s="2" t="s">
        <v>870</v>
      </c>
      <c r="D100">
        <f>VLOOKUP(B100,'Model allocations'!$A$1:$L$319,5,FALSE)</f>
        <v>1804119.623819344</v>
      </c>
      <c r="E100" s="42">
        <f>VLOOKUP(B100,'Initial adjusted formula count'!$A$1:$P$319,12,FALSE)</f>
        <v>0.17096433124354801</v>
      </c>
      <c r="F100">
        <f>VLOOKUP(B100,'Model allocations'!$A$1:$L$319,10,FALSE)</f>
        <v>2110728.9072088082</v>
      </c>
      <c r="G100" s="41">
        <f t="shared" si="26"/>
        <v>0.9</v>
      </c>
      <c r="H100">
        <f t="shared" si="27"/>
        <v>1623707.6614374097</v>
      </c>
      <c r="I100">
        <f t="shared" si="19"/>
        <v>0</v>
      </c>
      <c r="J100">
        <f t="shared" si="20"/>
        <v>2110728.9072088082</v>
      </c>
      <c r="K100">
        <f t="shared" si="21"/>
        <v>2110051.251277532</v>
      </c>
      <c r="L100">
        <f t="shared" si="28"/>
        <v>2110051.251277532</v>
      </c>
      <c r="M100">
        <f t="shared" si="22"/>
        <v>0</v>
      </c>
      <c r="N100" s="40">
        <f t="shared" si="29"/>
        <v>2110051.251277532</v>
      </c>
      <c r="O100" s="40">
        <f t="shared" si="23"/>
        <v>2109995.9659128482</v>
      </c>
      <c r="P100" s="40">
        <f t="shared" si="30"/>
        <v>2109995.9659128482</v>
      </c>
      <c r="Q100">
        <f t="shared" si="31"/>
        <v>0</v>
      </c>
      <c r="R100" s="40">
        <f t="shared" si="32"/>
        <v>2109995.9659128482</v>
      </c>
      <c r="S100" s="40">
        <f t="shared" si="24"/>
        <v>2109995.9659128487</v>
      </c>
      <c r="T100" s="40">
        <f t="shared" si="33"/>
        <v>2109995.9659128487</v>
      </c>
      <c r="U100">
        <f t="shared" si="34"/>
        <v>0</v>
      </c>
      <c r="V100" s="40">
        <f t="shared" si="35"/>
        <v>2109995.9659128487</v>
      </c>
      <c r="W100" s="40">
        <f t="shared" si="25"/>
        <v>2109995.9659128482</v>
      </c>
      <c r="X100" s="40">
        <f t="shared" si="36"/>
        <v>2109995.9659128482</v>
      </c>
      <c r="Y100">
        <f t="shared" si="37"/>
        <v>0</v>
      </c>
    </row>
    <row r="101" spans="1:25" x14ac:dyDescent="0.25">
      <c r="A101" s="4" t="s">
        <v>871</v>
      </c>
      <c r="B101" s="7" t="s">
        <v>154</v>
      </c>
      <c r="C101" s="2" t="s">
        <v>872</v>
      </c>
      <c r="D101">
        <f>VLOOKUP(B101,'Model allocations'!$A$1:$L$319,5,FALSE)</f>
        <v>46813.746344988955</v>
      </c>
      <c r="E101" s="42">
        <f>VLOOKUP(B101,'Initial adjusted formula count'!$A$1:$P$319,12,FALSE)</f>
        <v>6.6696710229833298E-2</v>
      </c>
      <c r="F101">
        <f>VLOOKUP(B101,'Model allocations'!$A$1:$L$319,10,FALSE)</f>
        <v>58126.756271920014</v>
      </c>
      <c r="G101" s="41">
        <f t="shared" si="26"/>
        <v>0.85</v>
      </c>
      <c r="H101">
        <f t="shared" si="27"/>
        <v>39791.684393240612</v>
      </c>
      <c r="I101">
        <f t="shared" si="19"/>
        <v>0</v>
      </c>
      <c r="J101">
        <f t="shared" si="20"/>
        <v>58126.756271920014</v>
      </c>
      <c r="K101">
        <f t="shared" si="21"/>
        <v>58108.09450014108</v>
      </c>
      <c r="L101">
        <f t="shared" si="28"/>
        <v>58108.09450014108</v>
      </c>
      <c r="M101">
        <f t="shared" si="22"/>
        <v>0</v>
      </c>
      <c r="N101" s="40">
        <f t="shared" si="29"/>
        <v>58108.09450014108</v>
      </c>
      <c r="O101" s="40">
        <f t="shared" si="23"/>
        <v>58106.572012384648</v>
      </c>
      <c r="P101" s="40">
        <f t="shared" si="30"/>
        <v>58106.572012384648</v>
      </c>
      <c r="Q101">
        <f t="shared" si="31"/>
        <v>0</v>
      </c>
      <c r="R101" s="40">
        <f t="shared" si="32"/>
        <v>58106.572012384648</v>
      </c>
      <c r="S101" s="40">
        <f t="shared" si="24"/>
        <v>58106.572012384662</v>
      </c>
      <c r="T101" s="40">
        <f t="shared" si="33"/>
        <v>58106.572012384662</v>
      </c>
      <c r="U101">
        <f t="shared" si="34"/>
        <v>0</v>
      </c>
      <c r="V101" s="40">
        <f t="shared" si="35"/>
        <v>58106.572012384662</v>
      </c>
      <c r="W101" s="40">
        <f t="shared" si="25"/>
        <v>58106.572012384655</v>
      </c>
      <c r="X101" s="40">
        <f t="shared" si="36"/>
        <v>58106.572012384655</v>
      </c>
      <c r="Y101">
        <f t="shared" si="37"/>
        <v>0</v>
      </c>
    </row>
    <row r="102" spans="1:25" x14ac:dyDescent="0.25">
      <c r="A102" s="4" t="s">
        <v>873</v>
      </c>
      <c r="B102" s="7" t="s">
        <v>440</v>
      </c>
      <c r="C102" s="2" t="s">
        <v>874</v>
      </c>
      <c r="D102">
        <f>VLOOKUP(B102,'Model allocations'!$A$1:$L$319,5,FALSE)</f>
        <v>47279.543121121591</v>
      </c>
      <c r="E102" s="42">
        <f>VLOOKUP(B102,'Initial adjusted formula count'!$A$1:$P$319,12,FALSE)</f>
        <v>0.2</v>
      </c>
      <c r="F102">
        <f>VLOOKUP(B102,'Model allocations'!$A$1:$L$319,10,FALSE)</f>
        <v>64098.494982153425</v>
      </c>
      <c r="G102" s="41">
        <f t="shared" si="26"/>
        <v>0.9</v>
      </c>
      <c r="H102">
        <f t="shared" si="27"/>
        <v>42551.58880900943</v>
      </c>
      <c r="I102">
        <f t="shared" si="19"/>
        <v>0</v>
      </c>
      <c r="J102">
        <f t="shared" si="20"/>
        <v>64098.494982153425</v>
      </c>
      <c r="K102">
        <f t="shared" si="21"/>
        <v>64077.915965510314</v>
      </c>
      <c r="L102">
        <f t="shared" si="28"/>
        <v>64077.915965510314</v>
      </c>
      <c r="M102">
        <f t="shared" si="22"/>
        <v>0</v>
      </c>
      <c r="N102" s="40">
        <f t="shared" si="29"/>
        <v>64077.915965510314</v>
      </c>
      <c r="O102" s="40">
        <f t="shared" si="23"/>
        <v>64076.237062711072</v>
      </c>
      <c r="P102" s="40">
        <f t="shared" si="30"/>
        <v>64076.237062711072</v>
      </c>
      <c r="Q102">
        <f t="shared" si="31"/>
        <v>0</v>
      </c>
      <c r="R102" s="40">
        <f t="shared" si="32"/>
        <v>64076.237062711072</v>
      </c>
      <c r="S102" s="40">
        <f t="shared" si="24"/>
        <v>64076.237062711087</v>
      </c>
      <c r="T102" s="40">
        <f t="shared" si="33"/>
        <v>64076.237062711087</v>
      </c>
      <c r="U102">
        <f t="shared" si="34"/>
        <v>0</v>
      </c>
      <c r="V102" s="40">
        <f t="shared" si="35"/>
        <v>64076.237062711087</v>
      </c>
      <c r="W102" s="40">
        <f t="shared" si="25"/>
        <v>64076.237062711079</v>
      </c>
      <c r="X102" s="40">
        <f t="shared" si="36"/>
        <v>64076.237062711079</v>
      </c>
      <c r="Y102">
        <f t="shared" si="37"/>
        <v>0</v>
      </c>
    </row>
    <row r="103" spans="1:25" x14ac:dyDescent="0.25">
      <c r="A103" s="4" t="s">
        <v>875</v>
      </c>
      <c r="B103" s="7" t="s">
        <v>442</v>
      </c>
      <c r="C103" s="2" t="s">
        <v>876</v>
      </c>
      <c r="D103">
        <f>VLOOKUP(B103,'Model allocations'!$A$1:$L$319,5,FALSE)</f>
        <v>148091.24169042966</v>
      </c>
      <c r="E103" s="42">
        <f>VLOOKUP(B103,'Initial adjusted formula count'!$A$1:$P$319,12,FALSE)</f>
        <v>0.22554347826087001</v>
      </c>
      <c r="F103">
        <f>VLOOKUP(B103,'Model allocations'!$A$1:$L$319,10,FALSE)</f>
        <v>203199.35747603665</v>
      </c>
      <c r="G103" s="41">
        <f t="shared" si="26"/>
        <v>0.9</v>
      </c>
      <c r="H103">
        <f t="shared" si="27"/>
        <v>133282.11752138668</v>
      </c>
      <c r="I103">
        <f t="shared" si="19"/>
        <v>0</v>
      </c>
      <c r="J103">
        <f t="shared" si="20"/>
        <v>203199.35747603665</v>
      </c>
      <c r="K103">
        <f t="shared" si="21"/>
        <v>203134.11970468907</v>
      </c>
      <c r="L103">
        <f t="shared" si="28"/>
        <v>203134.11970468907</v>
      </c>
      <c r="M103">
        <f t="shared" si="22"/>
        <v>0</v>
      </c>
      <c r="N103" s="40">
        <f t="shared" si="29"/>
        <v>203134.11970468907</v>
      </c>
      <c r="O103" s="40">
        <f t="shared" si="23"/>
        <v>203128.79739610499</v>
      </c>
      <c r="P103" s="40">
        <f t="shared" si="30"/>
        <v>203128.79739610499</v>
      </c>
      <c r="Q103">
        <f t="shared" si="31"/>
        <v>0</v>
      </c>
      <c r="R103" s="40">
        <f t="shared" si="32"/>
        <v>203128.79739610499</v>
      </c>
      <c r="S103" s="40">
        <f t="shared" si="24"/>
        <v>203128.79739610502</v>
      </c>
      <c r="T103" s="40">
        <f t="shared" si="33"/>
        <v>203128.79739610502</v>
      </c>
      <c r="U103">
        <f t="shared" si="34"/>
        <v>0</v>
      </c>
      <c r="V103" s="40">
        <f t="shared" si="35"/>
        <v>203128.79739610502</v>
      </c>
      <c r="W103" s="40">
        <f t="shared" si="25"/>
        <v>203128.79739610499</v>
      </c>
      <c r="X103" s="40">
        <f t="shared" si="36"/>
        <v>203128.79739610499</v>
      </c>
      <c r="Y103">
        <f t="shared" si="37"/>
        <v>0</v>
      </c>
    </row>
    <row r="104" spans="1:25" x14ac:dyDescent="0.25">
      <c r="A104" s="4" t="s">
        <v>44</v>
      </c>
      <c r="B104" s="7" t="s">
        <v>92</v>
      </c>
      <c r="C104" s="2" t="s">
        <v>877</v>
      </c>
      <c r="D104">
        <f>VLOOKUP(B104,'Model allocations'!$A$1:$L$319,5,FALSE)</f>
        <v>41284.542612564459</v>
      </c>
      <c r="E104" s="42">
        <f>VLOOKUP(B104,'Initial adjusted formula count'!$A$1:$P$319,12,FALSE)</f>
        <v>0.13634352256445401</v>
      </c>
      <c r="F104">
        <f>VLOOKUP(B104,'Model allocations'!$A$1:$L$319,10,FALSE)</f>
        <v>40407.072036772486</v>
      </c>
      <c r="G104" s="41">
        <f t="shared" si="26"/>
        <v>0.85</v>
      </c>
      <c r="H104">
        <f t="shared" si="27"/>
        <v>35091.861220679792</v>
      </c>
      <c r="I104">
        <f t="shared" si="19"/>
        <v>0</v>
      </c>
      <c r="J104">
        <f t="shared" si="20"/>
        <v>40407.072036772486</v>
      </c>
      <c r="K104">
        <f t="shared" si="21"/>
        <v>40394.099223476704</v>
      </c>
      <c r="L104">
        <f t="shared" si="28"/>
        <v>40394.099223476704</v>
      </c>
      <c r="M104">
        <f t="shared" si="22"/>
        <v>0</v>
      </c>
      <c r="N104" s="40">
        <f t="shared" si="29"/>
        <v>40394.099223476704</v>
      </c>
      <c r="O104" s="40">
        <f t="shared" si="23"/>
        <v>40393.040859370485</v>
      </c>
      <c r="P104" s="40">
        <f t="shared" si="30"/>
        <v>40393.040859370485</v>
      </c>
      <c r="Q104">
        <f t="shared" si="31"/>
        <v>0</v>
      </c>
      <c r="R104" s="40">
        <f t="shared" si="32"/>
        <v>40393.040859370485</v>
      </c>
      <c r="S104" s="40">
        <f t="shared" si="24"/>
        <v>40393.040859370492</v>
      </c>
      <c r="T104" s="40">
        <f t="shared" si="33"/>
        <v>40393.040859370492</v>
      </c>
      <c r="U104">
        <f t="shared" si="34"/>
        <v>0</v>
      </c>
      <c r="V104" s="40">
        <f t="shared" si="35"/>
        <v>40393.040859370492</v>
      </c>
      <c r="W104" s="40">
        <f t="shared" si="25"/>
        <v>40393.040859370485</v>
      </c>
      <c r="X104" s="40">
        <f t="shared" si="36"/>
        <v>40393.040859370485</v>
      </c>
      <c r="Y104">
        <f t="shared" si="37"/>
        <v>0</v>
      </c>
    </row>
    <row r="105" spans="1:25" x14ac:dyDescent="0.25">
      <c r="A105" s="4" t="s">
        <v>50</v>
      </c>
      <c r="B105" s="7" t="s">
        <v>87</v>
      </c>
      <c r="C105" s="2" t="s">
        <v>878</v>
      </c>
      <c r="D105">
        <f>VLOOKUP(B105,'Model allocations'!$A$1:$L$319,5,FALSE)</f>
        <v>50260.934555219144</v>
      </c>
      <c r="E105" s="42">
        <f>VLOOKUP(B105,'Initial adjusted formula count'!$A$1:$P$319,12,FALSE)</f>
        <v>0.200958904230089</v>
      </c>
      <c r="F105">
        <f>VLOOKUP(B105,'Model allocations'!$A$1:$L$319,10,FALSE)</f>
        <v>51181.786822438618</v>
      </c>
      <c r="G105" s="41">
        <f t="shared" si="26"/>
        <v>0.9</v>
      </c>
      <c r="H105">
        <f t="shared" si="27"/>
        <v>45234.841099697231</v>
      </c>
      <c r="I105">
        <f t="shared" si="19"/>
        <v>0</v>
      </c>
      <c r="J105">
        <f t="shared" si="20"/>
        <v>51181.786822438618</v>
      </c>
      <c r="K105">
        <f t="shared" si="21"/>
        <v>51165.354754210864</v>
      </c>
      <c r="L105">
        <f t="shared" si="28"/>
        <v>51165.354754210864</v>
      </c>
      <c r="M105">
        <f t="shared" si="22"/>
        <v>0</v>
      </c>
      <c r="N105" s="40">
        <f t="shared" si="29"/>
        <v>51165.354754210864</v>
      </c>
      <c r="O105" s="40">
        <f t="shared" si="23"/>
        <v>51164.014172888477</v>
      </c>
      <c r="P105" s="40">
        <f t="shared" si="30"/>
        <v>51164.014172888477</v>
      </c>
      <c r="Q105">
        <f t="shared" si="31"/>
        <v>0</v>
      </c>
      <c r="R105" s="40">
        <f t="shared" si="32"/>
        <v>51164.014172888477</v>
      </c>
      <c r="S105" s="40">
        <f t="shared" si="24"/>
        <v>51164.014172888492</v>
      </c>
      <c r="T105" s="40">
        <f t="shared" si="33"/>
        <v>51164.014172888492</v>
      </c>
      <c r="U105">
        <f t="shared" si="34"/>
        <v>0</v>
      </c>
      <c r="V105" s="40">
        <f t="shared" si="35"/>
        <v>51164.014172888492</v>
      </c>
      <c r="W105" s="40">
        <f t="shared" si="25"/>
        <v>51164.014172888492</v>
      </c>
      <c r="X105" s="40">
        <f t="shared" si="36"/>
        <v>51164.014172888492</v>
      </c>
      <c r="Y105">
        <f t="shared" si="37"/>
        <v>0</v>
      </c>
    </row>
    <row r="106" spans="1:25" x14ac:dyDescent="0.25">
      <c r="A106" s="4" t="s">
        <v>54</v>
      </c>
      <c r="B106" s="7" t="s">
        <v>88</v>
      </c>
      <c r="C106" s="2" t="s">
        <v>879</v>
      </c>
      <c r="D106">
        <f>VLOOKUP(B106,'Model allocations'!$A$1:$L$319,5,FALSE)</f>
        <v>30097.686658900315</v>
      </c>
      <c r="E106" s="42">
        <f>VLOOKUP(B106,'Initial adjusted formula count'!$A$1:$P$319,12,FALSE)</f>
        <v>0.18718915643477399</v>
      </c>
      <c r="F106">
        <f>VLOOKUP(B106,'Model allocations'!$A$1:$L$319,10,FALSE)</f>
        <v>30432.413786314955</v>
      </c>
      <c r="G106" s="41">
        <f t="shared" si="26"/>
        <v>0.9</v>
      </c>
      <c r="H106">
        <f t="shared" si="27"/>
        <v>27087.917993010284</v>
      </c>
      <c r="I106">
        <f t="shared" si="19"/>
        <v>0</v>
      </c>
      <c r="J106">
        <f t="shared" si="20"/>
        <v>30432.413786314955</v>
      </c>
      <c r="K106">
        <f t="shared" si="21"/>
        <v>30422.643367368724</v>
      </c>
      <c r="L106">
        <f t="shared" si="28"/>
        <v>30422.643367368724</v>
      </c>
      <c r="M106">
        <f t="shared" si="22"/>
        <v>0</v>
      </c>
      <c r="N106" s="40">
        <f t="shared" si="29"/>
        <v>30422.643367368724</v>
      </c>
      <c r="O106" s="40">
        <f t="shared" si="23"/>
        <v>30421.846264960815</v>
      </c>
      <c r="P106" s="40">
        <f t="shared" si="30"/>
        <v>30421.846264960815</v>
      </c>
      <c r="Q106">
        <f t="shared" si="31"/>
        <v>0</v>
      </c>
      <c r="R106" s="40">
        <f t="shared" si="32"/>
        <v>30421.846264960815</v>
      </c>
      <c r="S106" s="40">
        <f t="shared" si="24"/>
        <v>30421.846264960823</v>
      </c>
      <c r="T106" s="40">
        <f t="shared" si="33"/>
        <v>30421.846264960823</v>
      </c>
      <c r="U106">
        <f t="shared" si="34"/>
        <v>0</v>
      </c>
      <c r="V106" s="40">
        <f t="shared" si="35"/>
        <v>30421.846264960823</v>
      </c>
      <c r="W106" s="40">
        <f t="shared" si="25"/>
        <v>30421.846264960819</v>
      </c>
      <c r="X106" s="40">
        <f t="shared" si="36"/>
        <v>30421.846264960819</v>
      </c>
      <c r="Y106">
        <f t="shared" si="37"/>
        <v>0</v>
      </c>
    </row>
    <row r="107" spans="1:25" x14ac:dyDescent="0.25">
      <c r="A107" s="4" t="s">
        <v>880</v>
      </c>
      <c r="B107" s="7" t="s">
        <v>444</v>
      </c>
      <c r="C107" s="2" t="s">
        <v>881</v>
      </c>
      <c r="D107">
        <f>VLOOKUP(B107,'Model allocations'!$A$1:$L$319,5,FALSE)</f>
        <v>28945.720030394245</v>
      </c>
      <c r="E107" s="42">
        <f>VLOOKUP(B107,'Initial adjusted formula count'!$A$1:$P$319,12,FALSE)</f>
        <v>0.24725274725274701</v>
      </c>
      <c r="F107">
        <f>VLOOKUP(B107,'Model allocations'!$A$1:$L$319,10,FALSE)</f>
        <v>26051.148027354822</v>
      </c>
      <c r="G107" s="41">
        <f t="shared" si="26"/>
        <v>0.9</v>
      </c>
      <c r="H107">
        <f t="shared" si="27"/>
        <v>26051.148027354822</v>
      </c>
      <c r="I107">
        <f t="shared" si="19"/>
        <v>0</v>
      </c>
      <c r="J107">
        <f t="shared" si="20"/>
        <v>26051.148027354822</v>
      </c>
      <c r="K107">
        <f t="shared" si="21"/>
        <v>26042.78422709748</v>
      </c>
      <c r="L107">
        <f t="shared" si="28"/>
        <v>26042.78422709748</v>
      </c>
      <c r="M107">
        <f t="shared" si="22"/>
        <v>26051.148027354822</v>
      </c>
      <c r="N107" s="40">
        <f t="shared" si="29"/>
        <v>0</v>
      </c>
      <c r="O107" s="40">
        <f t="shared" si="23"/>
        <v>0</v>
      </c>
      <c r="P107" s="40">
        <f t="shared" si="30"/>
        <v>26051.148027354822</v>
      </c>
      <c r="Q107">
        <f t="shared" si="31"/>
        <v>0</v>
      </c>
      <c r="R107" s="40">
        <f t="shared" si="32"/>
        <v>0</v>
      </c>
      <c r="S107" s="40">
        <f t="shared" si="24"/>
        <v>0</v>
      </c>
      <c r="T107" s="40">
        <f t="shared" si="33"/>
        <v>26051.148027354822</v>
      </c>
      <c r="U107">
        <f t="shared" si="34"/>
        <v>0</v>
      </c>
      <c r="V107" s="40">
        <f t="shared" si="35"/>
        <v>0</v>
      </c>
      <c r="W107" s="40">
        <f t="shared" si="25"/>
        <v>0</v>
      </c>
      <c r="X107" s="40">
        <f t="shared" si="36"/>
        <v>26051.148027354822</v>
      </c>
      <c r="Y107">
        <f t="shared" si="37"/>
        <v>0</v>
      </c>
    </row>
    <row r="108" spans="1:25" x14ac:dyDescent="0.25">
      <c r="A108" s="4" t="s">
        <v>882</v>
      </c>
      <c r="B108" s="7" t="s">
        <v>446</v>
      </c>
      <c r="C108" s="2" t="s">
        <v>883</v>
      </c>
      <c r="D108">
        <f>VLOOKUP(B108,'Model allocations'!$A$1:$L$319,5,FALSE)</f>
        <v>7327.9836244093813</v>
      </c>
      <c r="E108" s="42">
        <f>VLOOKUP(B108,'Initial adjusted formula count'!$A$1:$P$319,12,FALSE)</f>
        <v>0.163636363636364</v>
      </c>
      <c r="F108">
        <f>VLOOKUP(B108,'Model allocations'!$A$1:$L$319,10,FALSE)</f>
        <v>0</v>
      </c>
      <c r="G108" s="41">
        <f t="shared" si="26"/>
        <v>0.9</v>
      </c>
      <c r="H108">
        <f t="shared" si="2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8"/>
        <v>0</v>
      </c>
      <c r="M108">
        <f t="shared" si="22"/>
        <v>0</v>
      </c>
      <c r="N108" s="40">
        <f t="shared" si="29"/>
        <v>0</v>
      </c>
      <c r="O108" s="40">
        <f t="shared" si="23"/>
        <v>0</v>
      </c>
      <c r="P108" s="40">
        <f t="shared" si="30"/>
        <v>0</v>
      </c>
      <c r="Q108">
        <f t="shared" si="31"/>
        <v>0</v>
      </c>
      <c r="R108" s="40">
        <f t="shared" si="32"/>
        <v>0</v>
      </c>
      <c r="S108" s="40">
        <f t="shared" si="24"/>
        <v>0</v>
      </c>
      <c r="T108" s="40">
        <f t="shared" si="33"/>
        <v>0</v>
      </c>
      <c r="U108">
        <f t="shared" si="34"/>
        <v>0</v>
      </c>
      <c r="V108" s="40">
        <f t="shared" si="35"/>
        <v>0</v>
      </c>
      <c r="W108" s="40">
        <f t="shared" si="25"/>
        <v>0</v>
      </c>
      <c r="X108" s="40">
        <f t="shared" si="36"/>
        <v>0</v>
      </c>
      <c r="Y108">
        <f t="shared" si="37"/>
        <v>0</v>
      </c>
    </row>
    <row r="109" spans="1:25" x14ac:dyDescent="0.25">
      <c r="A109" s="4" t="s">
        <v>884</v>
      </c>
      <c r="B109" s="7" t="s">
        <v>156</v>
      </c>
      <c r="C109" s="2" t="s">
        <v>885</v>
      </c>
      <c r="D109">
        <f>VLOOKUP(B109,'Model allocations'!$A$1:$L$319,5,FALSE)</f>
        <v>0</v>
      </c>
      <c r="E109" s="42">
        <f>VLOOKUP(B109,'Initial adjusted formula count'!$A$1:$P$319,12,FALSE)</f>
        <v>4.0653904065390399E-2</v>
      </c>
      <c r="F109">
        <f>VLOOKUP(B109,'Model allocations'!$A$1:$L$319,10,FALSE)</f>
        <v>0</v>
      </c>
      <c r="G109" s="41">
        <f t="shared" si="26"/>
        <v>0.85</v>
      </c>
      <c r="H109">
        <f t="shared" si="2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8"/>
        <v>0</v>
      </c>
      <c r="M109">
        <f t="shared" si="22"/>
        <v>0</v>
      </c>
      <c r="N109" s="40">
        <f t="shared" si="29"/>
        <v>0</v>
      </c>
      <c r="O109" s="40">
        <f t="shared" si="23"/>
        <v>0</v>
      </c>
      <c r="P109" s="40">
        <f t="shared" si="30"/>
        <v>0</v>
      </c>
      <c r="Q109">
        <f t="shared" si="31"/>
        <v>0</v>
      </c>
      <c r="R109" s="40">
        <f t="shared" si="32"/>
        <v>0</v>
      </c>
      <c r="S109" s="40">
        <f t="shared" si="24"/>
        <v>0</v>
      </c>
      <c r="T109" s="40">
        <f t="shared" si="33"/>
        <v>0</v>
      </c>
      <c r="U109">
        <f t="shared" si="34"/>
        <v>0</v>
      </c>
      <c r="V109" s="40">
        <f t="shared" si="35"/>
        <v>0</v>
      </c>
      <c r="W109" s="40">
        <f t="shared" si="25"/>
        <v>0</v>
      </c>
      <c r="X109" s="40">
        <f t="shared" si="36"/>
        <v>0</v>
      </c>
      <c r="Y109">
        <f t="shared" si="37"/>
        <v>0</v>
      </c>
    </row>
    <row r="110" spans="1:25" x14ac:dyDescent="0.25">
      <c r="A110" s="4" t="s">
        <v>886</v>
      </c>
      <c r="B110" s="7" t="s">
        <v>158</v>
      </c>
      <c r="C110" s="2" t="s">
        <v>887</v>
      </c>
      <c r="D110">
        <f>VLOOKUP(B110,'Model allocations'!$A$1:$L$319,5,FALSE)</f>
        <v>4106.4689776306104</v>
      </c>
      <c r="E110" s="42">
        <f>VLOOKUP(B110,'Initial adjusted formula count'!$A$1:$P$319,12,FALSE)</f>
        <v>0.22950819672131101</v>
      </c>
      <c r="F110">
        <f>VLOOKUP(B110,'Model allocations'!$A$1:$L$319,10,FALSE)</f>
        <v>6973.9637766090282</v>
      </c>
      <c r="G110" s="41">
        <f t="shared" si="26"/>
        <v>0.9</v>
      </c>
      <c r="H110">
        <f t="shared" si="27"/>
        <v>3695.8220798675493</v>
      </c>
      <c r="I110">
        <f t="shared" si="19"/>
        <v>0</v>
      </c>
      <c r="J110">
        <f t="shared" si="20"/>
        <v>6973.9637766090282</v>
      </c>
      <c r="K110">
        <f t="shared" si="21"/>
        <v>6971.7247643409983</v>
      </c>
      <c r="L110">
        <f t="shared" si="28"/>
        <v>6971.7247643409983</v>
      </c>
      <c r="M110">
        <f t="shared" si="22"/>
        <v>0</v>
      </c>
      <c r="N110" s="40">
        <f t="shared" si="29"/>
        <v>6971.7247643409983</v>
      </c>
      <c r="O110" s="40">
        <f t="shared" si="23"/>
        <v>6971.5420984717039</v>
      </c>
      <c r="P110" s="40">
        <f t="shared" si="30"/>
        <v>6971.5420984717039</v>
      </c>
      <c r="Q110">
        <f t="shared" si="31"/>
        <v>0</v>
      </c>
      <c r="R110" s="40">
        <f t="shared" si="32"/>
        <v>6971.5420984717039</v>
      </c>
      <c r="S110" s="40">
        <f t="shared" si="24"/>
        <v>6971.5420984717057</v>
      </c>
      <c r="T110" s="40">
        <f t="shared" si="33"/>
        <v>6971.5420984717057</v>
      </c>
      <c r="U110">
        <f t="shared" si="34"/>
        <v>0</v>
      </c>
      <c r="V110" s="40">
        <f t="shared" si="35"/>
        <v>6971.5420984717057</v>
      </c>
      <c r="W110" s="40">
        <f t="shared" si="25"/>
        <v>6971.5420984717048</v>
      </c>
      <c r="X110" s="40">
        <f t="shared" si="36"/>
        <v>6971.5420984717048</v>
      </c>
      <c r="Y110">
        <f t="shared" si="37"/>
        <v>0</v>
      </c>
    </row>
    <row r="111" spans="1:25" x14ac:dyDescent="0.25">
      <c r="A111" s="4" t="s">
        <v>888</v>
      </c>
      <c r="B111" s="7" t="s">
        <v>160</v>
      </c>
      <c r="C111" s="2" t="s">
        <v>889</v>
      </c>
      <c r="D111">
        <f>VLOOKUP(B111,'Model allocations'!$A$1:$L$319,5,FALSE)</f>
        <v>41885.983571832236</v>
      </c>
      <c r="E111" s="42">
        <f>VLOOKUP(B111,'Initial adjusted formula count'!$A$1:$P$319,12,FALSE)</f>
        <v>9.2647058823529402E-2</v>
      </c>
      <c r="F111">
        <f>VLOOKUP(B111,'Model allocations'!$A$1:$L$319,10,FALSE)</f>
        <v>49486.292501769734</v>
      </c>
      <c r="G111" s="41">
        <f t="shared" si="26"/>
        <v>0.85</v>
      </c>
      <c r="H111">
        <f t="shared" si="27"/>
        <v>35603.086036057401</v>
      </c>
      <c r="I111">
        <f t="shared" si="19"/>
        <v>0</v>
      </c>
      <c r="J111">
        <f t="shared" si="20"/>
        <v>49486.292501769734</v>
      </c>
      <c r="K111">
        <f t="shared" si="21"/>
        <v>49470.404777147131</v>
      </c>
      <c r="L111">
        <f t="shared" si="28"/>
        <v>49470.404777147131</v>
      </c>
      <c r="M111">
        <f t="shared" si="22"/>
        <v>0</v>
      </c>
      <c r="N111" s="40">
        <f t="shared" si="29"/>
        <v>49470.404777147131</v>
      </c>
      <c r="O111" s="40">
        <f t="shared" si="23"/>
        <v>49469.108605138281</v>
      </c>
      <c r="P111" s="40">
        <f t="shared" si="30"/>
        <v>49469.108605138281</v>
      </c>
      <c r="Q111">
        <f t="shared" si="31"/>
        <v>0</v>
      </c>
      <c r="R111" s="40">
        <f t="shared" si="32"/>
        <v>49469.108605138281</v>
      </c>
      <c r="S111" s="40">
        <f t="shared" si="24"/>
        <v>49469.108605138295</v>
      </c>
      <c r="T111" s="40">
        <f t="shared" si="33"/>
        <v>49469.108605138295</v>
      </c>
      <c r="U111">
        <f t="shared" si="34"/>
        <v>0</v>
      </c>
      <c r="V111" s="40">
        <f t="shared" si="35"/>
        <v>49469.108605138295</v>
      </c>
      <c r="W111" s="40">
        <f t="shared" si="25"/>
        <v>49469.108605138288</v>
      </c>
      <c r="X111" s="40">
        <f t="shared" si="36"/>
        <v>49469.108605138288</v>
      </c>
      <c r="Y111">
        <f t="shared" si="37"/>
        <v>0</v>
      </c>
    </row>
    <row r="112" spans="1:25" x14ac:dyDescent="0.25">
      <c r="A112" s="4" t="s">
        <v>890</v>
      </c>
      <c r="B112" s="7" t="s">
        <v>448</v>
      </c>
      <c r="C112" s="2" t="s">
        <v>891</v>
      </c>
      <c r="D112">
        <f>VLOOKUP(B112,'Model allocations'!$A$1:$L$319,5,FALSE)</f>
        <v>19942.159009201816</v>
      </c>
      <c r="E112" s="42">
        <f>VLOOKUP(B112,'Initial adjusted formula count'!$A$1:$P$319,12,FALSE)</f>
        <v>0.31</v>
      </c>
      <c r="F112">
        <f>VLOOKUP(B112,'Model allocations'!$A$1:$L$319,10,FALSE)</f>
        <v>19583.414760869</v>
      </c>
      <c r="G112" s="41">
        <f t="shared" si="26"/>
        <v>0.95</v>
      </c>
      <c r="H112">
        <f t="shared" si="27"/>
        <v>18945.051058741723</v>
      </c>
      <c r="I112">
        <f t="shared" si="19"/>
        <v>0</v>
      </c>
      <c r="J112">
        <f t="shared" si="20"/>
        <v>19583.414760869</v>
      </c>
      <c r="K112">
        <f t="shared" si="21"/>
        <v>19577.127446035713</v>
      </c>
      <c r="L112">
        <f t="shared" si="28"/>
        <v>19577.127446035713</v>
      </c>
      <c r="M112">
        <f t="shared" si="22"/>
        <v>0</v>
      </c>
      <c r="N112" s="40">
        <f t="shared" si="29"/>
        <v>19577.127446035713</v>
      </c>
      <c r="O112" s="40">
        <f t="shared" si="23"/>
        <v>19576.614506537368</v>
      </c>
      <c r="P112" s="40">
        <f t="shared" si="30"/>
        <v>19576.614506537368</v>
      </c>
      <c r="Q112">
        <f t="shared" si="31"/>
        <v>0</v>
      </c>
      <c r="R112" s="40">
        <f t="shared" si="32"/>
        <v>19576.614506537368</v>
      </c>
      <c r="S112" s="40">
        <f t="shared" si="24"/>
        <v>19576.614506537371</v>
      </c>
      <c r="T112" s="40">
        <f t="shared" si="33"/>
        <v>19576.614506537371</v>
      </c>
      <c r="U112">
        <f t="shared" si="34"/>
        <v>0</v>
      </c>
      <c r="V112" s="40">
        <f t="shared" si="35"/>
        <v>19576.614506537371</v>
      </c>
      <c r="W112" s="40">
        <f t="shared" si="25"/>
        <v>19576.614506537368</v>
      </c>
      <c r="X112" s="40">
        <f t="shared" si="36"/>
        <v>19576.614506537368</v>
      </c>
      <c r="Y112">
        <f t="shared" si="37"/>
        <v>0</v>
      </c>
    </row>
    <row r="113" spans="1:25" x14ac:dyDescent="0.25">
      <c r="A113" s="8" t="s">
        <v>892</v>
      </c>
      <c r="B113" s="7" t="s">
        <v>450</v>
      </c>
      <c r="C113" s="2" t="s">
        <v>893</v>
      </c>
      <c r="D113">
        <f>VLOOKUP(B113,'Model allocations'!$A$1:$L$319,5,FALSE)</f>
        <v>334882.5451257762</v>
      </c>
      <c r="E113" s="42">
        <f>VLOOKUP(B113,'Initial adjusted formula count'!$A$1:$P$319,12,FALSE)</f>
        <v>0.16227032927051099</v>
      </c>
      <c r="F113">
        <f>VLOOKUP(B113,'Model allocations'!$A$1:$L$319,10,FALSE)</f>
        <v>389802.74053973396</v>
      </c>
      <c r="G113" s="41">
        <f t="shared" si="26"/>
        <v>0.9</v>
      </c>
      <c r="H113">
        <f t="shared" si="27"/>
        <v>301394.29061319859</v>
      </c>
      <c r="I113">
        <f t="shared" si="19"/>
        <v>0</v>
      </c>
      <c r="J113">
        <f t="shared" si="20"/>
        <v>389802.74053973396</v>
      </c>
      <c r="K113">
        <f t="shared" si="21"/>
        <v>389677.59318506788</v>
      </c>
      <c r="L113">
        <f t="shared" si="28"/>
        <v>389677.59318506788</v>
      </c>
      <c r="M113">
        <f t="shared" si="22"/>
        <v>0</v>
      </c>
      <c r="N113" s="40">
        <f t="shared" si="29"/>
        <v>389677.59318506788</v>
      </c>
      <c r="O113" s="40">
        <f t="shared" si="23"/>
        <v>389667.38325872831</v>
      </c>
      <c r="P113" s="40">
        <f t="shared" si="30"/>
        <v>389667.38325872831</v>
      </c>
      <c r="Q113">
        <f t="shared" si="31"/>
        <v>0</v>
      </c>
      <c r="R113" s="40">
        <f t="shared" si="32"/>
        <v>389667.38325872831</v>
      </c>
      <c r="S113" s="40">
        <f t="shared" si="24"/>
        <v>389667.38325872837</v>
      </c>
      <c r="T113" s="40">
        <f t="shared" si="33"/>
        <v>389667.38325872837</v>
      </c>
      <c r="U113">
        <f t="shared" si="34"/>
        <v>0</v>
      </c>
      <c r="V113" s="40">
        <f t="shared" si="35"/>
        <v>389667.38325872837</v>
      </c>
      <c r="W113" s="40">
        <f t="shared" si="25"/>
        <v>389667.38325872831</v>
      </c>
      <c r="X113" s="40">
        <f t="shared" si="36"/>
        <v>389667.38325872831</v>
      </c>
      <c r="Y113">
        <f t="shared" si="37"/>
        <v>0</v>
      </c>
    </row>
    <row r="114" spans="1:25" x14ac:dyDescent="0.25">
      <c r="A114" s="4" t="s">
        <v>894</v>
      </c>
      <c r="B114" s="7" t="s">
        <v>452</v>
      </c>
      <c r="C114" s="2" t="s">
        <v>895</v>
      </c>
      <c r="D114">
        <f>VLOOKUP(B114,'Model allocations'!$A$1:$L$319,5,FALSE)</f>
        <v>1580680.7008694226</v>
      </c>
      <c r="E114" s="42">
        <f>VLOOKUP(B114,'Initial adjusted formula count'!$A$1:$P$319,12,FALSE)</f>
        <v>0.12845830481963</v>
      </c>
      <c r="F114">
        <f>VLOOKUP(B114,'Model allocations'!$A$1:$L$319,10,FALSE)</f>
        <v>1484392.4008764978</v>
      </c>
      <c r="G114" s="41">
        <f t="shared" si="26"/>
        <v>0.85</v>
      </c>
      <c r="H114">
        <f t="shared" si="27"/>
        <v>1343578.5957390091</v>
      </c>
      <c r="I114">
        <f t="shared" si="19"/>
        <v>0</v>
      </c>
      <c r="J114">
        <f t="shared" si="20"/>
        <v>1484392.4008764978</v>
      </c>
      <c r="K114">
        <f t="shared" si="21"/>
        <v>1483915.8321843459</v>
      </c>
      <c r="L114">
        <f t="shared" si="28"/>
        <v>1483915.8321843459</v>
      </c>
      <c r="M114">
        <f t="shared" si="22"/>
        <v>0</v>
      </c>
      <c r="N114" s="40">
        <f t="shared" si="29"/>
        <v>1483915.8321843459</v>
      </c>
      <c r="O114" s="40">
        <f t="shared" si="23"/>
        <v>1483876.9521676202</v>
      </c>
      <c r="P114" s="40">
        <f t="shared" si="30"/>
        <v>1483876.9521676202</v>
      </c>
      <c r="Q114">
        <f t="shared" si="31"/>
        <v>0</v>
      </c>
      <c r="R114" s="40">
        <f t="shared" si="32"/>
        <v>1483876.9521676202</v>
      </c>
      <c r="S114" s="40">
        <f t="shared" si="24"/>
        <v>1483876.9521676204</v>
      </c>
      <c r="T114" s="40">
        <f t="shared" si="33"/>
        <v>1483876.9521676204</v>
      </c>
      <c r="U114">
        <f t="shared" si="34"/>
        <v>0</v>
      </c>
      <c r="V114" s="40">
        <f t="shared" si="35"/>
        <v>1483876.9521676204</v>
      </c>
      <c r="W114" s="40">
        <f t="shared" si="25"/>
        <v>1483876.9521676204</v>
      </c>
      <c r="X114" s="40">
        <f t="shared" si="36"/>
        <v>1483876.9521676204</v>
      </c>
      <c r="Y114">
        <f t="shared" si="37"/>
        <v>0</v>
      </c>
    </row>
    <row r="115" spans="1:25" x14ac:dyDescent="0.25">
      <c r="A115" s="4" t="s">
        <v>896</v>
      </c>
      <c r="B115" s="7" t="s">
        <v>454</v>
      </c>
      <c r="C115" s="2" t="s">
        <v>897</v>
      </c>
      <c r="D115">
        <f>VLOOKUP(B115,'Model allocations'!$A$1:$L$319,5,FALSE)</f>
        <v>2373333.7456216114</v>
      </c>
      <c r="E115" s="42">
        <f>VLOOKUP(B115,'Initial adjusted formula count'!$A$1:$P$319,12,FALSE)</f>
        <v>0.14783798755254299</v>
      </c>
      <c r="F115">
        <f>VLOOKUP(B115,'Model allocations'!$A$1:$L$319,10,FALSE)</f>
        <v>2983905.6133507597</v>
      </c>
      <c r="G115" s="41">
        <f t="shared" si="26"/>
        <v>0.85</v>
      </c>
      <c r="H115">
        <f t="shared" si="27"/>
        <v>2017333.6837783696</v>
      </c>
      <c r="I115">
        <f t="shared" si="19"/>
        <v>0</v>
      </c>
      <c r="J115">
        <f t="shared" si="20"/>
        <v>2983905.6133507597</v>
      </c>
      <c r="K115">
        <f t="shared" si="21"/>
        <v>2982947.6213839324</v>
      </c>
      <c r="L115">
        <f t="shared" si="28"/>
        <v>2982947.6213839324</v>
      </c>
      <c r="M115">
        <f t="shared" si="22"/>
        <v>0</v>
      </c>
      <c r="N115" s="40">
        <f t="shared" si="29"/>
        <v>2982947.6213839324</v>
      </c>
      <c r="O115" s="40">
        <f t="shared" si="23"/>
        <v>2982869.4652979225</v>
      </c>
      <c r="P115" s="40">
        <f t="shared" si="30"/>
        <v>2982869.4652979225</v>
      </c>
      <c r="Q115">
        <f t="shared" si="31"/>
        <v>0</v>
      </c>
      <c r="R115" s="40">
        <f t="shared" si="32"/>
        <v>2982869.4652979225</v>
      </c>
      <c r="S115" s="40">
        <f t="shared" si="24"/>
        <v>2982869.4652979234</v>
      </c>
      <c r="T115" s="40">
        <f t="shared" si="33"/>
        <v>2982869.4652979234</v>
      </c>
      <c r="U115">
        <f t="shared" si="34"/>
        <v>0</v>
      </c>
      <c r="V115" s="40">
        <f t="shared" si="35"/>
        <v>2982869.4652979234</v>
      </c>
      <c r="W115" s="40">
        <f t="shared" si="25"/>
        <v>2982869.4652979234</v>
      </c>
      <c r="X115" s="40">
        <f t="shared" si="36"/>
        <v>2982869.4652979234</v>
      </c>
      <c r="Y115">
        <f t="shared" si="37"/>
        <v>0</v>
      </c>
    </row>
    <row r="116" spans="1:25" x14ac:dyDescent="0.25">
      <c r="A116" s="4" t="s">
        <v>898</v>
      </c>
      <c r="B116" s="7" t="s">
        <v>456</v>
      </c>
      <c r="C116" s="2" t="s">
        <v>899</v>
      </c>
      <c r="D116">
        <f>VLOOKUP(B116,'Model allocations'!$A$1:$L$319,5,FALSE)</f>
        <v>77792.332341887639</v>
      </c>
      <c r="E116" s="42">
        <f>VLOOKUP(B116,'Initial adjusted formula count'!$A$1:$P$319,12,FALSE)</f>
        <v>0.17978723404255301</v>
      </c>
      <c r="F116">
        <f>VLOOKUP(B116,'Model allocations'!$A$1:$L$319,10,FALSE)</f>
        <v>73016.239089654875</v>
      </c>
      <c r="G116" s="41">
        <f t="shared" si="26"/>
        <v>0.9</v>
      </c>
      <c r="H116">
        <f t="shared" si="27"/>
        <v>70013.099107698872</v>
      </c>
      <c r="I116">
        <f t="shared" si="19"/>
        <v>0</v>
      </c>
      <c r="J116">
        <f t="shared" si="20"/>
        <v>73016.239089654875</v>
      </c>
      <c r="K116">
        <f t="shared" si="21"/>
        <v>72992.79700416034</v>
      </c>
      <c r="L116">
        <f t="shared" si="28"/>
        <v>72992.79700416034</v>
      </c>
      <c r="M116">
        <f t="shared" si="22"/>
        <v>0</v>
      </c>
      <c r="N116" s="40">
        <f t="shared" si="29"/>
        <v>72992.79700416034</v>
      </c>
      <c r="O116" s="40">
        <f t="shared" si="23"/>
        <v>72990.884522935434</v>
      </c>
      <c r="P116" s="40">
        <f t="shared" si="30"/>
        <v>72990.884522935434</v>
      </c>
      <c r="Q116">
        <f t="shared" si="31"/>
        <v>0</v>
      </c>
      <c r="R116" s="40">
        <f t="shared" si="32"/>
        <v>72990.884522935434</v>
      </c>
      <c r="S116" s="40">
        <f t="shared" si="24"/>
        <v>72990.884522935448</v>
      </c>
      <c r="T116" s="40">
        <f t="shared" si="33"/>
        <v>72990.884522935448</v>
      </c>
      <c r="U116">
        <f t="shared" si="34"/>
        <v>0</v>
      </c>
      <c r="V116" s="40">
        <f t="shared" si="35"/>
        <v>72990.884522935448</v>
      </c>
      <c r="W116" s="40">
        <f t="shared" si="25"/>
        <v>72990.884522935434</v>
      </c>
      <c r="X116" s="40">
        <f t="shared" si="36"/>
        <v>72990.884522935434</v>
      </c>
      <c r="Y116">
        <f t="shared" si="37"/>
        <v>0</v>
      </c>
    </row>
    <row r="117" spans="1:25" x14ac:dyDescent="0.25">
      <c r="A117" s="8" t="s">
        <v>900</v>
      </c>
      <c r="B117" s="7" t="s">
        <v>458</v>
      </c>
      <c r="C117" s="2" t="s">
        <v>901</v>
      </c>
      <c r="D117">
        <f>VLOOKUP(B117,'Model allocations'!$A$1:$L$319,5,FALSE)</f>
        <v>91163.611303399535</v>
      </c>
      <c r="E117" s="42">
        <f>VLOOKUP(B117,'Initial adjusted formula count'!$A$1:$P$319,12,FALSE)</f>
        <v>0.15810732833237201</v>
      </c>
      <c r="F117">
        <f>VLOOKUP(B117,'Model allocations'!$A$1:$L$319,10,FALSE)</f>
        <v>108790.88144748491</v>
      </c>
      <c r="G117" s="41">
        <f t="shared" si="26"/>
        <v>0.9</v>
      </c>
      <c r="H117">
        <f t="shared" si="27"/>
        <v>82047.250173059583</v>
      </c>
      <c r="I117">
        <f t="shared" si="19"/>
        <v>0</v>
      </c>
      <c r="J117">
        <f t="shared" si="20"/>
        <v>108790.88144748491</v>
      </c>
      <c r="K117">
        <f t="shared" si="21"/>
        <v>108755.95380432339</v>
      </c>
      <c r="L117">
        <f t="shared" si="28"/>
        <v>108755.95380432339</v>
      </c>
      <c r="M117">
        <f t="shared" si="22"/>
        <v>0</v>
      </c>
      <c r="N117" s="40">
        <f t="shared" si="29"/>
        <v>108755.95380432339</v>
      </c>
      <c r="O117" s="40">
        <f t="shared" si="23"/>
        <v>108753.10429412124</v>
      </c>
      <c r="P117" s="40">
        <f t="shared" si="30"/>
        <v>108753.10429412124</v>
      </c>
      <c r="Q117">
        <f t="shared" si="31"/>
        <v>0</v>
      </c>
      <c r="R117" s="40">
        <f t="shared" si="32"/>
        <v>108753.10429412124</v>
      </c>
      <c r="S117" s="40">
        <f t="shared" si="24"/>
        <v>108753.10429412125</v>
      </c>
      <c r="T117" s="40">
        <f t="shared" si="33"/>
        <v>108753.10429412125</v>
      </c>
      <c r="U117">
        <f t="shared" si="34"/>
        <v>0</v>
      </c>
      <c r="V117" s="40">
        <f t="shared" si="35"/>
        <v>108753.10429412125</v>
      </c>
      <c r="W117" s="40">
        <f t="shared" si="25"/>
        <v>108753.10429412124</v>
      </c>
      <c r="X117" s="40">
        <f t="shared" si="36"/>
        <v>108753.10429412124</v>
      </c>
      <c r="Y117">
        <f t="shared" si="37"/>
        <v>0</v>
      </c>
    </row>
    <row r="118" spans="1:25" x14ac:dyDescent="0.25">
      <c r="A118" s="4" t="s">
        <v>902</v>
      </c>
      <c r="B118" s="7" t="s">
        <v>292</v>
      </c>
      <c r="C118" s="2" t="s">
        <v>903</v>
      </c>
      <c r="D118">
        <f>VLOOKUP(B118,'Model allocations'!$A$1:$L$319,5,FALSE)</f>
        <v>24638.813865783661</v>
      </c>
      <c r="E118" s="42">
        <f>VLOOKUP(B118,'Initial adjusted formula count'!$A$1:$P$319,12,FALSE)</f>
        <v>8.0332409972299207E-2</v>
      </c>
      <c r="F118">
        <f>VLOOKUP(B118,'Model allocations'!$A$1:$L$319,10,FALSE)</f>
        <v>22779.404484941631</v>
      </c>
      <c r="G118" s="41">
        <f t="shared" si="26"/>
        <v>0.85</v>
      </c>
      <c r="H118">
        <f t="shared" si="27"/>
        <v>20942.991785916111</v>
      </c>
      <c r="I118">
        <f t="shared" si="19"/>
        <v>0</v>
      </c>
      <c r="J118">
        <f t="shared" si="20"/>
        <v>22779.404484941631</v>
      </c>
      <c r="K118">
        <f t="shared" si="21"/>
        <v>22772.091087893132</v>
      </c>
      <c r="L118">
        <f t="shared" si="28"/>
        <v>22772.091087893132</v>
      </c>
      <c r="M118">
        <f t="shared" si="22"/>
        <v>0</v>
      </c>
      <c r="N118" s="40">
        <f t="shared" si="29"/>
        <v>22772.091087893132</v>
      </c>
      <c r="O118" s="40">
        <f t="shared" si="23"/>
        <v>22771.494437285881</v>
      </c>
      <c r="P118" s="40">
        <f t="shared" si="30"/>
        <v>22771.494437285881</v>
      </c>
      <c r="Q118">
        <f t="shared" si="31"/>
        <v>0</v>
      </c>
      <c r="R118" s="40">
        <f t="shared" si="32"/>
        <v>22771.494437285881</v>
      </c>
      <c r="S118" s="40">
        <f t="shared" si="24"/>
        <v>22771.494437285888</v>
      </c>
      <c r="T118" s="40">
        <f t="shared" si="33"/>
        <v>22771.494437285888</v>
      </c>
      <c r="U118">
        <f t="shared" si="34"/>
        <v>0</v>
      </c>
      <c r="V118" s="40">
        <f t="shared" si="35"/>
        <v>22771.494437285888</v>
      </c>
      <c r="W118" s="40">
        <f t="shared" si="25"/>
        <v>22771.494437285884</v>
      </c>
      <c r="X118" s="40">
        <f t="shared" si="36"/>
        <v>22771.494437285884</v>
      </c>
      <c r="Y118">
        <f t="shared" si="37"/>
        <v>0</v>
      </c>
    </row>
    <row r="119" spans="1:25" x14ac:dyDescent="0.25">
      <c r="A119" s="4" t="s">
        <v>904</v>
      </c>
      <c r="B119" s="7" t="s">
        <v>460</v>
      </c>
      <c r="C119" s="2" t="s">
        <v>905</v>
      </c>
      <c r="D119">
        <f>VLOOKUP(B119,'Model allocations'!$A$1:$L$319,5,FALSE)</f>
        <v>6914.3732291813585</v>
      </c>
      <c r="E119" s="42">
        <f>VLOOKUP(B119,'Initial adjusted formula count'!$A$1:$P$319,12,FALSE)</f>
        <v>0.19512195121951201</v>
      </c>
      <c r="F119">
        <f>VLOOKUP(B119,'Model allocations'!$A$1:$L$319,10,FALSE)</f>
        <v>7233.7569935344882</v>
      </c>
      <c r="G119" s="41">
        <f t="shared" si="26"/>
        <v>0.9</v>
      </c>
      <c r="H119">
        <f t="shared" si="27"/>
        <v>6222.9359062632229</v>
      </c>
      <c r="I119">
        <f t="shared" si="19"/>
        <v>0</v>
      </c>
      <c r="J119">
        <f t="shared" si="20"/>
        <v>7233.7569935344882</v>
      </c>
      <c r="K119">
        <f t="shared" si="21"/>
        <v>7231.4345738645161</v>
      </c>
      <c r="L119">
        <f t="shared" si="28"/>
        <v>7231.4345738645161</v>
      </c>
      <c r="M119">
        <f t="shared" si="22"/>
        <v>0</v>
      </c>
      <c r="N119" s="40">
        <f t="shared" si="29"/>
        <v>7231.4345738645161</v>
      </c>
      <c r="O119" s="40">
        <f t="shared" si="23"/>
        <v>7231.2451033493517</v>
      </c>
      <c r="P119" s="40">
        <f t="shared" si="30"/>
        <v>7231.2451033493517</v>
      </c>
      <c r="Q119">
        <f t="shared" si="31"/>
        <v>0</v>
      </c>
      <c r="R119" s="40">
        <f t="shared" si="32"/>
        <v>7231.2451033493517</v>
      </c>
      <c r="S119" s="40">
        <f t="shared" si="24"/>
        <v>7231.2451033493535</v>
      </c>
      <c r="T119" s="40">
        <f t="shared" si="33"/>
        <v>7231.2451033493535</v>
      </c>
      <c r="U119">
        <f t="shared" si="34"/>
        <v>0</v>
      </c>
      <c r="V119" s="40">
        <f t="shared" si="35"/>
        <v>7231.2451033493535</v>
      </c>
      <c r="W119" s="40">
        <f t="shared" si="25"/>
        <v>7231.2451033493526</v>
      </c>
      <c r="X119" s="40">
        <f t="shared" si="36"/>
        <v>7231.2451033493526</v>
      </c>
      <c r="Y119">
        <f t="shared" si="37"/>
        <v>0</v>
      </c>
    </row>
    <row r="120" spans="1:25" x14ac:dyDescent="0.25">
      <c r="A120" s="4" t="s">
        <v>906</v>
      </c>
      <c r="B120" s="7" t="s">
        <v>162</v>
      </c>
      <c r="C120" s="2" t="s">
        <v>907</v>
      </c>
      <c r="D120">
        <f>VLOOKUP(B120,'Model allocations'!$A$1:$L$319,5,FALSE)</f>
        <v>40243.395980779984</v>
      </c>
      <c r="E120" s="42">
        <f>VLOOKUP(B120,'Initial adjusted formula count'!$A$1:$P$319,12,FALSE)</f>
        <v>7.91878172588832E-2</v>
      </c>
      <c r="F120">
        <f>VLOOKUP(B120,'Model allocations'!$A$1:$L$319,10,FALSE)</f>
        <v>61268.743097429207</v>
      </c>
      <c r="G120" s="41">
        <f t="shared" si="26"/>
        <v>0.85</v>
      </c>
      <c r="H120">
        <f t="shared" si="27"/>
        <v>34206.886583662985</v>
      </c>
      <c r="I120">
        <f t="shared" si="19"/>
        <v>0</v>
      </c>
      <c r="J120">
        <f t="shared" si="20"/>
        <v>61268.743097429207</v>
      </c>
      <c r="K120">
        <f t="shared" si="21"/>
        <v>61249.072581229797</v>
      </c>
      <c r="L120">
        <f t="shared" si="28"/>
        <v>61249.072581229797</v>
      </c>
      <c r="M120">
        <f t="shared" si="22"/>
        <v>0</v>
      </c>
      <c r="N120" s="40">
        <f t="shared" si="29"/>
        <v>61249.072581229797</v>
      </c>
      <c r="O120" s="40">
        <f t="shared" si="23"/>
        <v>61247.467796837882</v>
      </c>
      <c r="P120" s="40">
        <f t="shared" si="30"/>
        <v>61247.467796837882</v>
      </c>
      <c r="Q120">
        <f t="shared" si="31"/>
        <v>0</v>
      </c>
      <c r="R120" s="40">
        <f t="shared" si="32"/>
        <v>61247.467796837882</v>
      </c>
      <c r="S120" s="40">
        <f t="shared" si="24"/>
        <v>61247.467796837896</v>
      </c>
      <c r="T120" s="40">
        <f t="shared" si="33"/>
        <v>61247.467796837896</v>
      </c>
      <c r="U120">
        <f t="shared" si="34"/>
        <v>0</v>
      </c>
      <c r="V120" s="40">
        <f t="shared" si="35"/>
        <v>61247.467796837896</v>
      </c>
      <c r="W120" s="40">
        <f t="shared" si="25"/>
        <v>61247.467796837889</v>
      </c>
      <c r="X120" s="40">
        <f t="shared" si="36"/>
        <v>61247.467796837889</v>
      </c>
      <c r="Y120">
        <f t="shared" si="37"/>
        <v>0</v>
      </c>
    </row>
    <row r="121" spans="1:25" x14ac:dyDescent="0.25">
      <c r="A121" s="4" t="s">
        <v>908</v>
      </c>
      <c r="B121" s="7" t="s">
        <v>294</v>
      </c>
      <c r="C121" s="2" t="s">
        <v>909</v>
      </c>
      <c r="D121">
        <f>VLOOKUP(B121,'Model allocations'!$A$1:$L$319,5,FALSE)</f>
        <v>28334.635945651218</v>
      </c>
      <c r="E121" s="42">
        <f>VLOOKUP(B121,'Initial adjusted formula count'!$A$1:$P$319,12,FALSE)</f>
        <v>0.227574750830565</v>
      </c>
      <c r="F121">
        <f>VLOOKUP(B121,'Model allocations'!$A$1:$L$319,10,FALSE)</f>
        <v>67682.186243076212</v>
      </c>
      <c r="G121" s="41">
        <f t="shared" si="26"/>
        <v>0.9</v>
      </c>
      <c r="H121">
        <f t="shared" si="27"/>
        <v>25501.172351086097</v>
      </c>
      <c r="I121">
        <f t="shared" si="19"/>
        <v>0</v>
      </c>
      <c r="J121">
        <f t="shared" si="20"/>
        <v>67682.186243076212</v>
      </c>
      <c r="K121">
        <f t="shared" si="21"/>
        <v>67660.456671461056</v>
      </c>
      <c r="L121">
        <f t="shared" si="28"/>
        <v>67660.456671461056</v>
      </c>
      <c r="M121">
        <f t="shared" si="22"/>
        <v>0</v>
      </c>
      <c r="N121" s="40">
        <f t="shared" si="29"/>
        <v>67660.456671461056</v>
      </c>
      <c r="O121" s="40">
        <f t="shared" si="23"/>
        <v>67658.683902662437</v>
      </c>
      <c r="P121" s="40">
        <f t="shared" si="30"/>
        <v>67658.683902662437</v>
      </c>
      <c r="Q121">
        <f t="shared" si="31"/>
        <v>0</v>
      </c>
      <c r="R121" s="40">
        <f t="shared" si="32"/>
        <v>67658.683902662437</v>
      </c>
      <c r="S121" s="40">
        <f t="shared" si="24"/>
        <v>67658.683902662451</v>
      </c>
      <c r="T121" s="40">
        <f t="shared" si="33"/>
        <v>67658.683902662451</v>
      </c>
      <c r="U121">
        <f t="shared" si="34"/>
        <v>0</v>
      </c>
      <c r="V121" s="40">
        <f t="shared" si="35"/>
        <v>67658.683902662451</v>
      </c>
      <c r="W121" s="40">
        <f t="shared" si="25"/>
        <v>67658.683902662437</v>
      </c>
      <c r="X121" s="40">
        <f t="shared" si="36"/>
        <v>67658.683902662437</v>
      </c>
      <c r="Y121">
        <f t="shared" si="37"/>
        <v>0</v>
      </c>
    </row>
    <row r="122" spans="1:25" x14ac:dyDescent="0.25">
      <c r="A122" s="4" t="s">
        <v>910</v>
      </c>
      <c r="B122" s="7" t="s">
        <v>462</v>
      </c>
      <c r="C122" s="2" t="s">
        <v>911</v>
      </c>
      <c r="D122">
        <f>VLOOKUP(B122,'Model allocations'!$A$1:$L$319,5,FALSE)</f>
        <v>11465.352360691033</v>
      </c>
      <c r="E122" s="42">
        <f>VLOOKUP(B122,'Initial adjusted formula count'!$A$1:$P$319,12,FALSE)</f>
        <v>0.10344827586206901</v>
      </c>
      <c r="F122">
        <f>VLOOKUP(B122,'Model allocations'!$A$1:$L$319,10,FALSE)</f>
        <v>0</v>
      </c>
      <c r="G122" s="41">
        <f t="shared" si="26"/>
        <v>0.85</v>
      </c>
      <c r="H122">
        <f t="shared" si="27"/>
        <v>0</v>
      </c>
      <c r="I122">
        <f t="shared" si="19"/>
        <v>0</v>
      </c>
      <c r="J122">
        <f t="shared" si="20"/>
        <v>0</v>
      </c>
      <c r="K122">
        <f t="shared" si="21"/>
        <v>0</v>
      </c>
      <c r="L122">
        <f t="shared" si="28"/>
        <v>0</v>
      </c>
      <c r="M122">
        <f t="shared" si="22"/>
        <v>0</v>
      </c>
      <c r="N122" s="40">
        <f t="shared" si="29"/>
        <v>0</v>
      </c>
      <c r="O122" s="40">
        <f t="shared" si="23"/>
        <v>0</v>
      </c>
      <c r="P122" s="40">
        <f t="shared" si="30"/>
        <v>0</v>
      </c>
      <c r="Q122">
        <f t="shared" si="31"/>
        <v>0</v>
      </c>
      <c r="R122" s="40">
        <f t="shared" si="32"/>
        <v>0</v>
      </c>
      <c r="S122" s="40">
        <f t="shared" si="24"/>
        <v>0</v>
      </c>
      <c r="T122" s="40">
        <f t="shared" si="33"/>
        <v>0</v>
      </c>
      <c r="U122">
        <f t="shared" si="34"/>
        <v>0</v>
      </c>
      <c r="V122" s="40">
        <f t="shared" si="35"/>
        <v>0</v>
      </c>
      <c r="W122" s="40">
        <f t="shared" si="25"/>
        <v>0</v>
      </c>
      <c r="X122" s="40">
        <f t="shared" si="36"/>
        <v>0</v>
      </c>
      <c r="Y122">
        <f t="shared" si="37"/>
        <v>0</v>
      </c>
    </row>
    <row r="123" spans="1:25" x14ac:dyDescent="0.25">
      <c r="A123" s="8" t="s">
        <v>912</v>
      </c>
      <c r="B123" s="7" t="s">
        <v>296</v>
      </c>
      <c r="C123" s="2" t="s">
        <v>913</v>
      </c>
      <c r="D123">
        <f>VLOOKUP(B123,'Model allocations'!$A$1:$L$319,5,FALSE)</f>
        <v>56258.624993539364</v>
      </c>
      <c r="E123" s="42">
        <f>VLOOKUP(B123,'Initial adjusted formula count'!$A$1:$P$319,12,FALSE)</f>
        <v>0.135284810126582</v>
      </c>
      <c r="F123">
        <f>VLOOKUP(B123,'Model allocations'!$A$1:$L$319,10,FALSE)</f>
        <v>67159.96839525894</v>
      </c>
      <c r="G123" s="41">
        <f t="shared" si="26"/>
        <v>0.85</v>
      </c>
      <c r="H123">
        <f t="shared" si="27"/>
        <v>47819.831244508459</v>
      </c>
      <c r="I123">
        <f t="shared" si="19"/>
        <v>0</v>
      </c>
      <c r="J123">
        <f t="shared" si="20"/>
        <v>67159.96839525894</v>
      </c>
      <c r="K123">
        <f t="shared" si="21"/>
        <v>67138.40648327113</v>
      </c>
      <c r="L123">
        <f t="shared" si="28"/>
        <v>67138.40648327113</v>
      </c>
      <c r="M123">
        <f t="shared" si="22"/>
        <v>0</v>
      </c>
      <c r="N123" s="40">
        <f t="shared" si="29"/>
        <v>67138.40648327113</v>
      </c>
      <c r="O123" s="40">
        <f t="shared" si="23"/>
        <v>67136.647392687693</v>
      </c>
      <c r="P123" s="40">
        <f t="shared" si="30"/>
        <v>67136.647392687693</v>
      </c>
      <c r="Q123">
        <f t="shared" si="31"/>
        <v>0</v>
      </c>
      <c r="R123" s="40">
        <f t="shared" si="32"/>
        <v>67136.647392687693</v>
      </c>
      <c r="S123" s="40">
        <f t="shared" si="24"/>
        <v>67136.647392687722</v>
      </c>
      <c r="T123" s="40">
        <f t="shared" si="33"/>
        <v>67136.647392687722</v>
      </c>
      <c r="U123">
        <f t="shared" si="34"/>
        <v>0</v>
      </c>
      <c r="V123" s="40">
        <f t="shared" si="35"/>
        <v>67136.647392687722</v>
      </c>
      <c r="W123" s="40">
        <f t="shared" si="25"/>
        <v>67136.647392687722</v>
      </c>
      <c r="X123" s="40">
        <f t="shared" si="36"/>
        <v>67136.647392687722</v>
      </c>
      <c r="Y123">
        <f t="shared" si="37"/>
        <v>0</v>
      </c>
    </row>
    <row r="124" spans="1:25" x14ac:dyDescent="0.25">
      <c r="A124" s="4" t="s">
        <v>914</v>
      </c>
      <c r="B124" s="7" t="s">
        <v>164</v>
      </c>
      <c r="C124" s="2" t="s">
        <v>915</v>
      </c>
      <c r="D124">
        <f>VLOOKUP(B124,'Model allocations'!$A$1:$L$319,5,FALSE)</f>
        <v>0</v>
      </c>
      <c r="E124" s="42">
        <f>VLOOKUP(B124,'Initial adjusted formula count'!$A$1:$P$319,12,FALSE)</f>
        <v>5.1518646674356003E-2</v>
      </c>
      <c r="F124">
        <f>VLOOKUP(B124,'Model allocations'!$A$1:$L$319,10,FALSE)</f>
        <v>210513.11730911577</v>
      </c>
      <c r="G124" s="41">
        <f t="shared" si="26"/>
        <v>0.85</v>
      </c>
      <c r="H124">
        <f t="shared" si="27"/>
        <v>0</v>
      </c>
      <c r="I124">
        <f t="shared" si="19"/>
        <v>0</v>
      </c>
      <c r="J124">
        <f t="shared" si="20"/>
        <v>210513.11730911577</v>
      </c>
      <c r="K124">
        <f t="shared" si="21"/>
        <v>210445.53143294345</v>
      </c>
      <c r="L124">
        <f t="shared" si="28"/>
        <v>210445.53143294345</v>
      </c>
      <c r="M124">
        <f t="shared" si="22"/>
        <v>0</v>
      </c>
      <c r="N124" s="40">
        <f t="shared" si="29"/>
        <v>210445.53143294345</v>
      </c>
      <c r="O124" s="40">
        <f t="shared" si="23"/>
        <v>210440.01755836612</v>
      </c>
      <c r="P124" s="40">
        <f t="shared" si="30"/>
        <v>210440.01755836612</v>
      </c>
      <c r="Q124">
        <f t="shared" si="31"/>
        <v>0</v>
      </c>
      <c r="R124" s="40">
        <f t="shared" si="32"/>
        <v>210440.01755836612</v>
      </c>
      <c r="S124" s="40">
        <f t="shared" si="24"/>
        <v>210440.01755836618</v>
      </c>
      <c r="T124" s="40">
        <f t="shared" si="33"/>
        <v>210440.01755836618</v>
      </c>
      <c r="U124">
        <f t="shared" si="34"/>
        <v>0</v>
      </c>
      <c r="V124" s="40">
        <f t="shared" si="35"/>
        <v>210440.01755836618</v>
      </c>
      <c r="W124" s="40">
        <f t="shared" si="25"/>
        <v>210440.01755836615</v>
      </c>
      <c r="X124" s="40">
        <f t="shared" si="36"/>
        <v>210440.01755836615</v>
      </c>
      <c r="Y124">
        <f t="shared" si="37"/>
        <v>0</v>
      </c>
    </row>
    <row r="125" spans="1:25" x14ac:dyDescent="0.25">
      <c r="A125" s="4" t="s">
        <v>916</v>
      </c>
      <c r="B125" s="7" t="s">
        <v>166</v>
      </c>
      <c r="C125" s="2" t="s">
        <v>917</v>
      </c>
      <c r="D125">
        <f>VLOOKUP(B125,'Model allocations'!$A$1:$L$319,5,FALSE)</f>
        <v>0</v>
      </c>
      <c r="E125" s="42">
        <f>VLOOKUP(B125,'Initial adjusted formula count'!$A$1:$P$319,12,FALSE)</f>
        <v>4.25654536472913E-2</v>
      </c>
      <c r="F125">
        <f>VLOOKUP(B125,'Model allocations'!$A$1:$L$319,10,FALSE)</f>
        <v>0</v>
      </c>
      <c r="G125" s="41">
        <f t="shared" si="26"/>
        <v>0.85</v>
      </c>
      <c r="H125">
        <f t="shared" si="2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8"/>
        <v>0</v>
      </c>
      <c r="M125">
        <f t="shared" si="22"/>
        <v>0</v>
      </c>
      <c r="N125" s="40">
        <f t="shared" si="29"/>
        <v>0</v>
      </c>
      <c r="O125" s="40">
        <f t="shared" si="23"/>
        <v>0</v>
      </c>
      <c r="P125" s="40">
        <f t="shared" si="30"/>
        <v>0</v>
      </c>
      <c r="Q125">
        <f t="shared" si="31"/>
        <v>0</v>
      </c>
      <c r="R125" s="40">
        <f t="shared" si="32"/>
        <v>0</v>
      </c>
      <c r="S125" s="40">
        <f t="shared" si="24"/>
        <v>0</v>
      </c>
      <c r="T125" s="40">
        <f t="shared" si="33"/>
        <v>0</v>
      </c>
      <c r="U125">
        <f t="shared" si="34"/>
        <v>0</v>
      </c>
      <c r="V125" s="40">
        <f t="shared" si="35"/>
        <v>0</v>
      </c>
      <c r="W125" s="40">
        <f t="shared" si="25"/>
        <v>0</v>
      </c>
      <c r="X125" s="40">
        <f t="shared" si="36"/>
        <v>0</v>
      </c>
      <c r="Y125">
        <f t="shared" si="37"/>
        <v>0</v>
      </c>
    </row>
    <row r="126" spans="1:25" x14ac:dyDescent="0.25">
      <c r="A126" s="4" t="s">
        <v>918</v>
      </c>
      <c r="B126" s="7" t="s">
        <v>168</v>
      </c>
      <c r="C126" s="2" t="s">
        <v>919</v>
      </c>
      <c r="D126">
        <f>VLOOKUP(B126,'Model allocations'!$A$1:$L$319,5,FALSE)</f>
        <v>101840.43064523916</v>
      </c>
      <c r="E126" s="42">
        <f>VLOOKUP(B126,'Initial adjusted formula count'!$A$1:$P$319,12,FALSE)</f>
        <v>0.11529850746268699</v>
      </c>
      <c r="F126">
        <f>VLOOKUP(B126,'Model allocations'!$A$1:$L$319,10,FALSE)</f>
        <v>121359.2411352925</v>
      </c>
      <c r="G126" s="41">
        <f t="shared" si="26"/>
        <v>0.85</v>
      </c>
      <c r="H126">
        <f t="shared" si="27"/>
        <v>86564.366048453288</v>
      </c>
      <c r="I126">
        <f t="shared" si="19"/>
        <v>0</v>
      </c>
      <c r="J126">
        <f t="shared" si="20"/>
        <v>121359.2411352925</v>
      </c>
      <c r="K126">
        <f t="shared" si="21"/>
        <v>121320.27838205136</v>
      </c>
      <c r="L126">
        <f t="shared" si="28"/>
        <v>121320.27838205136</v>
      </c>
      <c r="M126">
        <f t="shared" si="22"/>
        <v>0</v>
      </c>
      <c r="N126" s="40">
        <f t="shared" si="29"/>
        <v>121320.27838205136</v>
      </c>
      <c r="O126" s="40">
        <f t="shared" si="23"/>
        <v>121317.09967450584</v>
      </c>
      <c r="P126" s="40">
        <f t="shared" si="30"/>
        <v>121317.09967450584</v>
      </c>
      <c r="Q126">
        <f t="shared" si="31"/>
        <v>0</v>
      </c>
      <c r="R126" s="40">
        <f t="shared" si="32"/>
        <v>121317.09967450584</v>
      </c>
      <c r="S126" s="40">
        <f t="shared" si="24"/>
        <v>121317.09967450587</v>
      </c>
      <c r="T126" s="40">
        <f t="shared" si="33"/>
        <v>121317.09967450587</v>
      </c>
      <c r="U126">
        <f t="shared" si="34"/>
        <v>0</v>
      </c>
      <c r="V126" s="40">
        <f t="shared" si="35"/>
        <v>121317.09967450587</v>
      </c>
      <c r="W126" s="40">
        <f t="shared" si="25"/>
        <v>121317.09967450585</v>
      </c>
      <c r="X126" s="40">
        <f t="shared" si="36"/>
        <v>121317.09967450585</v>
      </c>
      <c r="Y126">
        <f t="shared" si="37"/>
        <v>0</v>
      </c>
    </row>
    <row r="127" spans="1:25" x14ac:dyDescent="0.25">
      <c r="A127" s="4" t="s">
        <v>920</v>
      </c>
      <c r="B127" s="7" t="s">
        <v>170</v>
      </c>
      <c r="C127" s="2" t="s">
        <v>921</v>
      </c>
      <c r="D127">
        <f>VLOOKUP(B127,'Model allocations'!$A$1:$L$319,5,FALSE)</f>
        <v>0</v>
      </c>
      <c r="E127" s="42">
        <f>VLOOKUP(B127,'Initial adjusted formula count'!$A$1:$P$319,12,FALSE)</f>
        <v>0.32142857142857101</v>
      </c>
      <c r="F127">
        <f>VLOOKUP(B127,'Model allocations'!$A$1:$L$319,10,FALSE)</f>
        <v>0</v>
      </c>
      <c r="G127" s="41">
        <f t="shared" si="26"/>
        <v>0.95</v>
      </c>
      <c r="H127">
        <f t="shared" si="27"/>
        <v>0</v>
      </c>
      <c r="I127">
        <f t="shared" si="19"/>
        <v>0</v>
      </c>
      <c r="J127">
        <f t="shared" si="20"/>
        <v>0</v>
      </c>
      <c r="K127">
        <f t="shared" si="21"/>
        <v>0</v>
      </c>
      <c r="L127">
        <f t="shared" si="28"/>
        <v>0</v>
      </c>
      <c r="M127">
        <f t="shared" si="22"/>
        <v>0</v>
      </c>
      <c r="N127" s="40">
        <f t="shared" si="29"/>
        <v>0</v>
      </c>
      <c r="O127" s="40">
        <f t="shared" si="23"/>
        <v>0</v>
      </c>
      <c r="P127" s="40">
        <f t="shared" si="30"/>
        <v>0</v>
      </c>
      <c r="Q127">
        <f t="shared" si="31"/>
        <v>0</v>
      </c>
      <c r="R127" s="40">
        <f t="shared" si="32"/>
        <v>0</v>
      </c>
      <c r="S127" s="40">
        <f t="shared" si="24"/>
        <v>0</v>
      </c>
      <c r="T127" s="40">
        <f t="shared" si="33"/>
        <v>0</v>
      </c>
      <c r="U127">
        <f t="shared" si="34"/>
        <v>0</v>
      </c>
      <c r="V127" s="40">
        <f t="shared" si="35"/>
        <v>0</v>
      </c>
      <c r="W127" s="40">
        <f t="shared" si="25"/>
        <v>0</v>
      </c>
      <c r="X127" s="40">
        <f t="shared" si="36"/>
        <v>0</v>
      </c>
      <c r="Y127">
        <f t="shared" si="37"/>
        <v>0</v>
      </c>
    </row>
    <row r="128" spans="1:25" x14ac:dyDescent="0.25">
      <c r="A128" s="4" t="s">
        <v>922</v>
      </c>
      <c r="B128" s="7" t="s">
        <v>172</v>
      </c>
      <c r="C128" s="2" t="s">
        <v>923</v>
      </c>
      <c r="D128">
        <f>VLOOKUP(B128,'Model allocations'!$A$1:$L$319,5,FALSE)</f>
        <v>27102.695252362028</v>
      </c>
      <c r="E128" s="42">
        <f>VLOOKUP(B128,'Initial adjusted formula count'!$A$1:$P$319,12,FALSE)</f>
        <v>8.1048867699642396E-2</v>
      </c>
      <c r="F128">
        <f>VLOOKUP(B128,'Model allocations'!$A$1:$L$319,10,FALSE)</f>
        <v>26706.888016828118</v>
      </c>
      <c r="G128" s="41">
        <f t="shared" si="26"/>
        <v>0.85</v>
      </c>
      <c r="H128">
        <f t="shared" si="27"/>
        <v>23037.290964507723</v>
      </c>
      <c r="I128">
        <f t="shared" si="19"/>
        <v>0</v>
      </c>
      <c r="J128">
        <f t="shared" si="20"/>
        <v>26706.888016828118</v>
      </c>
      <c r="K128">
        <f t="shared" si="21"/>
        <v>26698.313689254013</v>
      </c>
      <c r="L128">
        <f t="shared" si="28"/>
        <v>26698.313689254013</v>
      </c>
      <c r="M128">
        <f t="shared" si="22"/>
        <v>0</v>
      </c>
      <c r="N128" s="40">
        <f t="shared" si="29"/>
        <v>26698.313689254013</v>
      </c>
      <c r="O128" s="40">
        <f t="shared" si="23"/>
        <v>26697.614167852411</v>
      </c>
      <c r="P128" s="40">
        <f t="shared" si="30"/>
        <v>26697.614167852411</v>
      </c>
      <c r="Q128">
        <f t="shared" si="31"/>
        <v>0</v>
      </c>
      <c r="R128" s="40">
        <f t="shared" si="32"/>
        <v>26697.614167852411</v>
      </c>
      <c r="S128" s="40">
        <f t="shared" si="24"/>
        <v>26697.614167852418</v>
      </c>
      <c r="T128" s="40">
        <f t="shared" si="33"/>
        <v>26697.614167852418</v>
      </c>
      <c r="U128">
        <f t="shared" si="34"/>
        <v>0</v>
      </c>
      <c r="V128" s="40">
        <f t="shared" si="35"/>
        <v>26697.614167852418</v>
      </c>
      <c r="W128" s="40">
        <f t="shared" si="25"/>
        <v>26697.614167852415</v>
      </c>
      <c r="X128" s="40">
        <f t="shared" si="36"/>
        <v>26697.614167852415</v>
      </c>
      <c r="Y128">
        <f t="shared" si="37"/>
        <v>0</v>
      </c>
    </row>
    <row r="129" spans="1:25" x14ac:dyDescent="0.25">
      <c r="A129" s="4" t="s">
        <v>924</v>
      </c>
      <c r="B129" s="7" t="s">
        <v>466</v>
      </c>
      <c r="C129" s="2" t="s">
        <v>925</v>
      </c>
      <c r="D129">
        <f>VLOOKUP(B129,'Model allocations'!$A$1:$L$319,5,FALSE)</f>
        <v>13140.70072841796</v>
      </c>
      <c r="E129" s="42">
        <f>VLOOKUP(B129,'Initial adjusted formula count'!$A$1:$P$319,12,FALSE)</f>
        <v>0.21612903225806401</v>
      </c>
      <c r="F129">
        <f>VLOOKUP(B129,'Model allocations'!$A$1:$L$319,10,FALSE)</f>
        <v>31823.024439640049</v>
      </c>
      <c r="G129" s="41">
        <f t="shared" si="26"/>
        <v>0.9</v>
      </c>
      <c r="H129">
        <f t="shared" si="27"/>
        <v>11826.630655576164</v>
      </c>
      <c r="I129">
        <f t="shared" si="19"/>
        <v>0</v>
      </c>
      <c r="J129">
        <f t="shared" si="20"/>
        <v>31823.024439640049</v>
      </c>
      <c r="K129">
        <f t="shared" si="21"/>
        <v>31812.807560916768</v>
      </c>
      <c r="L129">
        <f t="shared" si="28"/>
        <v>31812.807560916768</v>
      </c>
      <c r="M129">
        <f t="shared" si="22"/>
        <v>0</v>
      </c>
      <c r="N129" s="40">
        <f t="shared" si="29"/>
        <v>31812.807560916768</v>
      </c>
      <c r="O129" s="40">
        <f t="shared" si="23"/>
        <v>31811.9740348749</v>
      </c>
      <c r="P129" s="40">
        <f t="shared" si="30"/>
        <v>31811.9740348749</v>
      </c>
      <c r="Q129">
        <f t="shared" si="31"/>
        <v>0</v>
      </c>
      <c r="R129" s="40">
        <f t="shared" si="32"/>
        <v>31811.9740348749</v>
      </c>
      <c r="S129" s="40">
        <f t="shared" si="24"/>
        <v>31811.974034874907</v>
      </c>
      <c r="T129" s="40">
        <f t="shared" si="33"/>
        <v>31811.974034874907</v>
      </c>
      <c r="U129">
        <f t="shared" si="34"/>
        <v>0</v>
      </c>
      <c r="V129" s="40">
        <f t="shared" si="35"/>
        <v>31811.974034874907</v>
      </c>
      <c r="W129" s="40">
        <f t="shared" si="25"/>
        <v>31811.974034874904</v>
      </c>
      <c r="X129" s="40">
        <f t="shared" si="36"/>
        <v>31811.974034874904</v>
      </c>
      <c r="Y129">
        <f t="shared" si="37"/>
        <v>0</v>
      </c>
    </row>
    <row r="130" spans="1:25" x14ac:dyDescent="0.25">
      <c r="A130" s="4" t="s">
        <v>926</v>
      </c>
      <c r="B130" s="7" t="s">
        <v>468</v>
      </c>
      <c r="C130" s="2" t="s">
        <v>927</v>
      </c>
      <c r="D130">
        <f>VLOOKUP(B130,'Model allocations'!$A$1:$L$319,5,FALSE)</f>
        <v>624388.60804873414</v>
      </c>
      <c r="E130" s="42">
        <f>VLOOKUP(B130,'Initial adjusted formula count'!$A$1:$P$319,12,FALSE)</f>
        <v>0.16744827586206901</v>
      </c>
      <c r="F130">
        <f>VLOOKUP(B130,'Model allocations'!$A$1:$L$319,10,FALSE)</f>
        <v>579500.19512985123</v>
      </c>
      <c r="G130" s="41">
        <f t="shared" si="26"/>
        <v>0.9</v>
      </c>
      <c r="H130">
        <f t="shared" si="27"/>
        <v>561949.74724386074</v>
      </c>
      <c r="I130">
        <f t="shared" si="19"/>
        <v>0</v>
      </c>
      <c r="J130">
        <f t="shared" si="20"/>
        <v>579500.19512985123</v>
      </c>
      <c r="K130">
        <f t="shared" si="21"/>
        <v>579314.14483079838</v>
      </c>
      <c r="L130">
        <f t="shared" si="28"/>
        <v>579314.14483079838</v>
      </c>
      <c r="M130">
        <f t="shared" si="22"/>
        <v>0</v>
      </c>
      <c r="N130" s="40">
        <f t="shared" si="29"/>
        <v>579314.14483079838</v>
      </c>
      <c r="O130" s="40">
        <f t="shared" si="23"/>
        <v>579298.96624509152</v>
      </c>
      <c r="P130" s="40">
        <f t="shared" si="30"/>
        <v>579298.96624509152</v>
      </c>
      <c r="Q130">
        <f t="shared" si="31"/>
        <v>0</v>
      </c>
      <c r="R130" s="40">
        <f t="shared" si="32"/>
        <v>579298.96624509152</v>
      </c>
      <c r="S130" s="40">
        <f t="shared" si="24"/>
        <v>579298.96624509164</v>
      </c>
      <c r="T130" s="40">
        <f t="shared" si="33"/>
        <v>579298.96624509164</v>
      </c>
      <c r="U130">
        <f t="shared" si="34"/>
        <v>0</v>
      </c>
      <c r="V130" s="40">
        <f t="shared" si="35"/>
        <v>579298.96624509164</v>
      </c>
      <c r="W130" s="40">
        <f t="shared" si="25"/>
        <v>579298.96624509152</v>
      </c>
      <c r="X130" s="40">
        <f t="shared" si="36"/>
        <v>579298.96624509152</v>
      </c>
      <c r="Y130">
        <f t="shared" si="37"/>
        <v>0</v>
      </c>
    </row>
    <row r="131" spans="1:25" x14ac:dyDescent="0.25">
      <c r="A131" s="4" t="s">
        <v>928</v>
      </c>
      <c r="B131" s="7" t="s">
        <v>470</v>
      </c>
      <c r="C131" s="2" t="s">
        <v>929</v>
      </c>
      <c r="D131">
        <f>VLOOKUP(B131,'Model allocations'!$A$1:$L$319,5,FALSE)</f>
        <v>33157.5297672917</v>
      </c>
      <c r="E131" s="42">
        <f>VLOOKUP(B131,'Initial adjusted formula count'!$A$1:$P$319,12,FALSE)</f>
        <v>0.20622568093385199</v>
      </c>
      <c r="F131">
        <f>VLOOKUP(B131,'Model allocations'!$A$1:$L$319,10,FALSE)</f>
        <v>29841.77679056253</v>
      </c>
      <c r="G131" s="41">
        <f t="shared" si="26"/>
        <v>0.9</v>
      </c>
      <c r="H131">
        <f t="shared" si="27"/>
        <v>29841.77679056253</v>
      </c>
      <c r="I131">
        <f t="shared" si="19"/>
        <v>0</v>
      </c>
      <c r="J131">
        <f t="shared" si="20"/>
        <v>29841.77679056253</v>
      </c>
      <c r="K131">
        <f t="shared" si="21"/>
        <v>29832.195997419039</v>
      </c>
      <c r="L131">
        <f t="shared" si="28"/>
        <v>29832.195997419039</v>
      </c>
      <c r="M131">
        <f t="shared" si="22"/>
        <v>29841.77679056253</v>
      </c>
      <c r="N131" s="40">
        <f t="shared" si="29"/>
        <v>0</v>
      </c>
      <c r="O131" s="40">
        <f t="shared" si="23"/>
        <v>0</v>
      </c>
      <c r="P131" s="40">
        <f t="shared" si="30"/>
        <v>29841.77679056253</v>
      </c>
      <c r="Q131">
        <f t="shared" si="31"/>
        <v>0</v>
      </c>
      <c r="R131" s="40">
        <f t="shared" si="32"/>
        <v>0</v>
      </c>
      <c r="S131" s="40">
        <f t="shared" si="24"/>
        <v>0</v>
      </c>
      <c r="T131" s="40">
        <f t="shared" si="33"/>
        <v>29841.77679056253</v>
      </c>
      <c r="U131">
        <f t="shared" si="34"/>
        <v>0</v>
      </c>
      <c r="V131" s="40">
        <f t="shared" si="35"/>
        <v>0</v>
      </c>
      <c r="W131" s="40">
        <f t="shared" si="25"/>
        <v>0</v>
      </c>
      <c r="X131" s="40">
        <f t="shared" si="36"/>
        <v>29841.77679056253</v>
      </c>
      <c r="Y131">
        <f t="shared" si="37"/>
        <v>0</v>
      </c>
    </row>
    <row r="132" spans="1:25" x14ac:dyDescent="0.25">
      <c r="A132" s="4" t="s">
        <v>930</v>
      </c>
      <c r="B132" s="7" t="s">
        <v>472</v>
      </c>
      <c r="C132" s="2" t="s">
        <v>931</v>
      </c>
      <c r="D132">
        <f>VLOOKUP(B132,'Model allocations'!$A$1:$L$319,5,FALSE)</f>
        <v>17788.99194026387</v>
      </c>
      <c r="E132" s="42">
        <f>VLOOKUP(B132,'Initial adjusted formula count'!$A$1:$P$319,12,FALSE)</f>
        <v>0.19723183391003499</v>
      </c>
      <c r="F132">
        <f>VLOOKUP(B132,'Model allocations'!$A$1:$L$319,10,FALSE)</f>
        <v>25913.673805310664</v>
      </c>
      <c r="G132" s="41">
        <f t="shared" si="26"/>
        <v>0.9</v>
      </c>
      <c r="H132">
        <f t="shared" si="27"/>
        <v>16010.092746237484</v>
      </c>
      <c r="I132">
        <f t="shared" ref="I132:I195" si="38">IF(F132&lt;H132,H132,0)</f>
        <v>0</v>
      </c>
      <c r="J132">
        <f t="shared" ref="J132:J195" si="39">IF(I132=0,F132,0)</f>
        <v>25913.673805310664</v>
      </c>
      <c r="K132">
        <f t="shared" ref="K132:K195" si="40">(J132/$J$3)*($F$3-$I$3)</f>
        <v>25905.354141570162</v>
      </c>
      <c r="L132">
        <f t="shared" si="28"/>
        <v>25905.354141570162</v>
      </c>
      <c r="M132">
        <f t="shared" ref="M132:M195" si="41">IF(L132&lt;H132,H132,0)</f>
        <v>0</v>
      </c>
      <c r="N132" s="40">
        <f t="shared" si="29"/>
        <v>25905.354141570162</v>
      </c>
      <c r="O132" s="40">
        <f t="shared" ref="O132:O195" si="42">((N132/$N$3)*($F$3-$I$3-$M$3))</f>
        <v>25904.675396468541</v>
      </c>
      <c r="P132" s="40">
        <f t="shared" si="30"/>
        <v>25904.675396468541</v>
      </c>
      <c r="Q132">
        <f t="shared" si="31"/>
        <v>0</v>
      </c>
      <c r="R132" s="40">
        <f t="shared" si="32"/>
        <v>25904.675396468541</v>
      </c>
      <c r="S132" s="40">
        <f t="shared" ref="S132:S195" si="43">((R132/$R$3)*($F$3-$I$3-$M$3-$Q$3))</f>
        <v>25904.675396468549</v>
      </c>
      <c r="T132" s="40">
        <f t="shared" si="33"/>
        <v>25904.675396468549</v>
      </c>
      <c r="U132">
        <f t="shared" si="34"/>
        <v>0</v>
      </c>
      <c r="V132" s="40">
        <f t="shared" si="35"/>
        <v>25904.675396468549</v>
      </c>
      <c r="W132" s="40">
        <f t="shared" ref="W132:W195" si="44">((V132/$V$3)*($F$3-$I$3-$M$3-$Q$3-$U$3))</f>
        <v>25904.675396468545</v>
      </c>
      <c r="X132" s="40">
        <f t="shared" si="36"/>
        <v>25904.675396468545</v>
      </c>
      <c r="Y132">
        <f t="shared" si="37"/>
        <v>0</v>
      </c>
    </row>
    <row r="133" spans="1:25" x14ac:dyDescent="0.25">
      <c r="A133" s="4" t="s">
        <v>36</v>
      </c>
      <c r="B133" s="7" t="s">
        <v>89</v>
      </c>
      <c r="C133" s="2" t="s">
        <v>932</v>
      </c>
      <c r="D133">
        <f>VLOOKUP(B133,'Model allocations'!$A$1:$L$319,5,FALSE)</f>
        <v>8116.4493949870384</v>
      </c>
      <c r="E133" s="42">
        <f>VLOOKUP(B133,'Initial adjusted formula count'!$A$1:$P$319,12,FALSE)</f>
        <v>0.21738687240611301</v>
      </c>
      <c r="F133">
        <f>VLOOKUP(B133,'Model allocations'!$A$1:$L$319,10,FALSE)</f>
        <v>0</v>
      </c>
      <c r="G133" s="41">
        <f t="shared" ref="G133:G196" si="45">IF(E133&lt;0.15,0.85,IF(AND(E133&gt;=0.15,E133&lt;0.3),0.9,0.95))</f>
        <v>0.9</v>
      </c>
      <c r="H133">
        <f t="shared" ref="H133:H196" si="4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ref="L133:L196" si="47">I133+K133</f>
        <v>0</v>
      </c>
      <c r="M133">
        <f t="shared" si="41"/>
        <v>0</v>
      </c>
      <c r="N133" s="40">
        <f t="shared" ref="N133:N196" si="48">IF($I133+$M133=0,L133,0)</f>
        <v>0</v>
      </c>
      <c r="O133" s="40">
        <f t="shared" si="42"/>
        <v>0</v>
      </c>
      <c r="P133" s="40">
        <f t="shared" ref="P133:P196" si="49">$I133+$M133+O133</f>
        <v>0</v>
      </c>
      <c r="Q133">
        <f t="shared" ref="Q133:Q196" si="50">IF(P133&lt;H133,H133,0)</f>
        <v>0</v>
      </c>
      <c r="R133" s="40">
        <f t="shared" ref="R133:R196" si="51">IF($I133+$M133+$Q133=0,P133,0)</f>
        <v>0</v>
      </c>
      <c r="S133" s="40">
        <f t="shared" si="43"/>
        <v>0</v>
      </c>
      <c r="T133" s="40">
        <f t="shared" ref="T133:T196" si="52">$I133+$M133+$Q133+S133</f>
        <v>0</v>
      </c>
      <c r="U133">
        <f t="shared" ref="U133:U196" si="53">IF(T133&lt;H133,H133,0)</f>
        <v>0</v>
      </c>
      <c r="V133" s="40">
        <f t="shared" ref="V133:V196" si="54">IF($I133+$M133+$Q133+U133=0,T133,0)</f>
        <v>0</v>
      </c>
      <c r="W133" s="40">
        <f t="shared" si="44"/>
        <v>0</v>
      </c>
      <c r="X133" s="40">
        <f t="shared" ref="X133:X196" si="55">$I133+$M133+$Q133+$U133+W133</f>
        <v>0</v>
      </c>
      <c r="Y133">
        <f t="shared" ref="Y133:Y196" si="56">IF(X133&lt;H133,H133,0)</f>
        <v>0</v>
      </c>
    </row>
    <row r="134" spans="1:25" x14ac:dyDescent="0.25">
      <c r="A134" s="4" t="s">
        <v>933</v>
      </c>
      <c r="B134" s="7" t="s">
        <v>474</v>
      </c>
      <c r="C134" s="2" t="s">
        <v>934</v>
      </c>
      <c r="D134">
        <f>VLOOKUP(B134,'Model allocations'!$A$1:$L$319,5,FALSE)</f>
        <v>53557.791450033837</v>
      </c>
      <c r="E134" s="42">
        <f>VLOOKUP(B134,'Initial adjusted formula count'!$A$1:$P$319,12,FALSE)</f>
        <v>0.164677804295943</v>
      </c>
      <c r="F134">
        <f>VLOOKUP(B134,'Model allocations'!$A$1:$L$319,10,FALSE)</f>
        <v>48202.012305030454</v>
      </c>
      <c r="G134" s="41">
        <f t="shared" si="45"/>
        <v>0.9</v>
      </c>
      <c r="H134">
        <f t="shared" si="46"/>
        <v>48202.012305030454</v>
      </c>
      <c r="I134">
        <f t="shared" si="38"/>
        <v>0</v>
      </c>
      <c r="J134">
        <f t="shared" si="39"/>
        <v>48202.012305030454</v>
      </c>
      <c r="K134">
        <f t="shared" si="40"/>
        <v>48186.536902468615</v>
      </c>
      <c r="L134">
        <f t="shared" si="47"/>
        <v>48186.536902468615</v>
      </c>
      <c r="M134">
        <f t="shared" si="41"/>
        <v>48202.012305030454</v>
      </c>
      <c r="N134" s="40">
        <f t="shared" si="48"/>
        <v>0</v>
      </c>
      <c r="O134" s="40">
        <f t="shared" si="42"/>
        <v>0</v>
      </c>
      <c r="P134" s="40">
        <f t="shared" si="49"/>
        <v>48202.012305030454</v>
      </c>
      <c r="Q134">
        <f t="shared" si="50"/>
        <v>0</v>
      </c>
      <c r="R134" s="40">
        <f t="shared" si="51"/>
        <v>0</v>
      </c>
      <c r="S134" s="40">
        <f t="shared" si="43"/>
        <v>0</v>
      </c>
      <c r="T134" s="40">
        <f t="shared" si="52"/>
        <v>48202.012305030454</v>
      </c>
      <c r="U134">
        <f t="shared" si="53"/>
        <v>0</v>
      </c>
      <c r="V134" s="40">
        <f t="shared" si="54"/>
        <v>0</v>
      </c>
      <c r="W134" s="40">
        <f t="shared" si="44"/>
        <v>0</v>
      </c>
      <c r="X134" s="40">
        <f t="shared" si="55"/>
        <v>48202.012305030454</v>
      </c>
      <c r="Y134">
        <f t="shared" si="56"/>
        <v>0</v>
      </c>
    </row>
    <row r="135" spans="1:25" x14ac:dyDescent="0.25">
      <c r="A135" s="4" t="s">
        <v>935</v>
      </c>
      <c r="B135" s="7" t="s">
        <v>174</v>
      </c>
      <c r="C135" s="2" t="s">
        <v>936</v>
      </c>
      <c r="D135">
        <f>VLOOKUP(B135,'Model allocations'!$A$1:$L$319,5,FALSE)</f>
        <v>99376.549258660758</v>
      </c>
      <c r="E135" s="42">
        <f>VLOOKUP(B135,'Initial adjusted formula count'!$A$1:$P$319,12,FALSE)</f>
        <v>9.4701240135287496E-2</v>
      </c>
      <c r="F135">
        <f>VLOOKUP(B135,'Model allocations'!$A$1:$L$319,10,FALSE)</f>
        <v>164954.30833923243</v>
      </c>
      <c r="G135" s="41">
        <f t="shared" si="45"/>
        <v>0.85</v>
      </c>
      <c r="H135">
        <f t="shared" si="46"/>
        <v>84470.066869861635</v>
      </c>
      <c r="I135">
        <f t="shared" si="38"/>
        <v>0</v>
      </c>
      <c r="J135">
        <f t="shared" si="39"/>
        <v>164954.30833923243</v>
      </c>
      <c r="K135">
        <f t="shared" si="40"/>
        <v>164901.34925715707</v>
      </c>
      <c r="L135">
        <f t="shared" si="47"/>
        <v>164901.34925715707</v>
      </c>
      <c r="M135">
        <f t="shared" si="41"/>
        <v>0</v>
      </c>
      <c r="N135" s="40">
        <f t="shared" si="48"/>
        <v>164901.34925715707</v>
      </c>
      <c r="O135" s="40">
        <f t="shared" si="42"/>
        <v>164897.02868379423</v>
      </c>
      <c r="P135" s="40">
        <f t="shared" si="49"/>
        <v>164897.02868379423</v>
      </c>
      <c r="Q135">
        <f t="shared" si="50"/>
        <v>0</v>
      </c>
      <c r="R135" s="40">
        <f t="shared" si="51"/>
        <v>164897.02868379423</v>
      </c>
      <c r="S135" s="40">
        <f t="shared" si="43"/>
        <v>164897.02868379425</v>
      </c>
      <c r="T135" s="40">
        <f t="shared" si="52"/>
        <v>164897.02868379425</v>
      </c>
      <c r="U135">
        <f t="shared" si="53"/>
        <v>0</v>
      </c>
      <c r="V135" s="40">
        <f t="shared" si="54"/>
        <v>164897.02868379425</v>
      </c>
      <c r="W135" s="40">
        <f t="shared" si="44"/>
        <v>164897.02868379423</v>
      </c>
      <c r="X135" s="40">
        <f t="shared" si="55"/>
        <v>164897.02868379423</v>
      </c>
      <c r="Y135">
        <f t="shared" si="56"/>
        <v>0</v>
      </c>
    </row>
    <row r="136" spans="1:25" x14ac:dyDescent="0.25">
      <c r="A136" s="4" t="s">
        <v>937</v>
      </c>
      <c r="B136" s="7" t="s">
        <v>476</v>
      </c>
      <c r="C136" s="2" t="s">
        <v>938</v>
      </c>
      <c r="D136">
        <f>VLOOKUP(B136,'Model allocations'!$A$1:$L$319,5,FALSE)</f>
        <v>71084.131725042316</v>
      </c>
      <c r="E136" s="42">
        <f>VLOOKUP(B136,'Initial adjusted formula count'!$A$1:$P$319,12,FALSE)</f>
        <v>0.20945083014048499</v>
      </c>
      <c r="F136">
        <f>VLOOKUP(B136,'Model allocations'!$A$1:$L$319,10,FALSE)</f>
        <v>76784.83627525896</v>
      </c>
      <c r="G136" s="41">
        <f t="shared" si="45"/>
        <v>0.9</v>
      </c>
      <c r="H136">
        <f t="shared" si="46"/>
        <v>63975.718552538085</v>
      </c>
      <c r="I136">
        <f t="shared" si="38"/>
        <v>0</v>
      </c>
      <c r="J136">
        <f t="shared" si="39"/>
        <v>76784.83627525896</v>
      </c>
      <c r="K136">
        <f t="shared" si="40"/>
        <v>76760.184270183221</v>
      </c>
      <c r="L136">
        <f t="shared" si="47"/>
        <v>76760.184270183221</v>
      </c>
      <c r="M136">
        <f t="shared" si="41"/>
        <v>0</v>
      </c>
      <c r="N136" s="40">
        <f t="shared" si="48"/>
        <v>76760.184270183221</v>
      </c>
      <c r="O136" s="40">
        <f t="shared" si="42"/>
        <v>76758.173079801956</v>
      </c>
      <c r="P136" s="40">
        <f t="shared" si="49"/>
        <v>76758.173079801956</v>
      </c>
      <c r="Q136">
        <f t="shared" si="50"/>
        <v>0</v>
      </c>
      <c r="R136" s="40">
        <f t="shared" si="51"/>
        <v>76758.173079801956</v>
      </c>
      <c r="S136" s="40">
        <f t="shared" si="43"/>
        <v>76758.173079801971</v>
      </c>
      <c r="T136" s="40">
        <f t="shared" si="52"/>
        <v>76758.173079801971</v>
      </c>
      <c r="U136">
        <f t="shared" si="53"/>
        <v>0</v>
      </c>
      <c r="V136" s="40">
        <f t="shared" si="54"/>
        <v>76758.173079801971</v>
      </c>
      <c r="W136" s="40">
        <f t="shared" si="44"/>
        <v>76758.173079801971</v>
      </c>
      <c r="X136" s="40">
        <f t="shared" si="55"/>
        <v>76758.173079801971</v>
      </c>
      <c r="Y136">
        <f t="shared" si="56"/>
        <v>0</v>
      </c>
    </row>
    <row r="137" spans="1:25" x14ac:dyDescent="0.25">
      <c r="A137" s="4" t="s">
        <v>939</v>
      </c>
      <c r="B137" s="7" t="s">
        <v>478</v>
      </c>
      <c r="C137" s="2" t="s">
        <v>940</v>
      </c>
      <c r="D137">
        <f>VLOOKUP(B137,'Model allocations'!$A$1:$L$319,5,FALSE)</f>
        <v>10765.30948423066</v>
      </c>
      <c r="E137" s="42">
        <f>VLOOKUP(B137,'Initial adjusted formula count'!$A$1:$P$319,12,FALSE)</f>
        <v>0.30681818181818199</v>
      </c>
      <c r="F137">
        <f>VLOOKUP(B137,'Model allocations'!$A$1:$L$319,10,FALSE)</f>
        <v>16876.003988163044</v>
      </c>
      <c r="G137" s="41">
        <f t="shared" si="45"/>
        <v>0.95</v>
      </c>
      <c r="H137">
        <f t="shared" si="46"/>
        <v>10227.044010019126</v>
      </c>
      <c r="I137">
        <f t="shared" si="38"/>
        <v>0</v>
      </c>
      <c r="J137">
        <f t="shared" si="39"/>
        <v>16876.003988163044</v>
      </c>
      <c r="K137">
        <f t="shared" si="40"/>
        <v>16870.585895787579</v>
      </c>
      <c r="L137">
        <f t="shared" si="47"/>
        <v>16870.585895787579</v>
      </c>
      <c r="M137">
        <f t="shared" si="41"/>
        <v>0</v>
      </c>
      <c r="N137" s="40">
        <f t="shared" si="48"/>
        <v>16870.585895787579</v>
      </c>
      <c r="O137" s="40">
        <f t="shared" si="42"/>
        <v>16870.143870271324</v>
      </c>
      <c r="P137" s="40">
        <f t="shared" si="49"/>
        <v>16870.143870271324</v>
      </c>
      <c r="Q137">
        <f t="shared" si="50"/>
        <v>0</v>
      </c>
      <c r="R137" s="40">
        <f t="shared" si="51"/>
        <v>16870.143870271324</v>
      </c>
      <c r="S137" s="40">
        <f t="shared" si="43"/>
        <v>16870.143870271328</v>
      </c>
      <c r="T137" s="40">
        <f t="shared" si="52"/>
        <v>16870.143870271328</v>
      </c>
      <c r="U137">
        <f t="shared" si="53"/>
        <v>0</v>
      </c>
      <c r="V137" s="40">
        <f t="shared" si="54"/>
        <v>16870.143870271328</v>
      </c>
      <c r="W137" s="40">
        <f t="shared" si="44"/>
        <v>16870.143870271328</v>
      </c>
      <c r="X137" s="40">
        <f t="shared" si="55"/>
        <v>16870.143870271328</v>
      </c>
      <c r="Y137">
        <f t="shared" si="56"/>
        <v>0</v>
      </c>
    </row>
    <row r="138" spans="1:25" x14ac:dyDescent="0.25">
      <c r="A138" s="4" t="s">
        <v>941</v>
      </c>
      <c r="B138" s="7" t="s">
        <v>298</v>
      </c>
      <c r="C138" s="2" t="s">
        <v>942</v>
      </c>
      <c r="D138">
        <f>VLOOKUP(B138,'Model allocations'!$A$1:$L$319,5,FALSE)</f>
        <v>39832.749083016926</v>
      </c>
      <c r="E138" s="42">
        <f>VLOOKUP(B138,'Initial adjusted formula count'!$A$1:$P$319,12,FALSE)</f>
        <v>0.173354735152488</v>
      </c>
      <c r="F138">
        <f>VLOOKUP(B138,'Model allocations'!$A$1:$L$319,10,FALSE)</f>
        <v>45638.320873986289</v>
      </c>
      <c r="G138" s="41">
        <f t="shared" si="45"/>
        <v>0.9</v>
      </c>
      <c r="H138">
        <f t="shared" si="46"/>
        <v>35849.474174715237</v>
      </c>
      <c r="I138">
        <f t="shared" si="38"/>
        <v>0</v>
      </c>
      <c r="J138">
        <f t="shared" si="39"/>
        <v>45638.320873986289</v>
      </c>
      <c r="K138">
        <f t="shared" si="40"/>
        <v>45623.668552350799</v>
      </c>
      <c r="L138">
        <f t="shared" si="47"/>
        <v>45623.668552350799</v>
      </c>
      <c r="M138">
        <f t="shared" si="41"/>
        <v>0</v>
      </c>
      <c r="N138" s="40">
        <f t="shared" si="48"/>
        <v>45623.668552350799</v>
      </c>
      <c r="O138" s="40">
        <f t="shared" si="42"/>
        <v>45622.47316851707</v>
      </c>
      <c r="P138" s="40">
        <f t="shared" si="49"/>
        <v>45622.47316851707</v>
      </c>
      <c r="Q138">
        <f t="shared" si="50"/>
        <v>0</v>
      </c>
      <c r="R138" s="40">
        <f t="shared" si="51"/>
        <v>45622.47316851707</v>
      </c>
      <c r="S138" s="40">
        <f t="shared" si="43"/>
        <v>45622.473168517077</v>
      </c>
      <c r="T138" s="40">
        <f t="shared" si="52"/>
        <v>45622.473168517077</v>
      </c>
      <c r="U138">
        <f t="shared" si="53"/>
        <v>0</v>
      </c>
      <c r="V138" s="40">
        <f t="shared" si="54"/>
        <v>45622.473168517077</v>
      </c>
      <c r="W138" s="40">
        <f t="shared" si="44"/>
        <v>45622.473168517077</v>
      </c>
      <c r="X138" s="40">
        <f t="shared" si="55"/>
        <v>45622.473168517077</v>
      </c>
      <c r="Y138">
        <f t="shared" si="56"/>
        <v>0</v>
      </c>
    </row>
    <row r="139" spans="1:25" x14ac:dyDescent="0.25">
      <c r="A139" s="4" t="s">
        <v>943</v>
      </c>
      <c r="B139" s="7" t="s">
        <v>480</v>
      </c>
      <c r="C139" s="2" t="s">
        <v>944</v>
      </c>
      <c r="D139">
        <f>VLOOKUP(B139,'Model allocations'!$A$1:$L$319,5,FALSE)</f>
        <v>27809.042845289099</v>
      </c>
      <c r="E139" s="42">
        <f>VLOOKUP(B139,'Initial adjusted formula count'!$A$1:$P$319,12,FALSE)</f>
        <v>0.15942028985507201</v>
      </c>
      <c r="F139">
        <f>VLOOKUP(B139,'Model allocations'!$A$1:$L$319,10,FALSE)</f>
        <v>25028.138560760191</v>
      </c>
      <c r="G139" s="41">
        <f t="shared" si="45"/>
        <v>0.9</v>
      </c>
      <c r="H139">
        <f t="shared" si="46"/>
        <v>25028.138560760191</v>
      </c>
      <c r="I139">
        <f t="shared" si="38"/>
        <v>0</v>
      </c>
      <c r="J139">
        <f t="shared" si="39"/>
        <v>25028.138560760191</v>
      </c>
      <c r="K139">
        <f t="shared" si="40"/>
        <v>25020.103200801565</v>
      </c>
      <c r="L139">
        <f t="shared" si="47"/>
        <v>25020.103200801565</v>
      </c>
      <c r="M139">
        <f t="shared" si="41"/>
        <v>25028.138560760191</v>
      </c>
      <c r="N139" s="40">
        <f t="shared" si="48"/>
        <v>0</v>
      </c>
      <c r="O139" s="40">
        <f t="shared" si="42"/>
        <v>0</v>
      </c>
      <c r="P139" s="40">
        <f t="shared" si="49"/>
        <v>25028.138560760191</v>
      </c>
      <c r="Q139">
        <f t="shared" si="50"/>
        <v>0</v>
      </c>
      <c r="R139" s="40">
        <f t="shared" si="51"/>
        <v>0</v>
      </c>
      <c r="S139" s="40">
        <f t="shared" si="43"/>
        <v>0</v>
      </c>
      <c r="T139" s="40">
        <f t="shared" si="52"/>
        <v>25028.138560760191</v>
      </c>
      <c r="U139">
        <f t="shared" si="53"/>
        <v>0</v>
      </c>
      <c r="V139" s="40">
        <f t="shared" si="54"/>
        <v>0</v>
      </c>
      <c r="W139" s="40">
        <f t="shared" si="44"/>
        <v>0</v>
      </c>
      <c r="X139" s="40">
        <f t="shared" si="55"/>
        <v>25028.138560760191</v>
      </c>
      <c r="Y139">
        <f t="shared" si="56"/>
        <v>0</v>
      </c>
    </row>
    <row r="140" spans="1:25" x14ac:dyDescent="0.25">
      <c r="A140" s="4" t="s">
        <v>945</v>
      </c>
      <c r="B140" s="7" t="s">
        <v>482</v>
      </c>
      <c r="C140" s="2" t="s">
        <v>946</v>
      </c>
      <c r="D140">
        <f>VLOOKUP(B140,'Model allocations'!$A$1:$L$319,5,FALSE)</f>
        <v>85505.615684295655</v>
      </c>
      <c r="E140" s="42">
        <f>VLOOKUP(B140,'Initial adjusted formula count'!$A$1:$P$319,12,FALSE)</f>
        <v>0.24458204334365299</v>
      </c>
      <c r="F140">
        <f>VLOOKUP(B140,'Model allocations'!$A$1:$L$319,10,FALSE)</f>
        <v>83416.588593025823</v>
      </c>
      <c r="G140" s="41">
        <f t="shared" si="45"/>
        <v>0.9</v>
      </c>
      <c r="H140">
        <f t="shared" si="46"/>
        <v>76955.054115866093</v>
      </c>
      <c r="I140">
        <f t="shared" si="38"/>
        <v>0</v>
      </c>
      <c r="J140">
        <f t="shared" si="39"/>
        <v>83416.588593025823</v>
      </c>
      <c r="K140">
        <f t="shared" si="40"/>
        <v>83389.807443711077</v>
      </c>
      <c r="L140">
        <f t="shared" si="47"/>
        <v>83389.807443711077</v>
      </c>
      <c r="M140">
        <f t="shared" si="41"/>
        <v>0</v>
      </c>
      <c r="N140" s="40">
        <f t="shared" si="48"/>
        <v>83389.807443711077</v>
      </c>
      <c r="O140" s="40">
        <f t="shared" si="42"/>
        <v>83387.622550849992</v>
      </c>
      <c r="P140" s="40">
        <f t="shared" si="49"/>
        <v>83387.622550849992</v>
      </c>
      <c r="Q140">
        <f t="shared" si="50"/>
        <v>0</v>
      </c>
      <c r="R140" s="40">
        <f t="shared" si="51"/>
        <v>83387.622550849992</v>
      </c>
      <c r="S140" s="40">
        <f t="shared" si="43"/>
        <v>83387.622550850007</v>
      </c>
      <c r="T140" s="40">
        <f t="shared" si="52"/>
        <v>83387.622550850007</v>
      </c>
      <c r="U140">
        <f t="shared" si="53"/>
        <v>0</v>
      </c>
      <c r="V140" s="40">
        <f t="shared" si="54"/>
        <v>83387.622550850007</v>
      </c>
      <c r="W140" s="40">
        <f t="shared" si="44"/>
        <v>83387.622550849992</v>
      </c>
      <c r="X140" s="40">
        <f t="shared" si="55"/>
        <v>83387.622550849992</v>
      </c>
      <c r="Y140">
        <f t="shared" si="56"/>
        <v>0</v>
      </c>
    </row>
    <row r="141" spans="1:25" x14ac:dyDescent="0.25">
      <c r="A141" s="4" t="s">
        <v>947</v>
      </c>
      <c r="B141" s="7" t="s">
        <v>176</v>
      </c>
      <c r="C141" s="2" t="s">
        <v>948</v>
      </c>
      <c r="D141">
        <f>VLOOKUP(B141,'Model allocations'!$A$1:$L$319,5,FALSE)</f>
        <v>559711.72165105236</v>
      </c>
      <c r="E141" s="42">
        <f>VLOOKUP(B141,'Initial adjusted formula count'!$A$1:$P$319,12,FALSE)</f>
        <v>9.8427672955974793E-2</v>
      </c>
      <c r="F141">
        <f>VLOOKUP(B141,'Model allocations'!$A$1:$L$319,10,FALSE)</f>
        <v>601886.85126160411</v>
      </c>
      <c r="G141" s="41">
        <f t="shared" si="45"/>
        <v>0.85</v>
      </c>
      <c r="H141">
        <f t="shared" si="46"/>
        <v>475754.9634033945</v>
      </c>
      <c r="I141">
        <f t="shared" si="38"/>
        <v>0</v>
      </c>
      <c r="J141">
        <f t="shared" si="39"/>
        <v>601886.85126160411</v>
      </c>
      <c r="K141">
        <f t="shared" si="40"/>
        <v>601693.61365855532</v>
      </c>
      <c r="L141">
        <f t="shared" si="47"/>
        <v>601693.61365855532</v>
      </c>
      <c r="M141">
        <f t="shared" si="41"/>
        <v>0</v>
      </c>
      <c r="N141" s="40">
        <f t="shared" si="48"/>
        <v>601693.61365855532</v>
      </c>
      <c r="O141" s="40">
        <f t="shared" si="42"/>
        <v>601677.84870932065</v>
      </c>
      <c r="P141" s="40">
        <f t="shared" si="49"/>
        <v>601677.84870932065</v>
      </c>
      <c r="Q141">
        <f t="shared" si="50"/>
        <v>0</v>
      </c>
      <c r="R141" s="40">
        <f t="shared" si="51"/>
        <v>601677.84870932065</v>
      </c>
      <c r="S141" s="40">
        <f t="shared" si="43"/>
        <v>601677.84870932077</v>
      </c>
      <c r="T141" s="40">
        <f t="shared" si="52"/>
        <v>601677.84870932077</v>
      </c>
      <c r="U141">
        <f t="shared" si="53"/>
        <v>0</v>
      </c>
      <c r="V141" s="40">
        <f t="shared" si="54"/>
        <v>601677.84870932077</v>
      </c>
      <c r="W141" s="40">
        <f t="shared" si="44"/>
        <v>601677.84870932065</v>
      </c>
      <c r="X141" s="40">
        <f t="shared" si="55"/>
        <v>601677.84870932065</v>
      </c>
      <c r="Y141">
        <f t="shared" si="56"/>
        <v>0</v>
      </c>
    </row>
    <row r="142" spans="1:25" x14ac:dyDescent="0.25">
      <c r="A142" s="4" t="s">
        <v>949</v>
      </c>
      <c r="B142" s="7" t="s">
        <v>484</v>
      </c>
      <c r="C142" s="2" t="s">
        <v>950</v>
      </c>
      <c r="D142">
        <f>VLOOKUP(B142,'Model allocations'!$A$1:$L$319,5,FALSE)</f>
        <v>21415.248116333049</v>
      </c>
      <c r="E142" s="42">
        <f>VLOOKUP(B142,'Initial adjusted formula count'!$A$1:$P$319,12,FALSE)</f>
        <v>0.115716753022452</v>
      </c>
      <c r="F142">
        <f>VLOOKUP(B142,'Model allocations'!$A$1:$L$319,10,FALSE)</f>
        <v>26314.139663639471</v>
      </c>
      <c r="G142" s="41">
        <f t="shared" si="45"/>
        <v>0.85</v>
      </c>
      <c r="H142">
        <f t="shared" si="46"/>
        <v>18202.960898883091</v>
      </c>
      <c r="I142">
        <f t="shared" si="38"/>
        <v>0</v>
      </c>
      <c r="J142">
        <f t="shared" si="39"/>
        <v>26314.139663639471</v>
      </c>
      <c r="K142">
        <f t="shared" si="40"/>
        <v>26305.691429117931</v>
      </c>
      <c r="L142">
        <f t="shared" si="47"/>
        <v>26305.691429117931</v>
      </c>
      <c r="M142">
        <f t="shared" si="41"/>
        <v>0</v>
      </c>
      <c r="N142" s="40">
        <f t="shared" si="48"/>
        <v>26305.691429117931</v>
      </c>
      <c r="O142" s="40">
        <f t="shared" si="42"/>
        <v>26305.002194795765</v>
      </c>
      <c r="P142" s="40">
        <f t="shared" si="49"/>
        <v>26305.002194795765</v>
      </c>
      <c r="Q142">
        <f t="shared" si="50"/>
        <v>0</v>
      </c>
      <c r="R142" s="40">
        <f t="shared" si="51"/>
        <v>26305.002194795765</v>
      </c>
      <c r="S142" s="40">
        <f t="shared" si="43"/>
        <v>26305.002194795772</v>
      </c>
      <c r="T142" s="40">
        <f t="shared" si="52"/>
        <v>26305.002194795772</v>
      </c>
      <c r="U142">
        <f t="shared" si="53"/>
        <v>0</v>
      </c>
      <c r="V142" s="40">
        <f t="shared" si="54"/>
        <v>26305.002194795772</v>
      </c>
      <c r="W142" s="40">
        <f t="shared" si="44"/>
        <v>26305.002194795768</v>
      </c>
      <c r="X142" s="40">
        <f t="shared" si="55"/>
        <v>26305.002194795768</v>
      </c>
      <c r="Y142">
        <f t="shared" si="56"/>
        <v>0</v>
      </c>
    </row>
    <row r="143" spans="1:25" x14ac:dyDescent="0.25">
      <c r="A143" s="4" t="s">
        <v>951</v>
      </c>
      <c r="B143" s="7" t="s">
        <v>178</v>
      </c>
      <c r="C143" s="2" t="s">
        <v>952</v>
      </c>
      <c r="D143">
        <f>VLOOKUP(B143,'Model allocations'!$A$1:$L$319,5,FALSE)</f>
        <v>472243.93242752022</v>
      </c>
      <c r="E143" s="42">
        <f>VLOOKUP(B143,'Initial adjusted formula count'!$A$1:$P$319,12,FALSE)</f>
        <v>8.3258215192985305E-2</v>
      </c>
      <c r="F143">
        <f>VLOOKUP(B143,'Model allocations'!$A$1:$L$319,10,FALSE)</f>
        <v>462853.93423282239</v>
      </c>
      <c r="G143" s="41">
        <f t="shared" si="45"/>
        <v>0.85</v>
      </c>
      <c r="H143">
        <f t="shared" si="46"/>
        <v>401407.34256339219</v>
      </c>
      <c r="I143">
        <f t="shared" si="38"/>
        <v>0</v>
      </c>
      <c r="J143">
        <f t="shared" si="39"/>
        <v>462853.93423282239</v>
      </c>
      <c r="K143">
        <f t="shared" si="40"/>
        <v>462705.33357038</v>
      </c>
      <c r="L143">
        <f t="shared" si="47"/>
        <v>462705.33357038</v>
      </c>
      <c r="M143">
        <f t="shared" si="41"/>
        <v>0</v>
      </c>
      <c r="N143" s="40">
        <f t="shared" si="48"/>
        <v>462705.33357038</v>
      </c>
      <c r="O143" s="40">
        <f t="shared" si="42"/>
        <v>462693.21024726547</v>
      </c>
      <c r="P143" s="40">
        <f t="shared" si="49"/>
        <v>462693.21024726547</v>
      </c>
      <c r="Q143">
        <f t="shared" si="50"/>
        <v>0</v>
      </c>
      <c r="R143" s="40">
        <f t="shared" si="51"/>
        <v>462693.21024726547</v>
      </c>
      <c r="S143" s="40">
        <f t="shared" si="43"/>
        <v>462693.21024726558</v>
      </c>
      <c r="T143" s="40">
        <f t="shared" si="52"/>
        <v>462693.21024726558</v>
      </c>
      <c r="U143">
        <f t="shared" si="53"/>
        <v>0</v>
      </c>
      <c r="V143" s="40">
        <f t="shared" si="54"/>
        <v>462693.21024726558</v>
      </c>
      <c r="W143" s="40">
        <f t="shared" si="44"/>
        <v>462693.21024726558</v>
      </c>
      <c r="X143" s="40">
        <f t="shared" si="55"/>
        <v>462693.21024726558</v>
      </c>
      <c r="Y143">
        <f t="shared" si="56"/>
        <v>0</v>
      </c>
    </row>
    <row r="144" spans="1:25" x14ac:dyDescent="0.25">
      <c r="A144" s="4" t="s">
        <v>953</v>
      </c>
      <c r="B144" s="7" t="s">
        <v>180</v>
      </c>
      <c r="C144" s="2" t="s">
        <v>954</v>
      </c>
      <c r="D144">
        <f>VLOOKUP(B144,'Model allocations'!$A$1:$L$319,5,FALSE)</f>
        <v>84593.260939190615</v>
      </c>
      <c r="E144" s="42">
        <f>VLOOKUP(B144,'Initial adjusted formula count'!$A$1:$P$319,12,FALSE)</f>
        <v>9.6227446692181501E-2</v>
      </c>
      <c r="F144">
        <f>VLOOKUP(B144,'Model allocations'!$A$1:$L$319,10,FALSE)</f>
        <v>71904.271798312024</v>
      </c>
      <c r="G144" s="41">
        <f t="shared" si="45"/>
        <v>0.85</v>
      </c>
      <c r="H144">
        <f t="shared" si="46"/>
        <v>71904.271798312024</v>
      </c>
      <c r="I144">
        <f t="shared" si="38"/>
        <v>0</v>
      </c>
      <c r="J144">
        <f t="shared" si="39"/>
        <v>71904.271798312024</v>
      </c>
      <c r="K144">
        <f t="shared" si="40"/>
        <v>71881.186713296222</v>
      </c>
      <c r="L144">
        <f t="shared" si="47"/>
        <v>71881.186713296222</v>
      </c>
      <c r="M144">
        <f t="shared" si="41"/>
        <v>71904.271798312024</v>
      </c>
      <c r="N144" s="40">
        <f t="shared" si="48"/>
        <v>0</v>
      </c>
      <c r="O144" s="40">
        <f t="shared" si="42"/>
        <v>0</v>
      </c>
      <c r="P144" s="40">
        <f t="shared" si="49"/>
        <v>71904.271798312024</v>
      </c>
      <c r="Q144">
        <f t="shared" si="50"/>
        <v>0</v>
      </c>
      <c r="R144" s="40">
        <f t="shared" si="51"/>
        <v>0</v>
      </c>
      <c r="S144" s="40">
        <f t="shared" si="43"/>
        <v>0</v>
      </c>
      <c r="T144" s="40">
        <f t="shared" si="52"/>
        <v>71904.271798312024</v>
      </c>
      <c r="U144">
        <f t="shared" si="53"/>
        <v>0</v>
      </c>
      <c r="V144" s="40">
        <f t="shared" si="54"/>
        <v>0</v>
      </c>
      <c r="W144" s="40">
        <f t="shared" si="44"/>
        <v>0</v>
      </c>
      <c r="X144" s="40">
        <f t="shared" si="55"/>
        <v>71904.271798312024</v>
      </c>
      <c r="Y144">
        <f t="shared" si="56"/>
        <v>0</v>
      </c>
    </row>
    <row r="145" spans="1:25" x14ac:dyDescent="0.25">
      <c r="A145" s="4" t="s">
        <v>955</v>
      </c>
      <c r="B145" s="7" t="s">
        <v>182</v>
      </c>
      <c r="C145" s="2" t="s">
        <v>956</v>
      </c>
      <c r="D145">
        <f>VLOOKUP(B145,'Model allocations'!$A$1:$L$319,5,FALSE)</f>
        <v>0</v>
      </c>
      <c r="E145" s="42">
        <f>VLOOKUP(B145,'Initial adjusted formula count'!$A$1:$P$319,12,FALSE)</f>
        <v>3.6858974358974401E-2</v>
      </c>
      <c r="F145">
        <f>VLOOKUP(B145,'Model allocations'!$A$1:$L$319,10,FALSE)</f>
        <v>0</v>
      </c>
      <c r="G145" s="41">
        <f t="shared" si="45"/>
        <v>0.85</v>
      </c>
      <c r="H145">
        <f t="shared" si="4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7"/>
        <v>0</v>
      </c>
      <c r="M145">
        <f t="shared" si="41"/>
        <v>0</v>
      </c>
      <c r="N145" s="40">
        <f t="shared" si="48"/>
        <v>0</v>
      </c>
      <c r="O145" s="40">
        <f t="shared" si="42"/>
        <v>0</v>
      </c>
      <c r="P145" s="40">
        <f t="shared" si="49"/>
        <v>0</v>
      </c>
      <c r="Q145">
        <f t="shared" si="50"/>
        <v>0</v>
      </c>
      <c r="R145" s="40">
        <f t="shared" si="51"/>
        <v>0</v>
      </c>
      <c r="S145" s="40">
        <f t="shared" si="43"/>
        <v>0</v>
      </c>
      <c r="T145" s="40">
        <f t="shared" si="52"/>
        <v>0</v>
      </c>
      <c r="U145">
        <f t="shared" si="53"/>
        <v>0</v>
      </c>
      <c r="V145" s="40">
        <f t="shared" si="54"/>
        <v>0</v>
      </c>
      <c r="W145" s="40">
        <f t="shared" si="44"/>
        <v>0</v>
      </c>
      <c r="X145" s="40">
        <f t="shared" si="55"/>
        <v>0</v>
      </c>
      <c r="Y145">
        <f t="shared" si="56"/>
        <v>0</v>
      </c>
    </row>
    <row r="146" spans="1:25" x14ac:dyDescent="0.25">
      <c r="A146" s="4" t="s">
        <v>957</v>
      </c>
      <c r="B146" s="7" t="s">
        <v>184</v>
      </c>
      <c r="C146" s="2" t="s">
        <v>958</v>
      </c>
      <c r="D146">
        <f>VLOOKUP(B146,'Model allocations'!$A$1:$L$319,5,FALSE)</f>
        <v>70631.266415246515</v>
      </c>
      <c r="E146" s="42">
        <f>VLOOKUP(B146,'Initial adjusted formula count'!$A$1:$P$319,12,FALSE)</f>
        <v>0.13701784686240601</v>
      </c>
      <c r="F146">
        <f>VLOOKUP(B146,'Model allocations'!$A$1:$L$319,10,FALSE)</f>
        <v>93474.108058898433</v>
      </c>
      <c r="G146" s="41">
        <f t="shared" si="45"/>
        <v>0.85</v>
      </c>
      <c r="H146">
        <f t="shared" si="46"/>
        <v>60036.576452959533</v>
      </c>
      <c r="I146">
        <f t="shared" si="38"/>
        <v>0</v>
      </c>
      <c r="J146">
        <f t="shared" si="39"/>
        <v>93474.108058898433</v>
      </c>
      <c r="K146">
        <f t="shared" si="40"/>
        <v>93444.097912389072</v>
      </c>
      <c r="L146">
        <f t="shared" si="47"/>
        <v>93444.097912389072</v>
      </c>
      <c r="M146">
        <f t="shared" si="41"/>
        <v>0</v>
      </c>
      <c r="N146" s="40">
        <f t="shared" si="48"/>
        <v>93444.097912389072</v>
      </c>
      <c r="O146" s="40">
        <f t="shared" si="42"/>
        <v>93441.649587483465</v>
      </c>
      <c r="P146" s="40">
        <f t="shared" si="49"/>
        <v>93441.649587483465</v>
      </c>
      <c r="Q146">
        <f t="shared" si="50"/>
        <v>0</v>
      </c>
      <c r="R146" s="40">
        <f t="shared" si="51"/>
        <v>93441.649587483465</v>
      </c>
      <c r="S146" s="40">
        <f t="shared" si="43"/>
        <v>93441.649587483495</v>
      </c>
      <c r="T146" s="40">
        <f t="shared" si="52"/>
        <v>93441.649587483495</v>
      </c>
      <c r="U146">
        <f t="shared" si="53"/>
        <v>0</v>
      </c>
      <c r="V146" s="40">
        <f t="shared" si="54"/>
        <v>93441.649587483495</v>
      </c>
      <c r="W146" s="40">
        <f t="shared" si="44"/>
        <v>93441.649587483495</v>
      </c>
      <c r="X146" s="40">
        <f t="shared" si="55"/>
        <v>93441.649587483495</v>
      </c>
      <c r="Y146">
        <f t="shared" si="56"/>
        <v>0</v>
      </c>
    </row>
    <row r="147" spans="1:25" x14ac:dyDescent="0.25">
      <c r="A147" s="4" t="s">
        <v>959</v>
      </c>
      <c r="B147" s="7" t="s">
        <v>486</v>
      </c>
      <c r="C147" s="2" t="s">
        <v>960</v>
      </c>
      <c r="D147">
        <f>VLOOKUP(B147,'Model allocations'!$A$1:$L$319,5,FALSE)</f>
        <v>47237.205425962216</v>
      </c>
      <c r="E147" s="42">
        <f>VLOOKUP(B147,'Initial adjusted formula count'!$A$1:$P$319,12,FALSE)</f>
        <v>0.117441860465116</v>
      </c>
      <c r="F147">
        <f>VLOOKUP(B147,'Model allocations'!$A$1:$L$319,10,FALSE)</f>
        <v>40151.624612067884</v>
      </c>
      <c r="G147" s="41">
        <f t="shared" si="45"/>
        <v>0.85</v>
      </c>
      <c r="H147">
        <f t="shared" si="46"/>
        <v>40151.624612067884</v>
      </c>
      <c r="I147">
        <f t="shared" si="38"/>
        <v>0</v>
      </c>
      <c r="J147">
        <f t="shared" si="39"/>
        <v>40151.624612067884</v>
      </c>
      <c r="K147">
        <f t="shared" si="40"/>
        <v>40138.733810944243</v>
      </c>
      <c r="L147">
        <f t="shared" si="47"/>
        <v>40138.733810944243</v>
      </c>
      <c r="M147">
        <f t="shared" si="41"/>
        <v>40151.624612067884</v>
      </c>
      <c r="N147" s="40">
        <f t="shared" si="48"/>
        <v>0</v>
      </c>
      <c r="O147" s="40">
        <f t="shared" si="42"/>
        <v>0</v>
      </c>
      <c r="P147" s="40">
        <f t="shared" si="49"/>
        <v>40151.624612067884</v>
      </c>
      <c r="Q147">
        <f t="shared" si="50"/>
        <v>0</v>
      </c>
      <c r="R147" s="40">
        <f t="shared" si="51"/>
        <v>0</v>
      </c>
      <c r="S147" s="40">
        <f t="shared" si="43"/>
        <v>0</v>
      </c>
      <c r="T147" s="40">
        <f t="shared" si="52"/>
        <v>40151.624612067884</v>
      </c>
      <c r="U147">
        <f t="shared" si="53"/>
        <v>0</v>
      </c>
      <c r="V147" s="40">
        <f t="shared" si="54"/>
        <v>0</v>
      </c>
      <c r="W147" s="40">
        <f t="shared" si="44"/>
        <v>0</v>
      </c>
      <c r="X147" s="40">
        <f t="shared" si="55"/>
        <v>40151.624612067884</v>
      </c>
      <c r="Y147">
        <f t="shared" si="56"/>
        <v>0</v>
      </c>
    </row>
    <row r="148" spans="1:25" x14ac:dyDescent="0.25">
      <c r="A148" s="4" t="s">
        <v>961</v>
      </c>
      <c r="B148" s="7" t="s">
        <v>488</v>
      </c>
      <c r="C148" s="2" t="s">
        <v>962</v>
      </c>
      <c r="D148">
        <f>VLOOKUP(B148,'Model allocations'!$A$1:$L$319,5,FALSE)</f>
        <v>4403.2434906439748</v>
      </c>
      <c r="E148" s="42">
        <f>VLOOKUP(B148,'Initial adjusted formula count'!$A$1:$P$319,12,FALSE)</f>
        <v>0.162162162162162</v>
      </c>
      <c r="F148">
        <f>VLOOKUP(B148,'Model allocations'!$A$1:$L$319,10,FALSE)</f>
        <v>4851.6596817746995</v>
      </c>
      <c r="G148" s="41">
        <f t="shared" si="45"/>
        <v>0.9</v>
      </c>
      <c r="H148">
        <f t="shared" si="46"/>
        <v>3962.9191415795776</v>
      </c>
      <c r="I148">
        <f t="shared" si="38"/>
        <v>0</v>
      </c>
      <c r="J148">
        <f t="shared" si="39"/>
        <v>4851.6596817746995</v>
      </c>
      <c r="K148">
        <f t="shared" si="40"/>
        <v>4850.1020416871161</v>
      </c>
      <c r="L148">
        <f t="shared" si="47"/>
        <v>4850.1020416871161</v>
      </c>
      <c r="M148">
        <f t="shared" si="41"/>
        <v>0</v>
      </c>
      <c r="N148" s="40">
        <f t="shared" si="48"/>
        <v>4850.1020416871161</v>
      </c>
      <c r="O148" s="40">
        <f t="shared" si="42"/>
        <v>4849.9749643661435</v>
      </c>
      <c r="P148" s="40">
        <f t="shared" si="49"/>
        <v>4849.9749643661435</v>
      </c>
      <c r="Q148">
        <f t="shared" si="50"/>
        <v>0</v>
      </c>
      <c r="R148" s="40">
        <f t="shared" si="51"/>
        <v>4849.9749643661435</v>
      </c>
      <c r="S148" s="40">
        <f t="shared" si="43"/>
        <v>4849.9749643661444</v>
      </c>
      <c r="T148" s="40">
        <f t="shared" si="52"/>
        <v>4849.9749643661444</v>
      </c>
      <c r="U148">
        <f t="shared" si="53"/>
        <v>0</v>
      </c>
      <c r="V148" s="40">
        <f t="shared" si="54"/>
        <v>4849.9749643661444</v>
      </c>
      <c r="W148" s="40">
        <f t="shared" si="44"/>
        <v>4849.9749643661435</v>
      </c>
      <c r="X148" s="40">
        <f t="shared" si="55"/>
        <v>4849.9749643661435</v>
      </c>
      <c r="Y148">
        <f t="shared" si="56"/>
        <v>0</v>
      </c>
    </row>
    <row r="149" spans="1:25" x14ac:dyDescent="0.25">
      <c r="A149" s="4" t="s">
        <v>963</v>
      </c>
      <c r="B149" s="7" t="s">
        <v>186</v>
      </c>
      <c r="C149" s="2" t="s">
        <v>964</v>
      </c>
      <c r="D149">
        <f>VLOOKUP(B149,'Model allocations'!$A$1:$L$319,5,FALSE)</f>
        <v>0</v>
      </c>
      <c r="E149" s="42">
        <f>VLOOKUP(B149,'Initial adjusted formula count'!$A$1:$P$319,12,FALSE)</f>
        <v>6.05251446372942E-2</v>
      </c>
      <c r="F149">
        <f>VLOOKUP(B149,'Model allocations'!$A$1:$L$319,10,FALSE)</f>
        <v>160241.32810096868</v>
      </c>
      <c r="G149" s="41">
        <f t="shared" si="45"/>
        <v>0.85</v>
      </c>
      <c r="H149">
        <f t="shared" si="46"/>
        <v>0</v>
      </c>
      <c r="I149">
        <f t="shared" si="38"/>
        <v>0</v>
      </c>
      <c r="J149">
        <f t="shared" si="39"/>
        <v>160241.32810096868</v>
      </c>
      <c r="K149">
        <f t="shared" si="40"/>
        <v>160189.88213552407</v>
      </c>
      <c r="L149">
        <f t="shared" si="47"/>
        <v>160189.88213552407</v>
      </c>
      <c r="M149">
        <f t="shared" si="41"/>
        <v>0</v>
      </c>
      <c r="N149" s="40">
        <f t="shared" si="48"/>
        <v>160189.88213552407</v>
      </c>
      <c r="O149" s="40">
        <f t="shared" si="42"/>
        <v>160185.68500711443</v>
      </c>
      <c r="P149" s="40">
        <f t="shared" si="49"/>
        <v>160185.68500711443</v>
      </c>
      <c r="Q149">
        <f t="shared" si="50"/>
        <v>0</v>
      </c>
      <c r="R149" s="40">
        <f t="shared" si="51"/>
        <v>160185.68500711443</v>
      </c>
      <c r="S149" s="40">
        <f t="shared" si="43"/>
        <v>160185.68500711446</v>
      </c>
      <c r="T149" s="40">
        <f t="shared" si="52"/>
        <v>160185.68500711446</v>
      </c>
      <c r="U149">
        <f t="shared" si="53"/>
        <v>0</v>
      </c>
      <c r="V149" s="40">
        <f t="shared" si="54"/>
        <v>160185.68500711446</v>
      </c>
      <c r="W149" s="40">
        <f t="shared" si="44"/>
        <v>160185.68500711443</v>
      </c>
      <c r="X149" s="40">
        <f t="shared" si="55"/>
        <v>160185.68500711443</v>
      </c>
      <c r="Y149">
        <f t="shared" si="56"/>
        <v>0</v>
      </c>
    </row>
    <row r="150" spans="1:25" x14ac:dyDescent="0.25">
      <c r="A150" s="4" t="s">
        <v>965</v>
      </c>
      <c r="B150" s="7" t="s">
        <v>490</v>
      </c>
      <c r="C150" s="2" t="s">
        <v>966</v>
      </c>
      <c r="D150">
        <f>VLOOKUP(B150,'Model allocations'!$A$1:$L$319,5,FALSE)</f>
        <v>61405.20629473446</v>
      </c>
      <c r="E150" s="42">
        <f>VLOOKUP(B150,'Initial adjusted formula count'!$A$1:$P$319,12,FALSE)</f>
        <v>0.122871946706144</v>
      </c>
      <c r="F150">
        <f>VLOOKUP(B150,'Model allocations'!$A$1:$L$319,10,FALSE)</f>
        <v>65196.226629315694</v>
      </c>
      <c r="G150" s="41">
        <f t="shared" si="45"/>
        <v>0.85</v>
      </c>
      <c r="H150">
        <f t="shared" si="46"/>
        <v>52194.425350524289</v>
      </c>
      <c r="I150">
        <f t="shared" si="38"/>
        <v>0</v>
      </c>
      <c r="J150">
        <f t="shared" si="39"/>
        <v>65196.226629315694</v>
      </c>
      <c r="K150">
        <f t="shared" si="40"/>
        <v>65175.295182590671</v>
      </c>
      <c r="L150">
        <f t="shared" si="47"/>
        <v>65175.295182590671</v>
      </c>
      <c r="M150">
        <f t="shared" si="41"/>
        <v>0</v>
      </c>
      <c r="N150" s="40">
        <f t="shared" si="48"/>
        <v>65175.295182590671</v>
      </c>
      <c r="O150" s="40">
        <f t="shared" si="42"/>
        <v>65173.587527404408</v>
      </c>
      <c r="P150" s="40">
        <f t="shared" si="49"/>
        <v>65173.587527404408</v>
      </c>
      <c r="Q150">
        <f t="shared" si="50"/>
        <v>0</v>
      </c>
      <c r="R150" s="40">
        <f t="shared" si="51"/>
        <v>65173.587527404408</v>
      </c>
      <c r="S150" s="40">
        <f t="shared" si="43"/>
        <v>65173.587527404423</v>
      </c>
      <c r="T150" s="40">
        <f t="shared" si="52"/>
        <v>65173.587527404423</v>
      </c>
      <c r="U150">
        <f t="shared" si="53"/>
        <v>0</v>
      </c>
      <c r="V150" s="40">
        <f t="shared" si="54"/>
        <v>65173.587527404423</v>
      </c>
      <c r="W150" s="40">
        <f t="shared" si="44"/>
        <v>65173.587527404408</v>
      </c>
      <c r="X150" s="40">
        <f t="shared" si="55"/>
        <v>65173.587527404408</v>
      </c>
      <c r="Y150">
        <f t="shared" si="56"/>
        <v>0</v>
      </c>
    </row>
    <row r="151" spans="1:25" x14ac:dyDescent="0.25">
      <c r="A151" s="4" t="s">
        <v>967</v>
      </c>
      <c r="B151" s="7" t="s">
        <v>492</v>
      </c>
      <c r="C151" s="2" t="s">
        <v>968</v>
      </c>
      <c r="D151">
        <f>VLOOKUP(B151,'Model allocations'!$A$1:$L$319,5,FALSE)</f>
        <v>26036.717502803793</v>
      </c>
      <c r="E151" s="42">
        <f>VLOOKUP(B151,'Initial adjusted formula count'!$A$1:$P$319,12,FALSE)</f>
        <v>0.19879518072289201</v>
      </c>
      <c r="F151">
        <f>VLOOKUP(B151,'Model allocations'!$A$1:$L$319,10,FALSE)</f>
        <v>30126.076630017844</v>
      </c>
      <c r="G151" s="41">
        <f t="shared" si="45"/>
        <v>0.9</v>
      </c>
      <c r="H151">
        <f t="shared" si="46"/>
        <v>23433.045752523412</v>
      </c>
      <c r="I151">
        <f t="shared" si="38"/>
        <v>0</v>
      </c>
      <c r="J151">
        <f t="shared" si="39"/>
        <v>30126.076630017844</v>
      </c>
      <c r="K151">
        <f t="shared" si="40"/>
        <v>30116.404561546758</v>
      </c>
      <c r="L151">
        <f t="shared" si="47"/>
        <v>30116.404561546758</v>
      </c>
      <c r="M151">
        <f t="shared" si="41"/>
        <v>0</v>
      </c>
      <c r="N151" s="40">
        <f t="shared" si="48"/>
        <v>30116.404561546758</v>
      </c>
      <c r="O151" s="40">
        <f t="shared" si="42"/>
        <v>30115.61548288901</v>
      </c>
      <c r="P151" s="40">
        <f t="shared" si="49"/>
        <v>30115.61548288901</v>
      </c>
      <c r="Q151">
        <f t="shared" si="50"/>
        <v>0</v>
      </c>
      <c r="R151" s="40">
        <f t="shared" si="51"/>
        <v>30115.61548288901</v>
      </c>
      <c r="S151" s="40">
        <f t="shared" si="43"/>
        <v>30115.615482889018</v>
      </c>
      <c r="T151" s="40">
        <f t="shared" si="52"/>
        <v>30115.615482889018</v>
      </c>
      <c r="U151">
        <f t="shared" si="53"/>
        <v>0</v>
      </c>
      <c r="V151" s="40">
        <f t="shared" si="54"/>
        <v>30115.615482889018</v>
      </c>
      <c r="W151" s="40">
        <f t="shared" si="44"/>
        <v>30115.615482889014</v>
      </c>
      <c r="X151" s="40">
        <f t="shared" si="55"/>
        <v>30115.615482889014</v>
      </c>
      <c r="Y151">
        <f t="shared" si="56"/>
        <v>0</v>
      </c>
    </row>
    <row r="152" spans="1:25" x14ac:dyDescent="0.25">
      <c r="A152" s="4" t="s">
        <v>969</v>
      </c>
      <c r="B152" s="7" t="s">
        <v>494</v>
      </c>
      <c r="C152" s="2" t="s">
        <v>970</v>
      </c>
      <c r="D152">
        <f>VLOOKUP(B152,'Model allocations'!$A$1:$L$319,5,FALSE)</f>
        <v>805483.88996224443</v>
      </c>
      <c r="E152" s="42">
        <f>VLOOKUP(B152,'Initial adjusted formula count'!$A$1:$P$319,12,FALSE)</f>
        <v>0.12893145161290301</v>
      </c>
      <c r="F152">
        <f>VLOOKUP(B152,'Model allocations'!$A$1:$L$319,10,FALSE)</f>
        <v>684661.30646790774</v>
      </c>
      <c r="G152" s="41">
        <f t="shared" si="45"/>
        <v>0.85</v>
      </c>
      <c r="H152">
        <f t="shared" si="46"/>
        <v>684661.30646790774</v>
      </c>
      <c r="I152">
        <f t="shared" si="38"/>
        <v>0</v>
      </c>
      <c r="J152">
        <f t="shared" si="39"/>
        <v>684661.30646790774</v>
      </c>
      <c r="K152">
        <f t="shared" si="40"/>
        <v>684441.49387441983</v>
      </c>
      <c r="L152">
        <f t="shared" si="47"/>
        <v>684441.49387441983</v>
      </c>
      <c r="M152">
        <f t="shared" si="41"/>
        <v>684661.30646790774</v>
      </c>
      <c r="N152" s="40">
        <f t="shared" si="48"/>
        <v>0</v>
      </c>
      <c r="O152" s="40">
        <f t="shared" si="42"/>
        <v>0</v>
      </c>
      <c r="P152" s="40">
        <f t="shared" si="49"/>
        <v>684661.30646790774</v>
      </c>
      <c r="Q152">
        <f t="shared" si="50"/>
        <v>0</v>
      </c>
      <c r="R152" s="40">
        <f t="shared" si="51"/>
        <v>0</v>
      </c>
      <c r="S152" s="40">
        <f t="shared" si="43"/>
        <v>0</v>
      </c>
      <c r="T152" s="40">
        <f t="shared" si="52"/>
        <v>684661.30646790774</v>
      </c>
      <c r="U152">
        <f t="shared" si="53"/>
        <v>0</v>
      </c>
      <c r="V152" s="40">
        <f t="shared" si="54"/>
        <v>0</v>
      </c>
      <c r="W152" s="40">
        <f t="shared" si="44"/>
        <v>0</v>
      </c>
      <c r="X152" s="40">
        <f t="shared" si="55"/>
        <v>684661.30646790774</v>
      </c>
      <c r="Y152">
        <f t="shared" si="56"/>
        <v>0</v>
      </c>
    </row>
    <row r="153" spans="1:25" x14ac:dyDescent="0.25">
      <c r="A153" s="4" t="s">
        <v>971</v>
      </c>
      <c r="B153" s="7" t="s">
        <v>496</v>
      </c>
      <c r="C153" s="2" t="s">
        <v>972</v>
      </c>
      <c r="D153">
        <f>VLOOKUP(B153,'Model allocations'!$A$1:$L$319,5,FALSE)</f>
        <v>34083.69251433407</v>
      </c>
      <c r="E153" s="42">
        <f>VLOOKUP(B153,'Initial adjusted formula count'!$A$1:$P$319,12,FALSE)</f>
        <v>0.15472779369627501</v>
      </c>
      <c r="F153">
        <f>VLOOKUP(B153,'Model allocations'!$A$1:$L$319,10,FALSE)</f>
        <v>42416.822144374062</v>
      </c>
      <c r="G153" s="41">
        <f t="shared" si="45"/>
        <v>0.9</v>
      </c>
      <c r="H153">
        <f t="shared" si="46"/>
        <v>30675.323262900663</v>
      </c>
      <c r="I153">
        <f t="shared" si="38"/>
        <v>0</v>
      </c>
      <c r="J153">
        <f t="shared" si="39"/>
        <v>42416.822144374062</v>
      </c>
      <c r="K153">
        <f t="shared" si="40"/>
        <v>42403.204094697547</v>
      </c>
      <c r="L153">
        <f t="shared" si="47"/>
        <v>42403.204094697547</v>
      </c>
      <c r="M153">
        <f t="shared" si="41"/>
        <v>0</v>
      </c>
      <c r="N153" s="40">
        <f t="shared" si="48"/>
        <v>42403.204094697547</v>
      </c>
      <c r="O153" s="40">
        <f t="shared" si="42"/>
        <v>42402.093090118527</v>
      </c>
      <c r="P153" s="40">
        <f t="shared" si="49"/>
        <v>42402.093090118527</v>
      </c>
      <c r="Q153">
        <f t="shared" si="50"/>
        <v>0</v>
      </c>
      <c r="R153" s="40">
        <f t="shared" si="51"/>
        <v>42402.093090118527</v>
      </c>
      <c r="S153" s="40">
        <f t="shared" si="43"/>
        <v>42402.093090118535</v>
      </c>
      <c r="T153" s="40">
        <f t="shared" si="52"/>
        <v>42402.093090118535</v>
      </c>
      <c r="U153">
        <f t="shared" si="53"/>
        <v>0</v>
      </c>
      <c r="V153" s="40">
        <f t="shared" si="54"/>
        <v>42402.093090118535</v>
      </c>
      <c r="W153" s="40">
        <f t="shared" si="44"/>
        <v>42402.093090118527</v>
      </c>
      <c r="X153" s="40">
        <f t="shared" si="55"/>
        <v>42402.093090118527</v>
      </c>
      <c r="Y153">
        <f t="shared" si="56"/>
        <v>0</v>
      </c>
    </row>
    <row r="154" spans="1:25" x14ac:dyDescent="0.25">
      <c r="A154" s="4" t="s">
        <v>973</v>
      </c>
      <c r="B154" s="7" t="s">
        <v>498</v>
      </c>
      <c r="C154" s="2" t="s">
        <v>974</v>
      </c>
      <c r="D154">
        <f>VLOOKUP(B154,'Model allocations'!$A$1:$L$319,5,FALSE)</f>
        <v>85181.438037512562</v>
      </c>
      <c r="E154" s="42">
        <f>VLOOKUP(B154,'Initial adjusted formula count'!$A$1:$P$319,12,FALSE)</f>
        <v>0.25714285714285701</v>
      </c>
      <c r="F154">
        <f>VLOOKUP(B154,'Model allocations'!$A$1:$L$319,10,FALSE)</f>
        <v>143582.85760692798</v>
      </c>
      <c r="G154" s="41">
        <f t="shared" si="45"/>
        <v>0.9</v>
      </c>
      <c r="H154">
        <f t="shared" si="46"/>
        <v>76663.294233761306</v>
      </c>
      <c r="I154">
        <f t="shared" si="38"/>
        <v>0</v>
      </c>
      <c r="J154">
        <f t="shared" si="39"/>
        <v>143582.85760692798</v>
      </c>
      <c r="K154">
        <f t="shared" si="40"/>
        <v>143536.75989406934</v>
      </c>
      <c r="L154">
        <f t="shared" si="47"/>
        <v>143536.75989406934</v>
      </c>
      <c r="M154">
        <f t="shared" si="41"/>
        <v>0</v>
      </c>
      <c r="N154" s="40">
        <f t="shared" si="48"/>
        <v>143536.75989406934</v>
      </c>
      <c r="O154" s="40">
        <f t="shared" si="42"/>
        <v>143532.99909341987</v>
      </c>
      <c r="P154" s="40">
        <f t="shared" si="49"/>
        <v>143532.99909341987</v>
      </c>
      <c r="Q154">
        <f t="shared" si="50"/>
        <v>0</v>
      </c>
      <c r="R154" s="40">
        <f t="shared" si="51"/>
        <v>143532.99909341987</v>
      </c>
      <c r="S154" s="40">
        <f t="shared" si="43"/>
        <v>143532.9990934199</v>
      </c>
      <c r="T154" s="40">
        <f t="shared" si="52"/>
        <v>143532.9990934199</v>
      </c>
      <c r="U154">
        <f t="shared" si="53"/>
        <v>0</v>
      </c>
      <c r="V154" s="40">
        <f t="shared" si="54"/>
        <v>143532.9990934199</v>
      </c>
      <c r="W154" s="40">
        <f t="shared" si="44"/>
        <v>143532.99909341987</v>
      </c>
      <c r="X154" s="40">
        <f t="shared" si="55"/>
        <v>143532.99909341987</v>
      </c>
      <c r="Y154">
        <f t="shared" si="56"/>
        <v>0</v>
      </c>
    </row>
    <row r="155" spans="1:25" x14ac:dyDescent="0.25">
      <c r="A155" s="4" t="s">
        <v>975</v>
      </c>
      <c r="B155" s="7" t="s">
        <v>500</v>
      </c>
      <c r="C155" s="2" t="s">
        <v>976</v>
      </c>
      <c r="D155">
        <f>VLOOKUP(B155,'Model allocations'!$A$1:$L$319,5,FALSE)</f>
        <v>135102.82936404704</v>
      </c>
      <c r="E155" s="42">
        <f>VLOOKUP(B155,'Initial adjusted formula count'!$A$1:$P$319,12,FALSE)</f>
        <v>0.17089883111648499</v>
      </c>
      <c r="F155">
        <f>VLOOKUP(B155,'Model allocations'!$A$1:$L$319,10,FALSE)</f>
        <v>177559.62564707513</v>
      </c>
      <c r="G155" s="41">
        <f t="shared" si="45"/>
        <v>0.9</v>
      </c>
      <c r="H155">
        <f t="shared" si="46"/>
        <v>121592.54642764233</v>
      </c>
      <c r="I155">
        <f t="shared" si="38"/>
        <v>0</v>
      </c>
      <c r="J155">
        <f t="shared" si="39"/>
        <v>177559.62564707513</v>
      </c>
      <c r="K155">
        <f t="shared" si="40"/>
        <v>177502.6195895639</v>
      </c>
      <c r="L155">
        <f t="shared" si="47"/>
        <v>177502.6195895639</v>
      </c>
      <c r="M155">
        <f t="shared" si="41"/>
        <v>0</v>
      </c>
      <c r="N155" s="40">
        <f t="shared" si="48"/>
        <v>177502.6195895639</v>
      </c>
      <c r="O155" s="40">
        <f t="shared" si="42"/>
        <v>177497.96885084352</v>
      </c>
      <c r="P155" s="40">
        <f t="shared" si="49"/>
        <v>177497.96885084352</v>
      </c>
      <c r="Q155">
        <f t="shared" si="50"/>
        <v>0</v>
      </c>
      <c r="R155" s="40">
        <f t="shared" si="51"/>
        <v>177497.96885084352</v>
      </c>
      <c r="S155" s="40">
        <f t="shared" si="43"/>
        <v>177497.96885084358</v>
      </c>
      <c r="T155" s="40">
        <f t="shared" si="52"/>
        <v>177497.96885084358</v>
      </c>
      <c r="U155">
        <f t="shared" si="53"/>
        <v>0</v>
      </c>
      <c r="V155" s="40">
        <f t="shared" si="54"/>
        <v>177497.96885084358</v>
      </c>
      <c r="W155" s="40">
        <f t="shared" si="44"/>
        <v>177497.96885084358</v>
      </c>
      <c r="X155" s="40">
        <f t="shared" si="55"/>
        <v>177497.96885084358</v>
      </c>
      <c r="Y155">
        <f t="shared" si="56"/>
        <v>0</v>
      </c>
    </row>
    <row r="156" spans="1:25" x14ac:dyDescent="0.25">
      <c r="A156" s="4" t="s">
        <v>977</v>
      </c>
      <c r="B156" s="7" t="s">
        <v>188</v>
      </c>
      <c r="C156" s="2" t="s">
        <v>978</v>
      </c>
      <c r="D156">
        <f>VLOOKUP(B156,'Model allocations'!$A$1:$L$319,5,FALSE)</f>
        <v>0</v>
      </c>
      <c r="E156" s="42">
        <f>VLOOKUP(B156,'Initial adjusted formula count'!$A$1:$P$319,12,FALSE)</f>
        <v>0.146341463414634</v>
      </c>
      <c r="F156">
        <f>VLOOKUP(B156,'Model allocations'!$A$1:$L$319,10,FALSE)</f>
        <v>0</v>
      </c>
      <c r="G156" s="41">
        <f t="shared" si="45"/>
        <v>0.85</v>
      </c>
      <c r="H156">
        <f t="shared" si="4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7"/>
        <v>0</v>
      </c>
      <c r="M156">
        <f t="shared" si="41"/>
        <v>0</v>
      </c>
      <c r="N156" s="40">
        <f t="shared" si="48"/>
        <v>0</v>
      </c>
      <c r="O156" s="40">
        <f t="shared" si="42"/>
        <v>0</v>
      </c>
      <c r="P156" s="40">
        <f t="shared" si="49"/>
        <v>0</v>
      </c>
      <c r="Q156">
        <f t="shared" si="50"/>
        <v>0</v>
      </c>
      <c r="R156" s="40">
        <f t="shared" si="51"/>
        <v>0</v>
      </c>
      <c r="S156" s="40">
        <f t="shared" si="43"/>
        <v>0</v>
      </c>
      <c r="T156" s="40">
        <f t="shared" si="52"/>
        <v>0</v>
      </c>
      <c r="U156">
        <f t="shared" si="53"/>
        <v>0</v>
      </c>
      <c r="V156" s="40">
        <f t="shared" si="54"/>
        <v>0</v>
      </c>
      <c r="W156" s="40">
        <f t="shared" si="44"/>
        <v>0</v>
      </c>
      <c r="X156" s="40">
        <f t="shared" si="55"/>
        <v>0</v>
      </c>
      <c r="Y156">
        <f t="shared" si="56"/>
        <v>0</v>
      </c>
    </row>
    <row r="157" spans="1:25" x14ac:dyDescent="0.25">
      <c r="A157" s="4" t="s">
        <v>979</v>
      </c>
      <c r="B157" s="7" t="s">
        <v>502</v>
      </c>
      <c r="C157" s="9" t="s">
        <v>980</v>
      </c>
      <c r="D157">
        <f>VLOOKUP(B157,'Model allocations'!$A$1:$L$319,5,FALSE)</f>
        <v>403649.24380433036</v>
      </c>
      <c r="E157" s="42">
        <f>VLOOKUP(B157,'Initial adjusted formula count'!$A$1:$P$319,12,FALSE)</f>
        <v>0.137786755157986</v>
      </c>
      <c r="F157">
        <f>VLOOKUP(B157,'Model allocations'!$A$1:$L$319,10,FALSE)</f>
        <v>426917.45991606131</v>
      </c>
      <c r="G157" s="41">
        <f t="shared" si="45"/>
        <v>0.85</v>
      </c>
      <c r="H157">
        <f t="shared" si="46"/>
        <v>343101.85723368078</v>
      </c>
      <c r="I157">
        <f t="shared" si="38"/>
        <v>0</v>
      </c>
      <c r="J157">
        <f t="shared" si="39"/>
        <v>426917.45991606131</v>
      </c>
      <c r="K157">
        <f t="shared" si="40"/>
        <v>426780.39676792821</v>
      </c>
      <c r="L157">
        <f t="shared" si="47"/>
        <v>426780.39676792821</v>
      </c>
      <c r="M157">
        <f t="shared" si="41"/>
        <v>0</v>
      </c>
      <c r="N157" s="40">
        <f t="shared" si="48"/>
        <v>426780.39676792821</v>
      </c>
      <c r="O157" s="40">
        <f t="shared" si="42"/>
        <v>426769.21471258195</v>
      </c>
      <c r="P157" s="40">
        <f t="shared" si="49"/>
        <v>426769.21471258195</v>
      </c>
      <c r="Q157">
        <f t="shared" si="50"/>
        <v>0</v>
      </c>
      <c r="R157" s="40">
        <f t="shared" si="51"/>
        <v>426769.21471258195</v>
      </c>
      <c r="S157" s="40">
        <f t="shared" si="43"/>
        <v>426769.214712582</v>
      </c>
      <c r="T157" s="40">
        <f t="shared" si="52"/>
        <v>426769.214712582</v>
      </c>
      <c r="U157">
        <f t="shared" si="53"/>
        <v>0</v>
      </c>
      <c r="V157" s="40">
        <f t="shared" si="54"/>
        <v>426769.214712582</v>
      </c>
      <c r="W157" s="40">
        <f t="shared" si="44"/>
        <v>426769.21471258195</v>
      </c>
      <c r="X157" s="40">
        <f t="shared" si="55"/>
        <v>426769.21471258195</v>
      </c>
      <c r="Y157">
        <f t="shared" si="56"/>
        <v>0</v>
      </c>
    </row>
    <row r="158" spans="1:25" x14ac:dyDescent="0.25">
      <c r="A158" s="4" t="s">
        <v>981</v>
      </c>
      <c r="B158" s="7" t="s">
        <v>300</v>
      </c>
      <c r="C158" s="2" t="s">
        <v>982</v>
      </c>
      <c r="D158">
        <f>VLOOKUP(B158,'Model allocations'!$A$1:$L$319,5,FALSE)</f>
        <v>919438.40409149381</v>
      </c>
      <c r="E158" s="42">
        <f>VLOOKUP(B158,'Initial adjusted formula count'!$A$1:$P$319,12,FALSE)</f>
        <v>0.11062590975254701</v>
      </c>
      <c r="F158">
        <f>VLOOKUP(B158,'Model allocations'!$A$1:$L$319,10,FALSE)</f>
        <v>983638.25056097098</v>
      </c>
      <c r="G158" s="41">
        <f t="shared" si="45"/>
        <v>0.85</v>
      </c>
      <c r="H158">
        <f t="shared" si="46"/>
        <v>781522.64347776968</v>
      </c>
      <c r="I158">
        <f t="shared" si="38"/>
        <v>0</v>
      </c>
      <c r="J158">
        <f t="shared" si="39"/>
        <v>983638.25056097098</v>
      </c>
      <c r="K158">
        <f t="shared" si="40"/>
        <v>983322.45051083365</v>
      </c>
      <c r="L158">
        <f t="shared" si="47"/>
        <v>983322.45051083365</v>
      </c>
      <c r="M158">
        <f t="shared" si="41"/>
        <v>0</v>
      </c>
      <c r="N158" s="40">
        <f t="shared" si="48"/>
        <v>983322.45051083365</v>
      </c>
      <c r="O158" s="40">
        <f t="shared" si="42"/>
        <v>983296.68652038788</v>
      </c>
      <c r="P158" s="40">
        <f t="shared" si="49"/>
        <v>983296.68652038788</v>
      </c>
      <c r="Q158">
        <f t="shared" si="50"/>
        <v>0</v>
      </c>
      <c r="R158" s="40">
        <f t="shared" si="51"/>
        <v>983296.68652038788</v>
      </c>
      <c r="S158" s="40">
        <f t="shared" si="43"/>
        <v>983296.68652038812</v>
      </c>
      <c r="T158" s="40">
        <f t="shared" si="52"/>
        <v>983296.68652038812</v>
      </c>
      <c r="U158">
        <f t="shared" si="53"/>
        <v>0</v>
      </c>
      <c r="V158" s="40">
        <f t="shared" si="54"/>
        <v>983296.68652038812</v>
      </c>
      <c r="W158" s="40">
        <f t="shared" si="44"/>
        <v>983296.686520388</v>
      </c>
      <c r="X158" s="40">
        <f t="shared" si="55"/>
        <v>983296.686520388</v>
      </c>
      <c r="Y158">
        <f t="shared" si="56"/>
        <v>0</v>
      </c>
    </row>
    <row r="159" spans="1:25" x14ac:dyDescent="0.25">
      <c r="A159" s="4" t="s">
        <v>983</v>
      </c>
      <c r="B159" s="7" t="s">
        <v>504</v>
      </c>
      <c r="C159" s="2" t="s">
        <v>984</v>
      </c>
      <c r="D159">
        <f>VLOOKUP(B159,'Model allocations'!$A$1:$L$319,5,FALSE)</f>
        <v>73916.441597350975</v>
      </c>
      <c r="E159" s="42">
        <f>VLOOKUP(B159,'Initial adjusted formula count'!$A$1:$P$319,12,FALSE)</f>
        <v>0.12621951219512201</v>
      </c>
      <c r="F159">
        <f>VLOOKUP(B159,'Model allocations'!$A$1:$L$319,10,FALSE)</f>
        <v>81298.909110050314</v>
      </c>
      <c r="G159" s="41">
        <f t="shared" si="45"/>
        <v>0.85</v>
      </c>
      <c r="H159">
        <f t="shared" si="46"/>
        <v>62828.975357748328</v>
      </c>
      <c r="I159">
        <f t="shared" si="38"/>
        <v>0</v>
      </c>
      <c r="J159">
        <f t="shared" si="39"/>
        <v>81298.909110050314</v>
      </c>
      <c r="K159">
        <f t="shared" si="40"/>
        <v>81272.807848170312</v>
      </c>
      <c r="L159">
        <f t="shared" si="47"/>
        <v>81272.807848170312</v>
      </c>
      <c r="M159">
        <f t="shared" si="41"/>
        <v>0</v>
      </c>
      <c r="N159" s="40">
        <f t="shared" si="48"/>
        <v>81272.807848170312</v>
      </c>
      <c r="O159" s="40">
        <f t="shared" si="42"/>
        <v>81270.678422727186</v>
      </c>
      <c r="P159" s="40">
        <f t="shared" si="49"/>
        <v>81270.678422727186</v>
      </c>
      <c r="Q159">
        <f t="shared" si="50"/>
        <v>0</v>
      </c>
      <c r="R159" s="40">
        <f t="shared" si="51"/>
        <v>81270.678422727186</v>
      </c>
      <c r="S159" s="40">
        <f t="shared" si="43"/>
        <v>81270.6784227272</v>
      </c>
      <c r="T159" s="40">
        <f t="shared" si="52"/>
        <v>81270.6784227272</v>
      </c>
      <c r="U159">
        <f t="shared" si="53"/>
        <v>0</v>
      </c>
      <c r="V159" s="40">
        <f t="shared" si="54"/>
        <v>81270.6784227272</v>
      </c>
      <c r="W159" s="40">
        <f t="shared" si="44"/>
        <v>81270.678422727186</v>
      </c>
      <c r="X159" s="40">
        <f t="shared" si="55"/>
        <v>81270.678422727186</v>
      </c>
      <c r="Y159">
        <f t="shared" si="56"/>
        <v>0</v>
      </c>
    </row>
    <row r="160" spans="1:25" x14ac:dyDescent="0.25">
      <c r="A160" s="4" t="s">
        <v>985</v>
      </c>
      <c r="B160" s="7" t="s">
        <v>506</v>
      </c>
      <c r="C160" s="2" t="s">
        <v>986</v>
      </c>
      <c r="D160">
        <f>VLOOKUP(B160,'Model allocations'!$A$1:$L$319,5,FALSE)</f>
        <v>40654.042878543049</v>
      </c>
      <c r="E160" s="42">
        <f>VLOOKUP(B160,'Initial adjusted formula count'!$A$1:$P$319,12,FALSE)</f>
        <v>0.102067183462532</v>
      </c>
      <c r="F160">
        <f>VLOOKUP(B160,'Model allocations'!$A$1:$L$319,10,FALSE)</f>
        <v>34555.936446761589</v>
      </c>
      <c r="G160" s="41">
        <f t="shared" si="45"/>
        <v>0.85</v>
      </c>
      <c r="H160">
        <f t="shared" si="46"/>
        <v>34555.936446761589</v>
      </c>
      <c r="I160">
        <f t="shared" si="38"/>
        <v>0</v>
      </c>
      <c r="J160">
        <f t="shared" si="39"/>
        <v>34555.936446761589</v>
      </c>
      <c r="K160">
        <f t="shared" si="40"/>
        <v>34544.842158331667</v>
      </c>
      <c r="L160">
        <f t="shared" si="47"/>
        <v>34544.842158331667</v>
      </c>
      <c r="M160">
        <f t="shared" si="41"/>
        <v>34555.936446761589</v>
      </c>
      <c r="N160" s="40">
        <f t="shared" si="48"/>
        <v>0</v>
      </c>
      <c r="O160" s="40">
        <f t="shared" si="42"/>
        <v>0</v>
      </c>
      <c r="P160" s="40">
        <f t="shared" si="49"/>
        <v>34555.936446761589</v>
      </c>
      <c r="Q160">
        <f t="shared" si="50"/>
        <v>0</v>
      </c>
      <c r="R160" s="40">
        <f t="shared" si="51"/>
        <v>0</v>
      </c>
      <c r="S160" s="40">
        <f t="shared" si="43"/>
        <v>0</v>
      </c>
      <c r="T160" s="40">
        <f t="shared" si="52"/>
        <v>34555.936446761589</v>
      </c>
      <c r="U160">
        <f t="shared" si="53"/>
        <v>0</v>
      </c>
      <c r="V160" s="40">
        <f t="shared" si="54"/>
        <v>0</v>
      </c>
      <c r="W160" s="40">
        <f t="shared" si="44"/>
        <v>0</v>
      </c>
      <c r="X160" s="40">
        <f t="shared" si="55"/>
        <v>34555.936446761589</v>
      </c>
      <c r="Y160">
        <f t="shared" si="56"/>
        <v>0</v>
      </c>
    </row>
    <row r="161" spans="1:25" x14ac:dyDescent="0.25">
      <c r="A161" s="4" t="s">
        <v>987</v>
      </c>
      <c r="B161" s="7" t="s">
        <v>508</v>
      </c>
      <c r="C161" s="2" t="s">
        <v>988</v>
      </c>
      <c r="D161">
        <f>VLOOKUP(B161,'Model allocations'!$A$1:$L$319,5,FALSE)</f>
        <v>20942.991785916118</v>
      </c>
      <c r="E161" s="42">
        <f>VLOOKUP(B161,'Initial adjusted formula count'!$A$1:$P$319,12,FALSE)</f>
        <v>0.13994169096209899</v>
      </c>
      <c r="F161">
        <f>VLOOKUP(B161,'Model allocations'!$A$1:$L$319,10,FALSE)</f>
        <v>18851.920953055142</v>
      </c>
      <c r="G161" s="41">
        <f t="shared" si="45"/>
        <v>0.85</v>
      </c>
      <c r="H161">
        <f t="shared" si="46"/>
        <v>17801.5430180287</v>
      </c>
      <c r="I161">
        <f t="shared" si="38"/>
        <v>0</v>
      </c>
      <c r="J161">
        <f t="shared" si="39"/>
        <v>18851.920953055142</v>
      </c>
      <c r="K161">
        <f t="shared" si="40"/>
        <v>18845.868486532243</v>
      </c>
      <c r="L161">
        <f t="shared" si="47"/>
        <v>18845.868486532243</v>
      </c>
      <c r="M161">
        <f t="shared" si="41"/>
        <v>0</v>
      </c>
      <c r="N161" s="40">
        <f t="shared" si="48"/>
        <v>18845.868486532243</v>
      </c>
      <c r="O161" s="40">
        <f t="shared" si="42"/>
        <v>18845.374706719347</v>
      </c>
      <c r="P161" s="40">
        <f t="shared" si="49"/>
        <v>18845.374706719347</v>
      </c>
      <c r="Q161">
        <f t="shared" si="50"/>
        <v>0</v>
      </c>
      <c r="R161" s="40">
        <f t="shared" si="51"/>
        <v>18845.374706719347</v>
      </c>
      <c r="S161" s="40">
        <f t="shared" si="43"/>
        <v>18845.374706719351</v>
      </c>
      <c r="T161" s="40">
        <f t="shared" si="52"/>
        <v>18845.374706719351</v>
      </c>
      <c r="U161">
        <f t="shared" si="53"/>
        <v>0</v>
      </c>
      <c r="V161" s="40">
        <f t="shared" si="54"/>
        <v>18845.374706719351</v>
      </c>
      <c r="W161" s="40">
        <f t="shared" si="44"/>
        <v>18845.374706719351</v>
      </c>
      <c r="X161" s="40">
        <f t="shared" si="55"/>
        <v>18845.374706719351</v>
      </c>
      <c r="Y161">
        <f t="shared" si="56"/>
        <v>0</v>
      </c>
    </row>
    <row r="162" spans="1:25" x14ac:dyDescent="0.25">
      <c r="A162" s="4" t="s">
        <v>989</v>
      </c>
      <c r="B162" s="7" t="s">
        <v>510</v>
      </c>
      <c r="C162" s="2" t="s">
        <v>990</v>
      </c>
      <c r="D162">
        <f>VLOOKUP(B162,'Model allocations'!$A$1:$L$319,5,FALSE)</f>
        <v>49590.889717525883</v>
      </c>
      <c r="E162" s="42">
        <f>VLOOKUP(B162,'Initial adjusted formula count'!$A$1:$P$319,12,FALSE)</f>
        <v>0.233201581027668</v>
      </c>
      <c r="F162">
        <f>VLOOKUP(B162,'Model allocations'!$A$1:$L$319,10,FALSE)</f>
        <v>44631.800745773297</v>
      </c>
      <c r="G162" s="41">
        <f t="shared" si="45"/>
        <v>0.9</v>
      </c>
      <c r="H162">
        <f t="shared" si="46"/>
        <v>44631.800745773297</v>
      </c>
      <c r="I162">
        <f t="shared" si="38"/>
        <v>0</v>
      </c>
      <c r="J162">
        <f t="shared" si="39"/>
        <v>44631.800745773297</v>
      </c>
      <c r="K162">
        <f t="shared" si="40"/>
        <v>44617.471570484318</v>
      </c>
      <c r="L162">
        <f t="shared" si="47"/>
        <v>44617.471570484318</v>
      </c>
      <c r="M162">
        <f t="shared" si="41"/>
        <v>44631.800745773297</v>
      </c>
      <c r="N162" s="40">
        <f t="shared" si="48"/>
        <v>0</v>
      </c>
      <c r="O162" s="40">
        <f t="shared" si="42"/>
        <v>0</v>
      </c>
      <c r="P162" s="40">
        <f t="shared" si="49"/>
        <v>44631.800745773297</v>
      </c>
      <c r="Q162">
        <f t="shared" si="50"/>
        <v>0</v>
      </c>
      <c r="R162" s="40">
        <f t="shared" si="51"/>
        <v>0</v>
      </c>
      <c r="S162" s="40">
        <f t="shared" si="43"/>
        <v>0</v>
      </c>
      <c r="T162" s="40">
        <f t="shared" si="52"/>
        <v>44631.800745773297</v>
      </c>
      <c r="U162">
        <f t="shared" si="53"/>
        <v>0</v>
      </c>
      <c r="V162" s="40">
        <f t="shared" si="54"/>
        <v>0</v>
      </c>
      <c r="W162" s="40">
        <f t="shared" si="44"/>
        <v>0</v>
      </c>
      <c r="X162" s="40">
        <f t="shared" si="55"/>
        <v>44631.800745773297</v>
      </c>
      <c r="Y162">
        <f t="shared" si="56"/>
        <v>0</v>
      </c>
    </row>
    <row r="163" spans="1:25" x14ac:dyDescent="0.25">
      <c r="A163" s="4" t="s">
        <v>991</v>
      </c>
      <c r="B163" s="7" t="s">
        <v>512</v>
      </c>
      <c r="C163" s="2" t="s">
        <v>992</v>
      </c>
      <c r="D163">
        <f>VLOOKUP(B163,'Model allocations'!$A$1:$L$319,5,FALSE)</f>
        <v>139941.29696928521</v>
      </c>
      <c r="E163" s="42">
        <f>VLOOKUP(B163,'Initial adjusted formula count'!$A$1:$P$319,12,FALSE)</f>
        <v>0.23397913561847999</v>
      </c>
      <c r="F163">
        <f>VLOOKUP(B163,'Model allocations'!$A$1:$L$319,10,FALSE)</f>
        <v>159318.42838322837</v>
      </c>
      <c r="G163" s="41">
        <f t="shared" si="45"/>
        <v>0.9</v>
      </c>
      <c r="H163">
        <f t="shared" si="46"/>
        <v>125947.16727235669</v>
      </c>
      <c r="I163">
        <f t="shared" si="38"/>
        <v>0</v>
      </c>
      <c r="J163">
        <f t="shared" si="39"/>
        <v>159318.42838322837</v>
      </c>
      <c r="K163">
        <f t="shared" si="40"/>
        <v>159267.27871754329</v>
      </c>
      <c r="L163">
        <f t="shared" si="47"/>
        <v>159267.27871754329</v>
      </c>
      <c r="M163">
        <f t="shared" si="41"/>
        <v>0</v>
      </c>
      <c r="N163" s="40">
        <f t="shared" si="48"/>
        <v>159267.27871754329</v>
      </c>
      <c r="O163" s="40">
        <f t="shared" si="42"/>
        <v>159263.10576222726</v>
      </c>
      <c r="P163" s="40">
        <f t="shared" si="49"/>
        <v>159263.10576222726</v>
      </c>
      <c r="Q163">
        <f t="shared" si="50"/>
        <v>0</v>
      </c>
      <c r="R163" s="40">
        <f t="shared" si="51"/>
        <v>159263.10576222726</v>
      </c>
      <c r="S163" s="40">
        <f t="shared" si="43"/>
        <v>159263.10576222729</v>
      </c>
      <c r="T163" s="40">
        <f t="shared" si="52"/>
        <v>159263.10576222729</v>
      </c>
      <c r="U163">
        <f t="shared" si="53"/>
        <v>0</v>
      </c>
      <c r="V163" s="40">
        <f t="shared" si="54"/>
        <v>159263.10576222729</v>
      </c>
      <c r="W163" s="40">
        <f t="shared" si="44"/>
        <v>159263.10576222726</v>
      </c>
      <c r="X163" s="40">
        <f t="shared" si="55"/>
        <v>159263.10576222726</v>
      </c>
      <c r="Y163">
        <f t="shared" si="56"/>
        <v>0</v>
      </c>
    </row>
    <row r="164" spans="1:25" x14ac:dyDescent="0.25">
      <c r="A164" s="4" t="s">
        <v>993</v>
      </c>
      <c r="B164" s="7" t="s">
        <v>514</v>
      </c>
      <c r="C164" s="2" t="s">
        <v>994</v>
      </c>
      <c r="D164">
        <f>VLOOKUP(B164,'Model allocations'!$A$1:$L$319,5,FALSE)</f>
        <v>118203.37491867934</v>
      </c>
      <c r="E164" s="42">
        <f>VLOOKUP(B164,'Initial adjusted formula count'!$A$1:$P$319,12,FALSE)</f>
        <v>9.6202531645569606E-2</v>
      </c>
      <c r="F164">
        <f>VLOOKUP(B164,'Model allocations'!$A$1:$L$319,10,FALSE)</f>
        <v>100472.86868087744</v>
      </c>
      <c r="G164" s="41">
        <f t="shared" si="45"/>
        <v>0.85</v>
      </c>
      <c r="H164">
        <f t="shared" si="46"/>
        <v>100472.86868087744</v>
      </c>
      <c r="I164">
        <f t="shared" si="38"/>
        <v>0</v>
      </c>
      <c r="J164">
        <f t="shared" si="39"/>
        <v>100472.86868087744</v>
      </c>
      <c r="K164">
        <f t="shared" si="40"/>
        <v>100440.61156099747</v>
      </c>
      <c r="L164">
        <f t="shared" si="47"/>
        <v>100440.61156099747</v>
      </c>
      <c r="M164">
        <f t="shared" si="41"/>
        <v>100472.86868087744</v>
      </c>
      <c r="N164" s="40">
        <f t="shared" si="48"/>
        <v>0</v>
      </c>
      <c r="O164" s="40">
        <f t="shared" si="42"/>
        <v>0</v>
      </c>
      <c r="P164" s="40">
        <f t="shared" si="49"/>
        <v>100472.86868087744</v>
      </c>
      <c r="Q164">
        <f t="shared" si="50"/>
        <v>0</v>
      </c>
      <c r="R164" s="40">
        <f t="shared" si="51"/>
        <v>0</v>
      </c>
      <c r="S164" s="40">
        <f t="shared" si="43"/>
        <v>0</v>
      </c>
      <c r="T164" s="40">
        <f t="shared" si="52"/>
        <v>100472.86868087744</v>
      </c>
      <c r="U164">
        <f t="shared" si="53"/>
        <v>0</v>
      </c>
      <c r="V164" s="40">
        <f t="shared" si="54"/>
        <v>0</v>
      </c>
      <c r="W164" s="40">
        <f t="shared" si="44"/>
        <v>0</v>
      </c>
      <c r="X164" s="40">
        <f t="shared" si="55"/>
        <v>100472.86868087744</v>
      </c>
      <c r="Y164">
        <f t="shared" si="56"/>
        <v>0</v>
      </c>
    </row>
    <row r="165" spans="1:25" x14ac:dyDescent="0.25">
      <c r="A165" s="4" t="s">
        <v>995</v>
      </c>
      <c r="B165" s="7" t="s">
        <v>190</v>
      </c>
      <c r="C165" s="2" t="s">
        <v>996</v>
      </c>
      <c r="D165">
        <f>VLOOKUP(B165,'Model allocations'!$A$1:$L$319,5,FALSE)</f>
        <v>80076.145063796925</v>
      </c>
      <c r="E165" s="42">
        <f>VLOOKUP(B165,'Initial adjusted formula count'!$A$1:$P$319,12,FALSE)</f>
        <v>0.13410301953818801</v>
      </c>
      <c r="F165">
        <f>VLOOKUP(B165,'Model allocations'!$A$1:$L$319,10,FALSE)</f>
        <v>118610.00266297194</v>
      </c>
      <c r="G165" s="41">
        <f t="shared" si="45"/>
        <v>0.85</v>
      </c>
      <c r="H165">
        <f t="shared" si="46"/>
        <v>68064.723304227387</v>
      </c>
      <c r="I165">
        <f t="shared" si="38"/>
        <v>0</v>
      </c>
      <c r="J165">
        <f t="shared" si="39"/>
        <v>118610.00266297194</v>
      </c>
      <c r="K165">
        <f t="shared" si="40"/>
        <v>118571.92256109871</v>
      </c>
      <c r="L165">
        <f t="shared" si="47"/>
        <v>118571.92256109871</v>
      </c>
      <c r="M165">
        <f t="shared" si="41"/>
        <v>0</v>
      </c>
      <c r="N165" s="40">
        <f t="shared" si="48"/>
        <v>118571.92256109871</v>
      </c>
      <c r="O165" s="40">
        <f t="shared" si="42"/>
        <v>118568.81586310924</v>
      </c>
      <c r="P165" s="40">
        <f t="shared" si="49"/>
        <v>118568.81586310924</v>
      </c>
      <c r="Q165">
        <f t="shared" si="50"/>
        <v>0</v>
      </c>
      <c r="R165" s="40">
        <f t="shared" si="51"/>
        <v>118568.81586310924</v>
      </c>
      <c r="S165" s="40">
        <f t="shared" si="43"/>
        <v>118568.81586310927</v>
      </c>
      <c r="T165" s="40">
        <f t="shared" si="52"/>
        <v>118568.81586310927</v>
      </c>
      <c r="U165">
        <f t="shared" si="53"/>
        <v>0</v>
      </c>
      <c r="V165" s="40">
        <f t="shared" si="54"/>
        <v>118568.81586310927</v>
      </c>
      <c r="W165" s="40">
        <f t="shared" si="44"/>
        <v>118568.81586310925</v>
      </c>
      <c r="X165" s="40">
        <f t="shared" si="55"/>
        <v>118568.81586310925</v>
      </c>
      <c r="Y165">
        <f t="shared" si="56"/>
        <v>0</v>
      </c>
    </row>
    <row r="166" spans="1:25" x14ac:dyDescent="0.25">
      <c r="A166" s="4" t="s">
        <v>997</v>
      </c>
      <c r="B166" s="7" t="s">
        <v>516</v>
      </c>
      <c r="C166" s="2" t="s">
        <v>998</v>
      </c>
      <c r="D166">
        <f>VLOOKUP(B166,'Model allocations'!$A$1:$L$319,5,FALSE)</f>
        <v>60019.596203737005</v>
      </c>
      <c r="E166" s="42">
        <f>VLOOKUP(B166,'Initial adjusted formula count'!$A$1:$P$319,12,FALSE)</f>
        <v>0.23842917251051901</v>
      </c>
      <c r="F166">
        <f>VLOOKUP(B166,'Model allocations'!$A$1:$L$319,10,FALSE)</f>
        <v>87760.689759265966</v>
      </c>
      <c r="G166" s="41">
        <f t="shared" si="45"/>
        <v>0.9</v>
      </c>
      <c r="H166">
        <f t="shared" si="46"/>
        <v>54017.636583363303</v>
      </c>
      <c r="I166">
        <f t="shared" si="38"/>
        <v>0</v>
      </c>
      <c r="J166">
        <f t="shared" si="39"/>
        <v>87760.689759265966</v>
      </c>
      <c r="K166">
        <f t="shared" si="40"/>
        <v>87732.513923067789</v>
      </c>
      <c r="L166">
        <f t="shared" si="47"/>
        <v>87732.513923067789</v>
      </c>
      <c r="M166">
        <f t="shared" si="41"/>
        <v>0</v>
      </c>
      <c r="N166" s="40">
        <f t="shared" si="48"/>
        <v>87732.513923067789</v>
      </c>
      <c r="O166" s="40">
        <f t="shared" si="42"/>
        <v>87730.215247135668</v>
      </c>
      <c r="P166" s="40">
        <f t="shared" si="49"/>
        <v>87730.215247135668</v>
      </c>
      <c r="Q166">
        <f t="shared" si="50"/>
        <v>0</v>
      </c>
      <c r="R166" s="40">
        <f t="shared" si="51"/>
        <v>87730.215247135668</v>
      </c>
      <c r="S166" s="40">
        <f t="shared" si="43"/>
        <v>87730.215247135682</v>
      </c>
      <c r="T166" s="40">
        <f t="shared" si="52"/>
        <v>87730.215247135682</v>
      </c>
      <c r="U166">
        <f t="shared" si="53"/>
        <v>0</v>
      </c>
      <c r="V166" s="40">
        <f t="shared" si="54"/>
        <v>87730.215247135682</v>
      </c>
      <c r="W166" s="40">
        <f t="shared" si="44"/>
        <v>87730.215247135668</v>
      </c>
      <c r="X166" s="40">
        <f t="shared" si="55"/>
        <v>87730.215247135668</v>
      </c>
      <c r="Y166">
        <f t="shared" si="56"/>
        <v>0</v>
      </c>
    </row>
    <row r="167" spans="1:25" x14ac:dyDescent="0.25">
      <c r="A167" s="4" t="s">
        <v>999</v>
      </c>
      <c r="B167" s="7" t="s">
        <v>518</v>
      </c>
      <c r="C167" s="2" t="s">
        <v>1000</v>
      </c>
      <c r="D167">
        <f>VLOOKUP(B167,'Model allocations'!$A$1:$L$319,5,FALSE)</f>
        <v>161528.46765403319</v>
      </c>
      <c r="E167" s="42">
        <f>VLOOKUP(B167,'Initial adjusted formula count'!$A$1:$P$319,12,FALSE)</f>
        <v>0.138913624220837</v>
      </c>
      <c r="F167">
        <f>VLOOKUP(B167,'Model allocations'!$A$1:$L$319,10,FALSE)</f>
        <v>137299.1975059282</v>
      </c>
      <c r="G167" s="41">
        <f t="shared" si="45"/>
        <v>0.85</v>
      </c>
      <c r="H167">
        <f t="shared" si="46"/>
        <v>137299.1975059282</v>
      </c>
      <c r="I167">
        <f t="shared" si="38"/>
        <v>0</v>
      </c>
      <c r="J167">
        <f t="shared" si="39"/>
        <v>137299.1975059282</v>
      </c>
      <c r="K167">
        <f t="shared" si="40"/>
        <v>137255.11718124434</v>
      </c>
      <c r="L167">
        <f t="shared" si="47"/>
        <v>137255.11718124434</v>
      </c>
      <c r="M167">
        <f t="shared" si="41"/>
        <v>137299.1975059282</v>
      </c>
      <c r="N167" s="40">
        <f t="shared" si="48"/>
        <v>0</v>
      </c>
      <c r="O167" s="40">
        <f t="shared" si="42"/>
        <v>0</v>
      </c>
      <c r="P167" s="40">
        <f t="shared" si="49"/>
        <v>137299.1975059282</v>
      </c>
      <c r="Q167">
        <f t="shared" si="50"/>
        <v>0</v>
      </c>
      <c r="R167" s="40">
        <f t="shared" si="51"/>
        <v>0</v>
      </c>
      <c r="S167" s="40">
        <f t="shared" si="43"/>
        <v>0</v>
      </c>
      <c r="T167" s="40">
        <f t="shared" si="52"/>
        <v>137299.1975059282</v>
      </c>
      <c r="U167">
        <f t="shared" si="53"/>
        <v>0</v>
      </c>
      <c r="V167" s="40">
        <f t="shared" si="54"/>
        <v>0</v>
      </c>
      <c r="W167" s="40">
        <f t="shared" si="44"/>
        <v>0</v>
      </c>
      <c r="X167" s="40">
        <f t="shared" si="55"/>
        <v>137299.1975059282</v>
      </c>
      <c r="Y167">
        <f t="shared" si="56"/>
        <v>0</v>
      </c>
    </row>
    <row r="168" spans="1:25" x14ac:dyDescent="0.25">
      <c r="A168" s="4" t="s">
        <v>1001</v>
      </c>
      <c r="B168" s="7" t="s">
        <v>192</v>
      </c>
      <c r="C168" s="2" t="s">
        <v>1002</v>
      </c>
      <c r="D168">
        <f>VLOOKUP(B168,'Model allocations'!$A$1:$L$319,5,FALSE)</f>
        <v>243513.6103734952</v>
      </c>
      <c r="E168" s="42">
        <f>VLOOKUP(B168,'Initial adjusted formula count'!$A$1:$P$319,12,FALSE)</f>
        <v>8.6550350322846595E-2</v>
      </c>
      <c r="F168">
        <f>VLOOKUP(B168,'Model allocations'!$A$1:$L$319,10,FALSE)</f>
        <v>247431.46250884878</v>
      </c>
      <c r="G168" s="41">
        <f t="shared" si="45"/>
        <v>0.85</v>
      </c>
      <c r="H168">
        <f t="shared" si="46"/>
        <v>206986.56881747092</v>
      </c>
      <c r="I168">
        <f t="shared" si="38"/>
        <v>0</v>
      </c>
      <c r="J168">
        <f t="shared" si="39"/>
        <v>247431.46250884878</v>
      </c>
      <c r="K168">
        <f t="shared" si="40"/>
        <v>247352.02388573575</v>
      </c>
      <c r="L168">
        <f t="shared" si="47"/>
        <v>247352.02388573575</v>
      </c>
      <c r="M168">
        <f t="shared" si="41"/>
        <v>0</v>
      </c>
      <c r="N168" s="40">
        <f t="shared" si="48"/>
        <v>247352.02388573575</v>
      </c>
      <c r="O168" s="40">
        <f t="shared" si="42"/>
        <v>247345.5430256915</v>
      </c>
      <c r="P168" s="40">
        <f t="shared" si="49"/>
        <v>247345.5430256915</v>
      </c>
      <c r="Q168">
        <f t="shared" si="50"/>
        <v>0</v>
      </c>
      <c r="R168" s="40">
        <f t="shared" si="51"/>
        <v>247345.5430256915</v>
      </c>
      <c r="S168" s="40">
        <f t="shared" si="43"/>
        <v>247345.54302569156</v>
      </c>
      <c r="T168" s="40">
        <f t="shared" si="52"/>
        <v>247345.54302569156</v>
      </c>
      <c r="U168">
        <f t="shared" si="53"/>
        <v>0</v>
      </c>
      <c r="V168" s="40">
        <f t="shared" si="54"/>
        <v>247345.54302569156</v>
      </c>
      <c r="W168" s="40">
        <f t="shared" si="44"/>
        <v>247345.54302569153</v>
      </c>
      <c r="X168" s="40">
        <f t="shared" si="55"/>
        <v>247345.54302569153</v>
      </c>
      <c r="Y168">
        <f t="shared" si="56"/>
        <v>0</v>
      </c>
    </row>
    <row r="169" spans="1:25" x14ac:dyDescent="0.25">
      <c r="A169" s="4" t="s">
        <v>1003</v>
      </c>
      <c r="B169" s="7" t="s">
        <v>520</v>
      </c>
      <c r="C169" s="2" t="s">
        <v>1004</v>
      </c>
      <c r="D169">
        <f>VLOOKUP(B169,'Model allocations'!$A$1:$L$319,5,FALSE)</f>
        <v>132638.94797746872</v>
      </c>
      <c r="E169" s="42">
        <f>VLOOKUP(B169,'Initial adjusted formula count'!$A$1:$P$319,12,FALSE)</f>
        <v>0.163083164300203</v>
      </c>
      <c r="F169">
        <f>VLOOKUP(B169,'Model allocations'!$A$1:$L$319,10,FALSE)</f>
        <v>163173.09637043366</v>
      </c>
      <c r="G169" s="41">
        <f t="shared" si="45"/>
        <v>0.9</v>
      </c>
      <c r="H169">
        <f t="shared" si="46"/>
        <v>119375.05317972186</v>
      </c>
      <c r="I169">
        <f t="shared" si="38"/>
        <v>0</v>
      </c>
      <c r="J169">
        <f t="shared" si="39"/>
        <v>163173.09637043366</v>
      </c>
      <c r="K169">
        <f t="shared" si="40"/>
        <v>163120.70915187494</v>
      </c>
      <c r="L169">
        <f t="shared" si="47"/>
        <v>163120.70915187494</v>
      </c>
      <c r="M169">
        <f t="shared" si="41"/>
        <v>0</v>
      </c>
      <c r="N169" s="40">
        <f t="shared" si="48"/>
        <v>163120.70915187494</v>
      </c>
      <c r="O169" s="40">
        <f t="shared" si="42"/>
        <v>163116.43523298911</v>
      </c>
      <c r="P169" s="40">
        <f t="shared" si="49"/>
        <v>163116.43523298911</v>
      </c>
      <c r="Q169">
        <f t="shared" si="50"/>
        <v>0</v>
      </c>
      <c r="R169" s="40">
        <f t="shared" si="51"/>
        <v>163116.43523298911</v>
      </c>
      <c r="S169" s="40">
        <f t="shared" si="43"/>
        <v>163116.43523298914</v>
      </c>
      <c r="T169" s="40">
        <f t="shared" si="52"/>
        <v>163116.43523298914</v>
      </c>
      <c r="U169">
        <f t="shared" si="53"/>
        <v>0</v>
      </c>
      <c r="V169" s="40">
        <f t="shared" si="54"/>
        <v>163116.43523298914</v>
      </c>
      <c r="W169" s="40">
        <f t="shared" si="44"/>
        <v>163116.43523298911</v>
      </c>
      <c r="X169" s="40">
        <f t="shared" si="55"/>
        <v>163116.43523298911</v>
      </c>
      <c r="Y169">
        <f t="shared" si="56"/>
        <v>0</v>
      </c>
    </row>
    <row r="170" spans="1:25" x14ac:dyDescent="0.25">
      <c r="A170" s="4" t="s">
        <v>1005</v>
      </c>
      <c r="B170" s="7" t="s">
        <v>522</v>
      </c>
      <c r="C170" s="2" t="s">
        <v>1006</v>
      </c>
      <c r="D170">
        <f>VLOOKUP(B170,'Model allocations'!$A$1:$L$319,5,FALSE)</f>
        <v>0</v>
      </c>
      <c r="E170" s="42">
        <f>VLOOKUP(B170,'Initial adjusted formula count'!$A$1:$P$319,12,FALSE)</f>
        <v>0.148148148148148</v>
      </c>
      <c r="F170">
        <f>VLOOKUP(B170,'Model allocations'!$A$1:$L$319,10,FALSE)</f>
        <v>0</v>
      </c>
      <c r="G170" s="41">
        <f t="shared" si="45"/>
        <v>0.85</v>
      </c>
      <c r="H170">
        <f t="shared" si="46"/>
        <v>0</v>
      </c>
      <c r="I170">
        <f t="shared" si="38"/>
        <v>0</v>
      </c>
      <c r="J170">
        <f t="shared" si="39"/>
        <v>0</v>
      </c>
      <c r="K170">
        <f t="shared" si="40"/>
        <v>0</v>
      </c>
      <c r="L170">
        <f t="shared" si="47"/>
        <v>0</v>
      </c>
      <c r="M170">
        <f t="shared" si="41"/>
        <v>0</v>
      </c>
      <c r="N170" s="40">
        <f t="shared" si="48"/>
        <v>0</v>
      </c>
      <c r="O170" s="40">
        <f t="shared" si="42"/>
        <v>0</v>
      </c>
      <c r="P170" s="40">
        <f t="shared" si="49"/>
        <v>0</v>
      </c>
      <c r="Q170">
        <f t="shared" si="50"/>
        <v>0</v>
      </c>
      <c r="R170" s="40">
        <f t="shared" si="51"/>
        <v>0</v>
      </c>
      <c r="S170" s="40">
        <f t="shared" si="43"/>
        <v>0</v>
      </c>
      <c r="T170" s="40">
        <f t="shared" si="52"/>
        <v>0</v>
      </c>
      <c r="U170">
        <f t="shared" si="53"/>
        <v>0</v>
      </c>
      <c r="V170" s="40">
        <f t="shared" si="54"/>
        <v>0</v>
      </c>
      <c r="W170" s="40">
        <f t="shared" si="44"/>
        <v>0</v>
      </c>
      <c r="X170" s="40">
        <f t="shared" si="55"/>
        <v>0</v>
      </c>
      <c r="Y170">
        <f t="shared" si="56"/>
        <v>0</v>
      </c>
    </row>
    <row r="171" spans="1:25" x14ac:dyDescent="0.25">
      <c r="A171" s="4" t="s">
        <v>1007</v>
      </c>
      <c r="B171" s="7" t="s">
        <v>194</v>
      </c>
      <c r="C171" s="2" t="s">
        <v>1008</v>
      </c>
      <c r="D171">
        <f>VLOOKUP(B171,'Model allocations'!$A$1:$L$319,5,FALSE)</f>
        <v>830122.70382802817</v>
      </c>
      <c r="E171" s="42">
        <f>VLOOKUP(B171,'Initial adjusted formula count'!$A$1:$P$319,12,FALSE)</f>
        <v>0.105372496970396</v>
      </c>
      <c r="F171">
        <f>VLOOKUP(B171,'Model allocations'!$A$1:$L$319,10,FALSE)</f>
        <v>940043.18335703062</v>
      </c>
      <c r="G171" s="41">
        <f t="shared" si="45"/>
        <v>0.85</v>
      </c>
      <c r="H171">
        <f t="shared" si="46"/>
        <v>705604.29825382389</v>
      </c>
      <c r="I171">
        <f t="shared" si="38"/>
        <v>0</v>
      </c>
      <c r="J171">
        <f t="shared" si="39"/>
        <v>940043.18335703062</v>
      </c>
      <c r="K171">
        <f t="shared" si="40"/>
        <v>939741.37963572738</v>
      </c>
      <c r="L171">
        <f t="shared" si="47"/>
        <v>939741.37963572738</v>
      </c>
      <c r="M171">
        <f t="shared" si="41"/>
        <v>0</v>
      </c>
      <c r="N171" s="40">
        <f t="shared" si="48"/>
        <v>939741.37963572738</v>
      </c>
      <c r="O171" s="40">
        <f t="shared" si="42"/>
        <v>939716.75751109887</v>
      </c>
      <c r="P171" s="40">
        <f t="shared" si="49"/>
        <v>939716.75751109887</v>
      </c>
      <c r="Q171">
        <f t="shared" si="50"/>
        <v>0</v>
      </c>
      <c r="R171" s="40">
        <f t="shared" si="51"/>
        <v>939716.75751109887</v>
      </c>
      <c r="S171" s="40">
        <f t="shared" si="43"/>
        <v>939716.7575110991</v>
      </c>
      <c r="T171" s="40">
        <f t="shared" si="52"/>
        <v>939716.7575110991</v>
      </c>
      <c r="U171">
        <f t="shared" si="53"/>
        <v>0</v>
      </c>
      <c r="V171" s="40">
        <f t="shared" si="54"/>
        <v>939716.7575110991</v>
      </c>
      <c r="W171" s="40">
        <f t="shared" si="44"/>
        <v>939716.75751109899</v>
      </c>
      <c r="X171" s="40">
        <f t="shared" si="55"/>
        <v>939716.75751109899</v>
      </c>
      <c r="Y171">
        <f t="shared" si="56"/>
        <v>0</v>
      </c>
    </row>
    <row r="172" spans="1:25" x14ac:dyDescent="0.25">
      <c r="A172" s="4" t="s">
        <v>1009</v>
      </c>
      <c r="B172" s="7" t="s">
        <v>524</v>
      </c>
      <c r="C172" s="2" t="s">
        <v>1010</v>
      </c>
      <c r="D172">
        <f>VLOOKUP(B172,'Model allocations'!$A$1:$L$319,5,FALSE)</f>
        <v>26293.864590183024</v>
      </c>
      <c r="E172" s="42">
        <f>VLOOKUP(B172,'Initial adjusted formula count'!$A$1:$P$319,12,FALSE)</f>
        <v>0.27753303964757697</v>
      </c>
      <c r="F172">
        <f>VLOOKUP(B172,'Model allocations'!$A$1:$L$319,10,FALSE)</f>
        <v>36656.293679776682</v>
      </c>
      <c r="G172" s="41">
        <f t="shared" si="45"/>
        <v>0.9</v>
      </c>
      <c r="H172">
        <f t="shared" si="46"/>
        <v>23664.478131164724</v>
      </c>
      <c r="I172">
        <f t="shared" si="38"/>
        <v>0</v>
      </c>
      <c r="J172">
        <f t="shared" si="39"/>
        <v>36656.293679776682</v>
      </c>
      <c r="K172">
        <f t="shared" si="40"/>
        <v>36644.525065273003</v>
      </c>
      <c r="L172">
        <f t="shared" si="47"/>
        <v>36644.525065273003</v>
      </c>
      <c r="M172">
        <f t="shared" si="41"/>
        <v>0</v>
      </c>
      <c r="N172" s="40">
        <f t="shared" si="48"/>
        <v>36644.525065273003</v>
      </c>
      <c r="O172" s="40">
        <f t="shared" si="42"/>
        <v>36643.564943602658</v>
      </c>
      <c r="P172" s="40">
        <f t="shared" si="49"/>
        <v>36643.564943602658</v>
      </c>
      <c r="Q172">
        <f t="shared" si="50"/>
        <v>0</v>
      </c>
      <c r="R172" s="40">
        <f t="shared" si="51"/>
        <v>36643.564943602658</v>
      </c>
      <c r="S172" s="40">
        <f t="shared" si="43"/>
        <v>36643.564943602665</v>
      </c>
      <c r="T172" s="40">
        <f t="shared" si="52"/>
        <v>36643.564943602665</v>
      </c>
      <c r="U172">
        <f t="shared" si="53"/>
        <v>0</v>
      </c>
      <c r="V172" s="40">
        <f t="shared" si="54"/>
        <v>36643.564943602665</v>
      </c>
      <c r="W172" s="40">
        <f t="shared" si="44"/>
        <v>36643.564943602658</v>
      </c>
      <c r="X172" s="40">
        <f t="shared" si="55"/>
        <v>36643.564943602658</v>
      </c>
      <c r="Y172">
        <f t="shared" si="56"/>
        <v>0</v>
      </c>
    </row>
    <row r="173" spans="1:25" x14ac:dyDescent="0.25">
      <c r="A173" s="4" t="s">
        <v>1011</v>
      </c>
      <c r="B173" s="7" t="s">
        <v>196</v>
      </c>
      <c r="C173" s="2" t="s">
        <v>1012</v>
      </c>
      <c r="D173">
        <f>VLOOKUP(B173,'Model allocations'!$A$1:$L$319,5,FALSE)</f>
        <v>0</v>
      </c>
      <c r="E173" s="42">
        <f>VLOOKUP(B173,'Initial adjusted formula count'!$A$1:$P$319,12,FALSE)</f>
        <v>3.9081491454429899E-2</v>
      </c>
      <c r="F173">
        <f>VLOOKUP(B173,'Model allocations'!$A$1:$L$319,10,FALSE)</f>
        <v>0</v>
      </c>
      <c r="G173" s="41">
        <f t="shared" si="45"/>
        <v>0.85</v>
      </c>
      <c r="H173">
        <f t="shared" si="4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7"/>
        <v>0</v>
      </c>
      <c r="M173">
        <f t="shared" si="41"/>
        <v>0</v>
      </c>
      <c r="N173" s="40">
        <f t="shared" si="48"/>
        <v>0</v>
      </c>
      <c r="O173" s="40">
        <f t="shared" si="42"/>
        <v>0</v>
      </c>
      <c r="P173" s="40">
        <f t="shared" si="49"/>
        <v>0</v>
      </c>
      <c r="Q173">
        <f t="shared" si="50"/>
        <v>0</v>
      </c>
      <c r="R173" s="40">
        <f t="shared" si="51"/>
        <v>0</v>
      </c>
      <c r="S173" s="40">
        <f t="shared" si="43"/>
        <v>0</v>
      </c>
      <c r="T173" s="40">
        <f t="shared" si="52"/>
        <v>0</v>
      </c>
      <c r="U173">
        <f t="shared" si="53"/>
        <v>0</v>
      </c>
      <c r="V173" s="40">
        <f t="shared" si="54"/>
        <v>0</v>
      </c>
      <c r="W173" s="40">
        <f t="shared" si="44"/>
        <v>0</v>
      </c>
      <c r="X173" s="40">
        <f t="shared" si="55"/>
        <v>0</v>
      </c>
      <c r="Y173">
        <f t="shared" si="56"/>
        <v>0</v>
      </c>
    </row>
    <row r="174" spans="1:25" x14ac:dyDescent="0.25">
      <c r="A174" s="4" t="s">
        <v>1013</v>
      </c>
      <c r="B174" s="7" t="s">
        <v>198</v>
      </c>
      <c r="C174" s="2" t="s">
        <v>1014</v>
      </c>
      <c r="D174">
        <f>VLOOKUP(B174,'Model allocations'!$A$1:$L$319,5,FALSE)</f>
        <v>186844.33848219272</v>
      </c>
      <c r="E174" s="42">
        <f>VLOOKUP(B174,'Initial adjusted formula count'!$A$1:$P$319,12,FALSE)</f>
        <v>9.1398726946303202E-2</v>
      </c>
      <c r="F174">
        <f>VLOOKUP(B174,'Model allocations'!$A$1:$L$319,10,FALSE)</f>
        <v>219939.07778564328</v>
      </c>
      <c r="G174" s="41">
        <f t="shared" si="45"/>
        <v>0.85</v>
      </c>
      <c r="H174">
        <f t="shared" si="46"/>
        <v>158817.68770986379</v>
      </c>
      <c r="I174">
        <f t="shared" si="38"/>
        <v>0</v>
      </c>
      <c r="J174">
        <f t="shared" si="39"/>
        <v>219939.07778564328</v>
      </c>
      <c r="K174">
        <f t="shared" si="40"/>
        <v>219868.46567620948</v>
      </c>
      <c r="L174">
        <f t="shared" si="47"/>
        <v>219868.46567620948</v>
      </c>
      <c r="M174">
        <f t="shared" si="41"/>
        <v>0</v>
      </c>
      <c r="N174" s="40">
        <f t="shared" si="48"/>
        <v>219868.46567620948</v>
      </c>
      <c r="O174" s="40">
        <f t="shared" si="42"/>
        <v>219862.70491172568</v>
      </c>
      <c r="P174" s="40">
        <f t="shared" si="49"/>
        <v>219862.70491172568</v>
      </c>
      <c r="Q174">
        <f t="shared" si="50"/>
        <v>0</v>
      </c>
      <c r="R174" s="40">
        <f t="shared" si="51"/>
        <v>219862.70491172568</v>
      </c>
      <c r="S174" s="40">
        <f t="shared" si="43"/>
        <v>219862.70491172571</v>
      </c>
      <c r="T174" s="40">
        <f t="shared" si="52"/>
        <v>219862.70491172571</v>
      </c>
      <c r="U174">
        <f t="shared" si="53"/>
        <v>0</v>
      </c>
      <c r="V174" s="40">
        <f t="shared" si="54"/>
        <v>219862.70491172571</v>
      </c>
      <c r="W174" s="40">
        <f t="shared" si="44"/>
        <v>219862.70491172568</v>
      </c>
      <c r="X174" s="40">
        <f t="shared" si="55"/>
        <v>219862.70491172568</v>
      </c>
      <c r="Y174">
        <f t="shared" si="56"/>
        <v>0</v>
      </c>
    </row>
    <row r="175" spans="1:25" x14ac:dyDescent="0.25">
      <c r="A175" s="4" t="s">
        <v>1015</v>
      </c>
      <c r="B175" s="7" t="s">
        <v>200</v>
      </c>
      <c r="C175" s="2" t="s">
        <v>1016</v>
      </c>
      <c r="D175">
        <f>VLOOKUP(B175,'Model allocations'!$A$1:$L$319,5,FALSE)</f>
        <v>0</v>
      </c>
      <c r="E175" s="42">
        <f>VLOOKUP(B175,'Initial adjusted formula count'!$A$1:$P$319,12,FALSE)</f>
        <v>9.4488188976377993E-2</v>
      </c>
      <c r="F175">
        <f>VLOOKUP(B175,'Model allocations'!$A$1:$L$319,10,FALSE)</f>
        <v>4712.9802382637854</v>
      </c>
      <c r="G175" s="41">
        <f t="shared" si="45"/>
        <v>0.85</v>
      </c>
      <c r="H175">
        <f t="shared" si="46"/>
        <v>0</v>
      </c>
      <c r="I175">
        <f t="shared" si="38"/>
        <v>0</v>
      </c>
      <c r="J175">
        <f t="shared" si="39"/>
        <v>4712.9802382637854</v>
      </c>
      <c r="K175">
        <f t="shared" si="40"/>
        <v>4711.4671216330607</v>
      </c>
      <c r="L175">
        <f t="shared" si="47"/>
        <v>4711.4671216330607</v>
      </c>
      <c r="M175">
        <f t="shared" si="41"/>
        <v>0</v>
      </c>
      <c r="N175" s="40">
        <f t="shared" si="48"/>
        <v>4711.4671216330607</v>
      </c>
      <c r="O175" s="40">
        <f t="shared" si="42"/>
        <v>4711.3436766798368</v>
      </c>
      <c r="P175" s="40">
        <f t="shared" si="49"/>
        <v>4711.3436766798368</v>
      </c>
      <c r="Q175">
        <f t="shared" si="50"/>
        <v>0</v>
      </c>
      <c r="R175" s="40">
        <f t="shared" si="51"/>
        <v>4711.3436766798368</v>
      </c>
      <c r="S175" s="40">
        <f t="shared" si="43"/>
        <v>4711.3436766798377</v>
      </c>
      <c r="T175" s="40">
        <f t="shared" si="52"/>
        <v>4711.3436766798377</v>
      </c>
      <c r="U175">
        <f t="shared" si="53"/>
        <v>0</v>
      </c>
      <c r="V175" s="40">
        <f t="shared" si="54"/>
        <v>4711.3436766798377</v>
      </c>
      <c r="W175" s="40">
        <f t="shared" si="44"/>
        <v>4711.3436766798377</v>
      </c>
      <c r="X175" s="40">
        <f t="shared" si="55"/>
        <v>4711.3436766798377</v>
      </c>
      <c r="Y175">
        <f t="shared" si="56"/>
        <v>0</v>
      </c>
    </row>
    <row r="176" spans="1:25" x14ac:dyDescent="0.25">
      <c r="A176" s="4" t="s">
        <v>1017</v>
      </c>
      <c r="B176" s="7" t="s">
        <v>526</v>
      </c>
      <c r="C176" s="2" t="s">
        <v>1018</v>
      </c>
      <c r="D176">
        <f>VLOOKUP(B176,'Model allocations'!$A$1:$L$319,5,FALSE)</f>
        <v>38202.090784344684</v>
      </c>
      <c r="E176" s="42">
        <f>VLOOKUP(B176,'Initial adjusted formula count'!$A$1:$P$319,12,FALSE)</f>
        <v>0.17105263157894701</v>
      </c>
      <c r="F176">
        <f>VLOOKUP(B176,'Model allocations'!$A$1:$L$319,10,FALSE)</f>
        <v>34381.881705910215</v>
      </c>
      <c r="G176" s="41">
        <f t="shared" si="45"/>
        <v>0.9</v>
      </c>
      <c r="H176">
        <f t="shared" si="46"/>
        <v>34381.881705910215</v>
      </c>
      <c r="I176">
        <f t="shared" si="38"/>
        <v>0</v>
      </c>
      <c r="J176">
        <f t="shared" si="39"/>
        <v>34381.881705910215</v>
      </c>
      <c r="K176">
        <f t="shared" si="40"/>
        <v>34370.843298283886</v>
      </c>
      <c r="L176">
        <f t="shared" si="47"/>
        <v>34370.843298283886</v>
      </c>
      <c r="M176">
        <f t="shared" si="41"/>
        <v>34381.881705910215</v>
      </c>
      <c r="N176" s="40">
        <f t="shared" si="48"/>
        <v>0</v>
      </c>
      <c r="O176" s="40">
        <f t="shared" si="42"/>
        <v>0</v>
      </c>
      <c r="P176" s="40">
        <f t="shared" si="49"/>
        <v>34381.881705910215</v>
      </c>
      <c r="Q176">
        <f t="shared" si="50"/>
        <v>0</v>
      </c>
      <c r="R176" s="40">
        <f t="shared" si="51"/>
        <v>0</v>
      </c>
      <c r="S176" s="40">
        <f t="shared" si="43"/>
        <v>0</v>
      </c>
      <c r="T176" s="40">
        <f t="shared" si="52"/>
        <v>34381.881705910215</v>
      </c>
      <c r="U176">
        <f t="shared" si="53"/>
        <v>0</v>
      </c>
      <c r="V176" s="40">
        <f t="shared" si="54"/>
        <v>0</v>
      </c>
      <c r="W176" s="40">
        <f t="shared" si="44"/>
        <v>0</v>
      </c>
      <c r="X176" s="40">
        <f t="shared" si="55"/>
        <v>34381.881705910215</v>
      </c>
      <c r="Y176">
        <f t="shared" si="56"/>
        <v>0</v>
      </c>
    </row>
    <row r="177" spans="1:25" x14ac:dyDescent="0.25">
      <c r="A177" s="4" t="s">
        <v>1019</v>
      </c>
      <c r="B177" s="7" t="s">
        <v>528</v>
      </c>
      <c r="C177" s="2" t="s">
        <v>1020</v>
      </c>
      <c r="D177">
        <f>VLOOKUP(B177,'Model allocations'!$A$1:$L$319,5,FALSE)</f>
        <v>91628.114541804243</v>
      </c>
      <c r="E177" s="42">
        <f>VLOOKUP(B177,'Initial adjusted formula count'!$A$1:$P$319,12,FALSE)</f>
        <v>0.19887429643527199</v>
      </c>
      <c r="F177">
        <f>VLOOKUP(B177,'Model allocations'!$A$1:$L$319,10,FALSE)</f>
        <v>96788.079388268918</v>
      </c>
      <c r="G177" s="41">
        <f t="shared" si="45"/>
        <v>0.9</v>
      </c>
      <c r="H177">
        <f t="shared" si="46"/>
        <v>82465.303087623819</v>
      </c>
      <c r="I177">
        <f t="shared" si="38"/>
        <v>0</v>
      </c>
      <c r="J177">
        <f t="shared" si="39"/>
        <v>96788.079388268918</v>
      </c>
      <c r="K177">
        <f t="shared" si="40"/>
        <v>96757.005281191363</v>
      </c>
      <c r="L177">
        <f t="shared" si="47"/>
        <v>96757.005281191363</v>
      </c>
      <c r="M177">
        <f t="shared" si="41"/>
        <v>0</v>
      </c>
      <c r="N177" s="40">
        <f t="shared" si="48"/>
        <v>96757.005281191363</v>
      </c>
      <c r="O177" s="40">
        <f t="shared" si="42"/>
        <v>96754.470154938186</v>
      </c>
      <c r="P177" s="40">
        <f t="shared" si="49"/>
        <v>96754.470154938186</v>
      </c>
      <c r="Q177">
        <f t="shared" si="50"/>
        <v>0</v>
      </c>
      <c r="R177" s="40">
        <f t="shared" si="51"/>
        <v>96754.470154938186</v>
      </c>
      <c r="S177" s="40">
        <f t="shared" si="43"/>
        <v>96754.470154938215</v>
      </c>
      <c r="T177" s="40">
        <f t="shared" si="52"/>
        <v>96754.470154938215</v>
      </c>
      <c r="U177">
        <f t="shared" si="53"/>
        <v>0</v>
      </c>
      <c r="V177" s="40">
        <f t="shared" si="54"/>
        <v>96754.470154938215</v>
      </c>
      <c r="W177" s="40">
        <f t="shared" si="44"/>
        <v>96754.470154938215</v>
      </c>
      <c r="X177" s="40">
        <f t="shared" si="55"/>
        <v>96754.470154938215</v>
      </c>
      <c r="Y177">
        <f t="shared" si="56"/>
        <v>0</v>
      </c>
    </row>
    <row r="178" spans="1:25" x14ac:dyDescent="0.25">
      <c r="A178" s="4" t="s">
        <v>1021</v>
      </c>
      <c r="B178" s="7" t="s">
        <v>530</v>
      </c>
      <c r="C178" s="2" t="s">
        <v>1022</v>
      </c>
      <c r="D178">
        <f>VLOOKUP(B178,'Model allocations'!$A$1:$L$319,5,FALSE)</f>
        <v>81145.757038400305</v>
      </c>
      <c r="E178" s="42">
        <f>VLOOKUP(B178,'Initial adjusted formula count'!$A$1:$P$319,12,FALSE)</f>
        <v>0.29297458893871398</v>
      </c>
      <c r="F178">
        <f>VLOOKUP(B178,'Model allocations'!$A$1:$L$319,10,FALSE)</f>
        <v>118174.2189089826</v>
      </c>
      <c r="G178" s="41">
        <f t="shared" si="45"/>
        <v>0.9</v>
      </c>
      <c r="H178">
        <f t="shared" si="46"/>
        <v>73031.181334560271</v>
      </c>
      <c r="I178">
        <f t="shared" si="38"/>
        <v>0</v>
      </c>
      <c r="J178">
        <f t="shared" si="39"/>
        <v>118174.2189089826</v>
      </c>
      <c r="K178">
        <f t="shared" si="40"/>
        <v>118136.27871680817</v>
      </c>
      <c r="L178">
        <f t="shared" si="47"/>
        <v>118136.27871680817</v>
      </c>
      <c r="M178">
        <f t="shared" si="41"/>
        <v>0</v>
      </c>
      <c r="N178" s="40">
        <f t="shared" si="48"/>
        <v>118136.27871680817</v>
      </c>
      <c r="O178" s="40">
        <f t="shared" si="42"/>
        <v>118133.18343310486</v>
      </c>
      <c r="P178" s="40">
        <f t="shared" si="49"/>
        <v>118133.18343310486</v>
      </c>
      <c r="Q178">
        <f t="shared" si="50"/>
        <v>0</v>
      </c>
      <c r="R178" s="40">
        <f t="shared" si="51"/>
        <v>118133.18343310486</v>
      </c>
      <c r="S178" s="40">
        <f t="shared" si="43"/>
        <v>118133.18343310489</v>
      </c>
      <c r="T178" s="40">
        <f t="shared" si="52"/>
        <v>118133.18343310489</v>
      </c>
      <c r="U178">
        <f t="shared" si="53"/>
        <v>0</v>
      </c>
      <c r="V178" s="40">
        <f t="shared" si="54"/>
        <v>118133.18343310489</v>
      </c>
      <c r="W178" s="40">
        <f t="shared" si="44"/>
        <v>118133.18343310487</v>
      </c>
      <c r="X178" s="40">
        <f t="shared" si="55"/>
        <v>118133.18343310487</v>
      </c>
      <c r="Y178">
        <f t="shared" si="56"/>
        <v>0</v>
      </c>
    </row>
    <row r="179" spans="1:25" x14ac:dyDescent="0.25">
      <c r="A179" s="4" t="s">
        <v>1023</v>
      </c>
      <c r="B179" s="7" t="s">
        <v>302</v>
      </c>
      <c r="C179" s="2" t="s">
        <v>1024</v>
      </c>
      <c r="D179">
        <f>VLOOKUP(B179,'Model allocations'!$A$1:$L$319,5,FALSE)</f>
        <v>16425.875910522442</v>
      </c>
      <c r="E179" s="42">
        <f>VLOOKUP(B179,'Initial adjusted formula count'!$A$1:$P$319,12,FALSE)</f>
        <v>0.134868421052632</v>
      </c>
      <c r="F179">
        <f>VLOOKUP(B179,'Model allocations'!$A$1:$L$319,10,FALSE)</f>
        <v>16102.6824807346</v>
      </c>
      <c r="G179" s="41">
        <f t="shared" si="45"/>
        <v>0.85</v>
      </c>
      <c r="H179">
        <f t="shared" si="46"/>
        <v>13961.994523944075</v>
      </c>
      <c r="I179">
        <f t="shared" si="38"/>
        <v>0</v>
      </c>
      <c r="J179">
        <f t="shared" si="39"/>
        <v>16102.6824807346</v>
      </c>
      <c r="K179">
        <f t="shared" si="40"/>
        <v>16097.512665579625</v>
      </c>
      <c r="L179">
        <f t="shared" si="47"/>
        <v>16097.512665579625</v>
      </c>
      <c r="M179">
        <f t="shared" si="41"/>
        <v>0</v>
      </c>
      <c r="N179" s="40">
        <f t="shared" si="48"/>
        <v>16097.512665579625</v>
      </c>
      <c r="O179" s="40">
        <f t="shared" si="42"/>
        <v>16097.090895322777</v>
      </c>
      <c r="P179" s="40">
        <f t="shared" si="49"/>
        <v>16097.090895322777</v>
      </c>
      <c r="Q179">
        <f t="shared" si="50"/>
        <v>0</v>
      </c>
      <c r="R179" s="40">
        <f t="shared" si="51"/>
        <v>16097.090895322777</v>
      </c>
      <c r="S179" s="40">
        <f t="shared" si="43"/>
        <v>16097.090895322781</v>
      </c>
      <c r="T179" s="40">
        <f t="shared" si="52"/>
        <v>16097.090895322781</v>
      </c>
      <c r="U179">
        <f t="shared" si="53"/>
        <v>0</v>
      </c>
      <c r="V179" s="40">
        <f t="shared" si="54"/>
        <v>16097.090895322781</v>
      </c>
      <c r="W179" s="40">
        <f t="shared" si="44"/>
        <v>16097.090895322779</v>
      </c>
      <c r="X179" s="40">
        <f t="shared" si="55"/>
        <v>16097.090895322779</v>
      </c>
      <c r="Y179">
        <f t="shared" si="56"/>
        <v>0</v>
      </c>
    </row>
    <row r="180" spans="1:25" x14ac:dyDescent="0.25">
      <c r="A180" s="4" t="s">
        <v>1025</v>
      </c>
      <c r="B180" s="7" t="s">
        <v>532</v>
      </c>
      <c r="C180" s="2" t="s">
        <v>1026</v>
      </c>
      <c r="D180">
        <f>VLOOKUP(B180,'Model allocations'!$A$1:$L$319,5,FALSE)</f>
        <v>147724.82146355556</v>
      </c>
      <c r="E180" s="42">
        <f>VLOOKUP(B180,'Initial adjusted formula count'!$A$1:$P$319,12,FALSE)</f>
        <v>0.17515274949083501</v>
      </c>
      <c r="F180">
        <f>VLOOKUP(B180,'Model allocations'!$A$1:$L$319,10,FALSE)</f>
        <v>132952.33931720001</v>
      </c>
      <c r="G180" s="41">
        <f t="shared" si="45"/>
        <v>0.9</v>
      </c>
      <c r="H180">
        <f t="shared" si="46"/>
        <v>132952.33931720001</v>
      </c>
      <c r="I180">
        <f t="shared" si="38"/>
        <v>0</v>
      </c>
      <c r="J180">
        <f t="shared" si="39"/>
        <v>132952.33931720001</v>
      </c>
      <c r="K180">
        <f t="shared" si="40"/>
        <v>132909.65456455003</v>
      </c>
      <c r="L180">
        <f t="shared" si="47"/>
        <v>132909.65456455003</v>
      </c>
      <c r="M180">
        <f t="shared" si="41"/>
        <v>132952.33931720001</v>
      </c>
      <c r="N180" s="40">
        <f t="shared" si="48"/>
        <v>0</v>
      </c>
      <c r="O180" s="40">
        <f t="shared" si="42"/>
        <v>0</v>
      </c>
      <c r="P180" s="40">
        <f t="shared" si="49"/>
        <v>132952.33931720001</v>
      </c>
      <c r="Q180">
        <f t="shared" si="50"/>
        <v>0</v>
      </c>
      <c r="R180" s="40">
        <f t="shared" si="51"/>
        <v>0</v>
      </c>
      <c r="S180" s="40">
        <f t="shared" si="43"/>
        <v>0</v>
      </c>
      <c r="T180" s="40">
        <f t="shared" si="52"/>
        <v>132952.33931720001</v>
      </c>
      <c r="U180">
        <f t="shared" si="53"/>
        <v>0</v>
      </c>
      <c r="V180" s="40">
        <f t="shared" si="54"/>
        <v>0</v>
      </c>
      <c r="W180" s="40">
        <f t="shared" si="44"/>
        <v>0</v>
      </c>
      <c r="X180" s="40">
        <f t="shared" si="55"/>
        <v>132952.33931720001</v>
      </c>
      <c r="Y180">
        <f t="shared" si="56"/>
        <v>0</v>
      </c>
    </row>
    <row r="181" spans="1:25" x14ac:dyDescent="0.25">
      <c r="A181" s="4" t="s">
        <v>1027</v>
      </c>
      <c r="B181" s="7" t="s">
        <v>202</v>
      </c>
      <c r="C181" s="2" t="s">
        <v>1028</v>
      </c>
      <c r="D181">
        <f>VLOOKUP(B181,'Model allocations'!$A$1:$L$319,5,FALSE)</f>
        <v>426662.12677582045</v>
      </c>
      <c r="E181" s="42">
        <f>VLOOKUP(B181,'Initial adjusted formula count'!$A$1:$P$319,12,FALSE)</f>
        <v>0.112380772499764</v>
      </c>
      <c r="F181">
        <f>VLOOKUP(B181,'Model allocations'!$A$1:$L$319,10,FALSE)</f>
        <v>565361.25441505993</v>
      </c>
      <c r="G181" s="41">
        <f t="shared" si="45"/>
        <v>0.85</v>
      </c>
      <c r="H181">
        <f t="shared" si="46"/>
        <v>362662.80775944737</v>
      </c>
      <c r="I181">
        <f t="shared" si="38"/>
        <v>0</v>
      </c>
      <c r="J181">
        <f t="shared" si="39"/>
        <v>565361.25441505993</v>
      </c>
      <c r="K181">
        <f t="shared" si="40"/>
        <v>565179.74346589937</v>
      </c>
      <c r="L181">
        <f t="shared" si="47"/>
        <v>565179.74346589937</v>
      </c>
      <c r="M181">
        <f t="shared" si="41"/>
        <v>0</v>
      </c>
      <c r="N181" s="40">
        <f t="shared" si="48"/>
        <v>565179.74346589937</v>
      </c>
      <c r="O181" s="40">
        <f t="shared" si="42"/>
        <v>565164.93521505222</v>
      </c>
      <c r="P181" s="40">
        <f t="shared" si="49"/>
        <v>565164.93521505222</v>
      </c>
      <c r="Q181">
        <f t="shared" si="50"/>
        <v>0</v>
      </c>
      <c r="R181" s="40">
        <f t="shared" si="51"/>
        <v>565164.93521505222</v>
      </c>
      <c r="S181" s="40">
        <f t="shared" si="43"/>
        <v>565164.93521505233</v>
      </c>
      <c r="T181" s="40">
        <f t="shared" si="52"/>
        <v>565164.93521505233</v>
      </c>
      <c r="U181">
        <f t="shared" si="53"/>
        <v>0</v>
      </c>
      <c r="V181" s="40">
        <f t="shared" si="54"/>
        <v>565164.93521505233</v>
      </c>
      <c r="W181" s="40">
        <f t="shared" si="44"/>
        <v>565164.93521505233</v>
      </c>
      <c r="X181" s="40">
        <f t="shared" si="55"/>
        <v>565164.93521505233</v>
      </c>
      <c r="Y181">
        <f t="shared" si="56"/>
        <v>0</v>
      </c>
    </row>
    <row r="182" spans="1:25" x14ac:dyDescent="0.25">
      <c r="A182" s="4" t="s">
        <v>1029</v>
      </c>
      <c r="B182" s="7" t="s">
        <v>534</v>
      </c>
      <c r="C182" s="2" t="s">
        <v>1030</v>
      </c>
      <c r="D182">
        <f>VLOOKUP(B182,'Model allocations'!$A$1:$L$319,5,FALSE)</f>
        <v>289945.86575046228</v>
      </c>
      <c r="E182" s="42">
        <f>VLOOKUP(B182,'Initial adjusted formula count'!$A$1:$P$319,12,FALSE)</f>
        <v>0.21624418003104001</v>
      </c>
      <c r="F182">
        <f>VLOOKUP(B182,'Model allocations'!$A$1:$L$319,10,FALSE)</f>
        <v>260951.27917541607</v>
      </c>
      <c r="G182" s="41">
        <f t="shared" si="45"/>
        <v>0.9</v>
      </c>
      <c r="H182">
        <f t="shared" si="46"/>
        <v>260951.27917541607</v>
      </c>
      <c r="I182">
        <f t="shared" si="38"/>
        <v>0</v>
      </c>
      <c r="J182">
        <f t="shared" si="39"/>
        <v>260951.27917541607</v>
      </c>
      <c r="K182">
        <f t="shared" si="40"/>
        <v>260867.49997406843</v>
      </c>
      <c r="L182">
        <f t="shared" si="47"/>
        <v>260867.49997406843</v>
      </c>
      <c r="M182">
        <f t="shared" si="41"/>
        <v>260951.27917541607</v>
      </c>
      <c r="N182" s="40">
        <f t="shared" si="48"/>
        <v>0</v>
      </c>
      <c r="O182" s="40">
        <f t="shared" si="42"/>
        <v>0</v>
      </c>
      <c r="P182" s="40">
        <f t="shared" si="49"/>
        <v>260951.27917541607</v>
      </c>
      <c r="Q182">
        <f t="shared" si="50"/>
        <v>0</v>
      </c>
      <c r="R182" s="40">
        <f t="shared" si="51"/>
        <v>0</v>
      </c>
      <c r="S182" s="40">
        <f t="shared" si="43"/>
        <v>0</v>
      </c>
      <c r="T182" s="40">
        <f t="shared" si="52"/>
        <v>260951.27917541607</v>
      </c>
      <c r="U182">
        <f t="shared" si="53"/>
        <v>0</v>
      </c>
      <c r="V182" s="40">
        <f t="shared" si="54"/>
        <v>0</v>
      </c>
      <c r="W182" s="40">
        <f t="shared" si="44"/>
        <v>0</v>
      </c>
      <c r="X182" s="40">
        <f t="shared" si="55"/>
        <v>260951.27917541607</v>
      </c>
      <c r="Y182">
        <f t="shared" si="56"/>
        <v>0</v>
      </c>
    </row>
    <row r="183" spans="1:25" x14ac:dyDescent="0.25">
      <c r="A183" s="4" t="s">
        <v>1031</v>
      </c>
      <c r="B183" s="7" t="s">
        <v>536</v>
      </c>
      <c r="C183" s="2" t="s">
        <v>1032</v>
      </c>
      <c r="D183">
        <f>VLOOKUP(B183,'Model allocations'!$A$1:$L$319,5,FALSE)</f>
        <v>56258.624993539364</v>
      </c>
      <c r="E183" s="42">
        <f>VLOOKUP(B183,'Initial adjusted formula count'!$A$1:$P$319,12,FALSE)</f>
        <v>0.15665236051502099</v>
      </c>
      <c r="F183">
        <f>VLOOKUP(B183,'Model allocations'!$A$1:$L$319,10,FALSE)</f>
        <v>57575.259034372517</v>
      </c>
      <c r="G183" s="41">
        <f t="shared" si="45"/>
        <v>0.9</v>
      </c>
      <c r="H183">
        <f t="shared" si="46"/>
        <v>50632.76249418543</v>
      </c>
      <c r="I183">
        <f t="shared" si="38"/>
        <v>0</v>
      </c>
      <c r="J183">
        <f t="shared" si="39"/>
        <v>57575.259034372517</v>
      </c>
      <c r="K183">
        <f t="shared" si="40"/>
        <v>57556.77432245799</v>
      </c>
      <c r="L183">
        <f t="shared" si="47"/>
        <v>57556.77432245799</v>
      </c>
      <c r="M183">
        <f t="shared" si="41"/>
        <v>0</v>
      </c>
      <c r="N183" s="40">
        <f t="shared" si="48"/>
        <v>57556.77432245799</v>
      </c>
      <c r="O183" s="40">
        <f t="shared" si="42"/>
        <v>57555.266279818505</v>
      </c>
      <c r="P183" s="40">
        <f t="shared" si="49"/>
        <v>57555.266279818505</v>
      </c>
      <c r="Q183">
        <f t="shared" si="50"/>
        <v>0</v>
      </c>
      <c r="R183" s="40">
        <f t="shared" si="51"/>
        <v>57555.266279818505</v>
      </c>
      <c r="S183" s="40">
        <f t="shared" si="43"/>
        <v>57555.266279818519</v>
      </c>
      <c r="T183" s="40">
        <f t="shared" si="52"/>
        <v>57555.266279818519</v>
      </c>
      <c r="U183">
        <f t="shared" si="53"/>
        <v>0</v>
      </c>
      <c r="V183" s="40">
        <f t="shared" si="54"/>
        <v>57555.266279818519</v>
      </c>
      <c r="W183" s="40">
        <f t="shared" si="44"/>
        <v>57555.266279818512</v>
      </c>
      <c r="X183" s="40">
        <f t="shared" si="55"/>
        <v>57555.266279818512</v>
      </c>
      <c r="Y183">
        <f t="shared" si="56"/>
        <v>0</v>
      </c>
    </row>
    <row r="184" spans="1:25" x14ac:dyDescent="0.25">
      <c r="A184" s="4" t="s">
        <v>1033</v>
      </c>
      <c r="B184" s="7" t="s">
        <v>538</v>
      </c>
      <c r="C184" s="2" t="s">
        <v>1034</v>
      </c>
      <c r="D184">
        <f>VLOOKUP(B184,'Model allocations'!$A$1:$L$319,5,FALSE)</f>
        <v>12947.542693882653</v>
      </c>
      <c r="E184" s="42">
        <f>VLOOKUP(B184,'Initial adjusted formula count'!$A$1:$P$319,12,FALSE)</f>
        <v>0.238095238095238</v>
      </c>
      <c r="F184">
        <f>VLOOKUP(B184,'Model allocations'!$A$1:$L$319,10,FALSE)</f>
        <v>11652.788424494389</v>
      </c>
      <c r="G184" s="41">
        <f t="shared" si="45"/>
        <v>0.9</v>
      </c>
      <c r="H184">
        <f t="shared" si="46"/>
        <v>11652.788424494389</v>
      </c>
      <c r="I184">
        <f t="shared" si="38"/>
        <v>0</v>
      </c>
      <c r="J184">
        <f t="shared" si="39"/>
        <v>11652.788424494389</v>
      </c>
      <c r="K184">
        <f t="shared" si="40"/>
        <v>11649.047261351743</v>
      </c>
      <c r="L184">
        <f t="shared" si="47"/>
        <v>11649.047261351743</v>
      </c>
      <c r="M184">
        <f t="shared" si="41"/>
        <v>11652.788424494389</v>
      </c>
      <c r="N184" s="40">
        <f t="shared" si="48"/>
        <v>0</v>
      </c>
      <c r="O184" s="40">
        <f t="shared" si="42"/>
        <v>0</v>
      </c>
      <c r="P184" s="40">
        <f t="shared" si="49"/>
        <v>11652.788424494389</v>
      </c>
      <c r="Q184">
        <f t="shared" si="50"/>
        <v>0</v>
      </c>
      <c r="R184" s="40">
        <f t="shared" si="51"/>
        <v>0</v>
      </c>
      <c r="S184" s="40">
        <f t="shared" si="43"/>
        <v>0</v>
      </c>
      <c r="T184" s="40">
        <f t="shared" si="52"/>
        <v>11652.788424494389</v>
      </c>
      <c r="U184">
        <f t="shared" si="53"/>
        <v>0</v>
      </c>
      <c r="V184" s="40">
        <f t="shared" si="54"/>
        <v>0</v>
      </c>
      <c r="W184" s="40">
        <f t="shared" si="44"/>
        <v>0</v>
      </c>
      <c r="X184" s="40">
        <f t="shared" si="55"/>
        <v>11652.788424494389</v>
      </c>
      <c r="Y184">
        <f t="shared" si="56"/>
        <v>0</v>
      </c>
    </row>
    <row r="185" spans="1:25" x14ac:dyDescent="0.25">
      <c r="A185" s="4" t="s">
        <v>1035</v>
      </c>
      <c r="B185" s="7" t="s">
        <v>540</v>
      </c>
      <c r="C185" s="2" t="s">
        <v>1036</v>
      </c>
      <c r="D185">
        <f>VLOOKUP(B185,'Model allocations'!$A$1:$L$319,5,FALSE)</f>
        <v>20532.344888153057</v>
      </c>
      <c r="E185" s="42">
        <f>VLOOKUP(B185,'Initial adjusted formula count'!$A$1:$P$319,12,FALSE)</f>
        <v>0.143581081081081</v>
      </c>
      <c r="F185">
        <f>VLOOKUP(B185,'Model allocations'!$A$1:$L$319,10,FALSE)</f>
        <v>33383.610021035158</v>
      </c>
      <c r="G185" s="41">
        <f t="shared" si="45"/>
        <v>0.85</v>
      </c>
      <c r="H185">
        <f t="shared" si="46"/>
        <v>17452.493154930096</v>
      </c>
      <c r="I185">
        <f t="shared" si="38"/>
        <v>0</v>
      </c>
      <c r="J185">
        <f t="shared" si="39"/>
        <v>33383.610021035158</v>
      </c>
      <c r="K185">
        <f t="shared" si="40"/>
        <v>33372.892111567526</v>
      </c>
      <c r="L185">
        <f t="shared" si="47"/>
        <v>33372.892111567526</v>
      </c>
      <c r="M185">
        <f t="shared" si="41"/>
        <v>0</v>
      </c>
      <c r="N185" s="40">
        <f t="shared" si="48"/>
        <v>33372.892111567526</v>
      </c>
      <c r="O185" s="40">
        <f t="shared" si="42"/>
        <v>33372.017709815518</v>
      </c>
      <c r="P185" s="40">
        <f t="shared" si="49"/>
        <v>33372.017709815518</v>
      </c>
      <c r="Q185">
        <f t="shared" si="50"/>
        <v>0</v>
      </c>
      <c r="R185" s="40">
        <f t="shared" si="51"/>
        <v>33372.017709815518</v>
      </c>
      <c r="S185" s="40">
        <f t="shared" si="43"/>
        <v>33372.017709815525</v>
      </c>
      <c r="T185" s="40">
        <f t="shared" si="52"/>
        <v>33372.017709815525</v>
      </c>
      <c r="U185">
        <f t="shared" si="53"/>
        <v>0</v>
      </c>
      <c r="V185" s="40">
        <f t="shared" si="54"/>
        <v>33372.017709815525</v>
      </c>
      <c r="W185" s="40">
        <f t="shared" si="44"/>
        <v>33372.017709815518</v>
      </c>
      <c r="X185" s="40">
        <f t="shared" si="55"/>
        <v>33372.017709815518</v>
      </c>
      <c r="Y185">
        <f t="shared" si="56"/>
        <v>0</v>
      </c>
    </row>
    <row r="186" spans="1:25" x14ac:dyDescent="0.25">
      <c r="A186" s="4" t="s">
        <v>1037</v>
      </c>
      <c r="B186" s="7" t="s">
        <v>304</v>
      </c>
      <c r="C186" s="2" t="s">
        <v>1038</v>
      </c>
      <c r="D186">
        <f>VLOOKUP(B186,'Model allocations'!$A$1:$L$319,5,FALSE)</f>
        <v>6570.3503642089772</v>
      </c>
      <c r="E186" s="42">
        <f>VLOOKUP(B186,'Initial adjusted formula count'!$A$1:$P$319,12,FALSE)</f>
        <v>0.05</v>
      </c>
      <c r="F186">
        <f>VLOOKUP(B186,'Model allocations'!$A$1:$L$319,10,FALSE)</f>
        <v>0</v>
      </c>
      <c r="G186" s="41">
        <f t="shared" si="45"/>
        <v>0.85</v>
      </c>
      <c r="H186">
        <f t="shared" si="46"/>
        <v>0</v>
      </c>
      <c r="I186">
        <f t="shared" si="38"/>
        <v>0</v>
      </c>
      <c r="J186">
        <f t="shared" si="39"/>
        <v>0</v>
      </c>
      <c r="K186">
        <f t="shared" si="40"/>
        <v>0</v>
      </c>
      <c r="L186">
        <f t="shared" si="47"/>
        <v>0</v>
      </c>
      <c r="M186">
        <f t="shared" si="41"/>
        <v>0</v>
      </c>
      <c r="N186" s="40">
        <f t="shared" si="48"/>
        <v>0</v>
      </c>
      <c r="O186" s="40">
        <f t="shared" si="42"/>
        <v>0</v>
      </c>
      <c r="P186" s="40">
        <f t="shared" si="49"/>
        <v>0</v>
      </c>
      <c r="Q186">
        <f t="shared" si="50"/>
        <v>0</v>
      </c>
      <c r="R186" s="40">
        <f t="shared" si="51"/>
        <v>0</v>
      </c>
      <c r="S186" s="40">
        <f t="shared" si="43"/>
        <v>0</v>
      </c>
      <c r="T186" s="40">
        <f t="shared" si="52"/>
        <v>0</v>
      </c>
      <c r="U186">
        <f t="shared" si="53"/>
        <v>0</v>
      </c>
      <c r="V186" s="40">
        <f t="shared" si="54"/>
        <v>0</v>
      </c>
      <c r="W186" s="40">
        <f t="shared" si="44"/>
        <v>0</v>
      </c>
      <c r="X186" s="40">
        <f t="shared" si="55"/>
        <v>0</v>
      </c>
      <c r="Y186">
        <f t="shared" si="56"/>
        <v>0</v>
      </c>
    </row>
    <row r="187" spans="1:25" x14ac:dyDescent="0.25">
      <c r="A187" s="4" t="s">
        <v>1039</v>
      </c>
      <c r="B187" s="7" t="s">
        <v>542</v>
      </c>
      <c r="C187" s="2" t="s">
        <v>1040</v>
      </c>
      <c r="D187">
        <f>VLOOKUP(B187,'Model allocations'!$A$1:$L$319,5,FALSE)</f>
        <v>14521.788374974683</v>
      </c>
      <c r="E187" s="42">
        <f>VLOOKUP(B187,'Initial adjusted formula count'!$A$1:$P$319,12,FALSE)</f>
        <v>0.244094488188976</v>
      </c>
      <c r="F187">
        <f>VLOOKUP(B187,'Model allocations'!$A$1:$L$319,10,FALSE)</f>
        <v>16338.439498444914</v>
      </c>
      <c r="G187" s="41">
        <f t="shared" si="45"/>
        <v>0.9</v>
      </c>
      <c r="H187">
        <f t="shared" si="46"/>
        <v>13069.609537477216</v>
      </c>
      <c r="I187">
        <f t="shared" si="38"/>
        <v>0</v>
      </c>
      <c r="J187">
        <f t="shared" si="39"/>
        <v>16338.439498444914</v>
      </c>
      <c r="K187">
        <f t="shared" si="40"/>
        <v>16333.193992782815</v>
      </c>
      <c r="L187">
        <f t="shared" si="47"/>
        <v>16333.193992782815</v>
      </c>
      <c r="M187">
        <f t="shared" si="41"/>
        <v>0</v>
      </c>
      <c r="N187" s="40">
        <f t="shared" si="48"/>
        <v>16333.193992782815</v>
      </c>
      <c r="O187" s="40">
        <f t="shared" si="42"/>
        <v>16332.766047449359</v>
      </c>
      <c r="P187" s="40">
        <f t="shared" si="49"/>
        <v>16332.766047449359</v>
      </c>
      <c r="Q187">
        <f t="shared" si="50"/>
        <v>0</v>
      </c>
      <c r="R187" s="40">
        <f t="shared" si="51"/>
        <v>16332.766047449359</v>
      </c>
      <c r="S187" s="40">
        <f t="shared" si="43"/>
        <v>16332.766047449362</v>
      </c>
      <c r="T187" s="40">
        <f t="shared" si="52"/>
        <v>16332.766047449362</v>
      </c>
      <c r="U187">
        <f t="shared" si="53"/>
        <v>0</v>
      </c>
      <c r="V187" s="40">
        <f t="shared" si="54"/>
        <v>16332.766047449362</v>
      </c>
      <c r="W187" s="40">
        <f t="shared" si="44"/>
        <v>16332.766047449362</v>
      </c>
      <c r="X187" s="40">
        <f t="shared" si="55"/>
        <v>16332.766047449362</v>
      </c>
      <c r="Y187">
        <f t="shared" si="56"/>
        <v>0</v>
      </c>
    </row>
    <row r="188" spans="1:25" x14ac:dyDescent="0.25">
      <c r="A188" s="4" t="s">
        <v>1041</v>
      </c>
      <c r="B188" s="7" t="s">
        <v>544</v>
      </c>
      <c r="C188" s="2" t="s">
        <v>1042</v>
      </c>
      <c r="D188">
        <f>VLOOKUP(B188,'Model allocations'!$A$1:$L$319,5,FALSE)</f>
        <v>33649.248628845628</v>
      </c>
      <c r="E188" s="42">
        <f>VLOOKUP(B188,'Initial adjusted formula count'!$A$1:$P$319,12,FALSE)</f>
        <v>0.18888888888888899</v>
      </c>
      <c r="F188">
        <f>VLOOKUP(B188,'Model allocations'!$A$1:$L$319,10,FALSE)</f>
        <v>30284.323765961064</v>
      </c>
      <c r="G188" s="41">
        <f t="shared" si="45"/>
        <v>0.9</v>
      </c>
      <c r="H188">
        <f t="shared" si="46"/>
        <v>30284.323765961064</v>
      </c>
      <c r="I188">
        <f t="shared" si="38"/>
        <v>0</v>
      </c>
      <c r="J188">
        <f t="shared" si="39"/>
        <v>30284.323765961064</v>
      </c>
      <c r="K188">
        <f t="shared" si="40"/>
        <v>30274.600891765989</v>
      </c>
      <c r="L188">
        <f t="shared" si="47"/>
        <v>30274.600891765989</v>
      </c>
      <c r="M188">
        <f t="shared" si="41"/>
        <v>30284.323765961064</v>
      </c>
      <c r="N188" s="40">
        <f t="shared" si="48"/>
        <v>0</v>
      </c>
      <c r="O188" s="40">
        <f t="shared" si="42"/>
        <v>0</v>
      </c>
      <c r="P188" s="40">
        <f t="shared" si="49"/>
        <v>30284.323765961064</v>
      </c>
      <c r="Q188">
        <f t="shared" si="50"/>
        <v>0</v>
      </c>
      <c r="R188" s="40">
        <f t="shared" si="51"/>
        <v>0</v>
      </c>
      <c r="S188" s="40">
        <f t="shared" si="43"/>
        <v>0</v>
      </c>
      <c r="T188" s="40">
        <f t="shared" si="52"/>
        <v>30284.323765961064</v>
      </c>
      <c r="U188">
        <f t="shared" si="53"/>
        <v>0</v>
      </c>
      <c r="V188" s="40">
        <f t="shared" si="54"/>
        <v>0</v>
      </c>
      <c r="W188" s="40">
        <f t="shared" si="44"/>
        <v>0</v>
      </c>
      <c r="X188" s="40">
        <f t="shared" si="55"/>
        <v>30284.323765961064</v>
      </c>
      <c r="Y188">
        <f t="shared" si="56"/>
        <v>0</v>
      </c>
    </row>
    <row r="189" spans="1:25" x14ac:dyDescent="0.25">
      <c r="A189" s="4" t="s">
        <v>1043</v>
      </c>
      <c r="B189" s="7" t="s">
        <v>546</v>
      </c>
      <c r="C189" s="2" t="s">
        <v>1044</v>
      </c>
      <c r="D189">
        <f>VLOOKUP(B189,'Model allocations'!$A$1:$L$319,5,FALSE)</f>
        <v>228326.98467104224</v>
      </c>
      <c r="E189" s="42">
        <f>VLOOKUP(B189,'Initial adjusted formula count'!$A$1:$P$319,12,FALSE)</f>
        <v>0.301966292134831</v>
      </c>
      <c r="F189">
        <f>VLOOKUP(B189,'Model allocations'!$A$1:$L$319,10,FALSE)</f>
        <v>216910.63543749013</v>
      </c>
      <c r="G189" s="41">
        <f t="shared" si="45"/>
        <v>0.95</v>
      </c>
      <c r="H189">
        <f t="shared" si="46"/>
        <v>216910.63543749013</v>
      </c>
      <c r="I189">
        <f t="shared" si="38"/>
        <v>0</v>
      </c>
      <c r="J189">
        <f t="shared" si="39"/>
        <v>216910.63543749013</v>
      </c>
      <c r="K189">
        <f t="shared" si="40"/>
        <v>216840.99561867723</v>
      </c>
      <c r="L189">
        <f t="shared" si="47"/>
        <v>216840.99561867723</v>
      </c>
      <c r="M189">
        <f t="shared" si="41"/>
        <v>216910.63543749013</v>
      </c>
      <c r="N189" s="40">
        <f t="shared" si="48"/>
        <v>0</v>
      </c>
      <c r="O189" s="40">
        <f t="shared" si="42"/>
        <v>0</v>
      </c>
      <c r="P189" s="40">
        <f t="shared" si="49"/>
        <v>216910.63543749013</v>
      </c>
      <c r="Q189">
        <f t="shared" si="50"/>
        <v>0</v>
      </c>
      <c r="R189" s="40">
        <f t="shared" si="51"/>
        <v>0</v>
      </c>
      <c r="S189" s="40">
        <f t="shared" si="43"/>
        <v>0</v>
      </c>
      <c r="T189" s="40">
        <f t="shared" si="52"/>
        <v>216910.63543749013</v>
      </c>
      <c r="U189">
        <f t="shared" si="53"/>
        <v>0</v>
      </c>
      <c r="V189" s="40">
        <f t="shared" si="54"/>
        <v>0</v>
      </c>
      <c r="W189" s="40">
        <f t="shared" si="44"/>
        <v>0</v>
      </c>
      <c r="X189" s="40">
        <f t="shared" si="55"/>
        <v>216910.63543749013</v>
      </c>
      <c r="Y189">
        <f t="shared" si="56"/>
        <v>0</v>
      </c>
    </row>
    <row r="190" spans="1:25" x14ac:dyDescent="0.25">
      <c r="A190" s="4" t="s">
        <v>1045</v>
      </c>
      <c r="B190" s="7" t="s">
        <v>306</v>
      </c>
      <c r="C190" s="2" t="s">
        <v>1046</v>
      </c>
      <c r="D190">
        <f>VLOOKUP(B190,'Model allocations'!$A$1:$L$319,5,FALSE)</f>
        <v>65292.856744326724</v>
      </c>
      <c r="E190" s="42">
        <f>VLOOKUP(B190,'Initial adjusted formula count'!$A$1:$P$319,12,FALSE)</f>
        <v>6.2670299727520404E-2</v>
      </c>
      <c r="F190">
        <f>VLOOKUP(B190,'Model allocations'!$A$1:$L$319,10,FALSE)</f>
        <v>81298.909110050314</v>
      </c>
      <c r="G190" s="41">
        <f t="shared" si="45"/>
        <v>0.85</v>
      </c>
      <c r="H190">
        <f t="shared" si="46"/>
        <v>55498.928232677717</v>
      </c>
      <c r="I190">
        <f t="shared" si="38"/>
        <v>0</v>
      </c>
      <c r="J190">
        <f t="shared" si="39"/>
        <v>81298.909110050314</v>
      </c>
      <c r="K190">
        <f t="shared" si="40"/>
        <v>81272.807848170312</v>
      </c>
      <c r="L190">
        <f t="shared" si="47"/>
        <v>81272.807848170312</v>
      </c>
      <c r="M190">
        <f t="shared" si="41"/>
        <v>0</v>
      </c>
      <c r="N190" s="40">
        <f t="shared" si="48"/>
        <v>81272.807848170312</v>
      </c>
      <c r="O190" s="40">
        <f t="shared" si="42"/>
        <v>81270.678422727186</v>
      </c>
      <c r="P190" s="40">
        <f t="shared" si="49"/>
        <v>81270.678422727186</v>
      </c>
      <c r="Q190">
        <f t="shared" si="50"/>
        <v>0</v>
      </c>
      <c r="R190" s="40">
        <f t="shared" si="51"/>
        <v>81270.678422727186</v>
      </c>
      <c r="S190" s="40">
        <f t="shared" si="43"/>
        <v>81270.6784227272</v>
      </c>
      <c r="T190" s="40">
        <f t="shared" si="52"/>
        <v>81270.6784227272</v>
      </c>
      <c r="U190">
        <f t="shared" si="53"/>
        <v>0</v>
      </c>
      <c r="V190" s="40">
        <f t="shared" si="54"/>
        <v>81270.6784227272</v>
      </c>
      <c r="W190" s="40">
        <f t="shared" si="44"/>
        <v>81270.678422727186</v>
      </c>
      <c r="X190" s="40">
        <f t="shared" si="55"/>
        <v>81270.678422727186</v>
      </c>
      <c r="Y190">
        <f t="shared" si="56"/>
        <v>0</v>
      </c>
    </row>
    <row r="191" spans="1:25" x14ac:dyDescent="0.25">
      <c r="A191" s="4" t="s">
        <v>1047</v>
      </c>
      <c r="B191" s="7" t="s">
        <v>548</v>
      </c>
      <c r="C191" s="2" t="s">
        <v>1048</v>
      </c>
      <c r="D191">
        <f>VLOOKUP(B191,'Model allocations'!$A$1:$L$319,5,FALSE)</f>
        <v>392873.93161785451</v>
      </c>
      <c r="E191" s="42">
        <f>VLOOKUP(B191,'Initial adjusted formula count'!$A$1:$P$319,12,FALSE)</f>
        <v>0.192662518772796</v>
      </c>
      <c r="F191">
        <f>VLOOKUP(B191,'Model allocations'!$A$1:$L$319,10,FALSE)</f>
        <v>403298.41836425528</v>
      </c>
      <c r="G191" s="41">
        <f t="shared" si="45"/>
        <v>0.9</v>
      </c>
      <c r="H191">
        <f t="shared" si="46"/>
        <v>353586.53845606907</v>
      </c>
      <c r="I191">
        <f t="shared" si="38"/>
        <v>0</v>
      </c>
      <c r="J191">
        <f t="shared" si="39"/>
        <v>403298.41836425528</v>
      </c>
      <c r="K191">
        <f t="shared" si="40"/>
        <v>403168.93818120309</v>
      </c>
      <c r="L191">
        <f t="shared" si="47"/>
        <v>403168.93818120309</v>
      </c>
      <c r="M191">
        <f t="shared" si="41"/>
        <v>0</v>
      </c>
      <c r="N191" s="40">
        <f t="shared" si="48"/>
        <v>403168.93818120309</v>
      </c>
      <c r="O191" s="40">
        <f t="shared" si="42"/>
        <v>403158.3747686969</v>
      </c>
      <c r="P191" s="40">
        <f t="shared" si="49"/>
        <v>403158.3747686969</v>
      </c>
      <c r="Q191">
        <f t="shared" si="50"/>
        <v>0</v>
      </c>
      <c r="R191" s="40">
        <f t="shared" si="51"/>
        <v>403158.3747686969</v>
      </c>
      <c r="S191" s="40">
        <f t="shared" si="43"/>
        <v>403158.37476869702</v>
      </c>
      <c r="T191" s="40">
        <f t="shared" si="52"/>
        <v>403158.37476869702</v>
      </c>
      <c r="U191">
        <f t="shared" si="53"/>
        <v>0</v>
      </c>
      <c r="V191" s="40">
        <f t="shared" si="54"/>
        <v>403158.37476869702</v>
      </c>
      <c r="W191" s="40">
        <f t="shared" si="44"/>
        <v>403158.37476869696</v>
      </c>
      <c r="X191" s="40">
        <f t="shared" si="55"/>
        <v>403158.37476869696</v>
      </c>
      <c r="Y191">
        <f t="shared" si="56"/>
        <v>0</v>
      </c>
    </row>
    <row r="192" spans="1:25" x14ac:dyDescent="0.25">
      <c r="A192" s="4" t="s">
        <v>1049</v>
      </c>
      <c r="B192" s="7" t="s">
        <v>550</v>
      </c>
      <c r="C192" s="2" t="s">
        <v>1050</v>
      </c>
      <c r="D192">
        <f>VLOOKUP(B192,'Model allocations'!$A$1:$L$319,5,FALSE)</f>
        <v>6271.2351638783639</v>
      </c>
      <c r="E192" s="42">
        <f>VLOOKUP(B192,'Initial adjusted formula count'!$A$1:$P$319,12,FALSE)</f>
        <v>0.20833333333333301</v>
      </c>
      <c r="F192">
        <f>VLOOKUP(B192,'Model allocations'!$A$1:$L$319,10,FALSE)</f>
        <v>5644.1116474905275</v>
      </c>
      <c r="G192" s="41">
        <f t="shared" si="45"/>
        <v>0.9</v>
      </c>
      <c r="H192">
        <f t="shared" si="46"/>
        <v>5644.1116474905275</v>
      </c>
      <c r="I192">
        <f t="shared" si="38"/>
        <v>0</v>
      </c>
      <c r="J192">
        <f t="shared" si="39"/>
        <v>5644.1116474905275</v>
      </c>
      <c r="K192">
        <f t="shared" si="40"/>
        <v>5642.2995882906716</v>
      </c>
      <c r="L192">
        <f t="shared" si="47"/>
        <v>5642.2995882906716</v>
      </c>
      <c r="M192">
        <f t="shared" si="41"/>
        <v>5644.1116474905275</v>
      </c>
      <c r="N192" s="40">
        <f t="shared" si="48"/>
        <v>0</v>
      </c>
      <c r="O192" s="40">
        <f t="shared" si="42"/>
        <v>0</v>
      </c>
      <c r="P192" s="40">
        <f t="shared" si="49"/>
        <v>5644.1116474905275</v>
      </c>
      <c r="Q192">
        <f t="shared" si="50"/>
        <v>0</v>
      </c>
      <c r="R192" s="40">
        <f t="shared" si="51"/>
        <v>0</v>
      </c>
      <c r="S192" s="40">
        <f t="shared" si="43"/>
        <v>0</v>
      </c>
      <c r="T192" s="40">
        <f t="shared" si="52"/>
        <v>5644.1116474905275</v>
      </c>
      <c r="U192">
        <f t="shared" si="53"/>
        <v>0</v>
      </c>
      <c r="V192" s="40">
        <f t="shared" si="54"/>
        <v>0</v>
      </c>
      <c r="W192" s="40">
        <f t="shared" si="44"/>
        <v>0</v>
      </c>
      <c r="X192" s="40">
        <f t="shared" si="55"/>
        <v>5644.1116474905275</v>
      </c>
      <c r="Y192">
        <f t="shared" si="56"/>
        <v>0</v>
      </c>
    </row>
    <row r="193" spans="1:25" x14ac:dyDescent="0.25">
      <c r="A193" s="4" t="s">
        <v>1051</v>
      </c>
      <c r="B193" s="7" t="s">
        <v>552</v>
      </c>
      <c r="C193" s="2" t="s">
        <v>1052</v>
      </c>
      <c r="D193">
        <f>VLOOKUP(B193,'Model allocations'!$A$1:$L$319,5,FALSE)</f>
        <v>9034.2317507873413</v>
      </c>
      <c r="E193" s="42">
        <f>VLOOKUP(B193,'Initial adjusted formula count'!$A$1:$P$319,12,FALSE)</f>
        <v>9.5833333333333395E-2</v>
      </c>
      <c r="F193">
        <f>VLOOKUP(B193,'Model allocations'!$A$1:$L$319,10,FALSE)</f>
        <v>9033.2121233389189</v>
      </c>
      <c r="G193" s="41">
        <f t="shared" si="45"/>
        <v>0.85</v>
      </c>
      <c r="H193">
        <f t="shared" si="46"/>
        <v>7679.0969881692399</v>
      </c>
      <c r="I193">
        <f t="shared" si="38"/>
        <v>0</v>
      </c>
      <c r="J193">
        <f t="shared" si="39"/>
        <v>9033.2121233389189</v>
      </c>
      <c r="K193">
        <f t="shared" si="40"/>
        <v>9030.3119831300301</v>
      </c>
      <c r="L193">
        <f t="shared" si="47"/>
        <v>9030.3119831300301</v>
      </c>
      <c r="M193">
        <f t="shared" si="41"/>
        <v>0</v>
      </c>
      <c r="N193" s="40">
        <f t="shared" si="48"/>
        <v>9030.3119831300301</v>
      </c>
      <c r="O193" s="40">
        <f t="shared" si="42"/>
        <v>9030.0753803030166</v>
      </c>
      <c r="P193" s="40">
        <f t="shared" si="49"/>
        <v>9030.0753803030166</v>
      </c>
      <c r="Q193">
        <f t="shared" si="50"/>
        <v>0</v>
      </c>
      <c r="R193" s="40">
        <f t="shared" si="51"/>
        <v>9030.0753803030166</v>
      </c>
      <c r="S193" s="40">
        <f t="shared" si="43"/>
        <v>9030.0753803030184</v>
      </c>
      <c r="T193" s="40">
        <f t="shared" si="52"/>
        <v>9030.0753803030184</v>
      </c>
      <c r="U193">
        <f t="shared" si="53"/>
        <v>0</v>
      </c>
      <c r="V193" s="40">
        <f t="shared" si="54"/>
        <v>9030.0753803030184</v>
      </c>
      <c r="W193" s="40">
        <f t="shared" si="44"/>
        <v>9030.0753803030166</v>
      </c>
      <c r="X193" s="40">
        <f t="shared" si="55"/>
        <v>9030.0753803030166</v>
      </c>
      <c r="Y193">
        <f t="shared" si="56"/>
        <v>0</v>
      </c>
    </row>
    <row r="194" spans="1:25" x14ac:dyDescent="0.25">
      <c r="A194" s="4" t="s">
        <v>1053</v>
      </c>
      <c r="B194" s="7" t="s">
        <v>554</v>
      </c>
      <c r="C194" s="2" t="s">
        <v>1054</v>
      </c>
      <c r="D194">
        <f>VLOOKUP(B194,'Model allocations'!$A$1:$L$319,5,FALSE)</f>
        <v>1731081.9975201839</v>
      </c>
      <c r="E194" s="42">
        <f>VLOOKUP(B194,'Initial adjusted formula count'!$A$1:$P$319,12,FALSE)</f>
        <v>0.13524985529616099</v>
      </c>
      <c r="F194">
        <f>VLOOKUP(B194,'Model allocations'!$A$1:$L$319,10,FALSE)</f>
        <v>1622639.8211989021</v>
      </c>
      <c r="G194" s="41">
        <f t="shared" si="45"/>
        <v>0.85</v>
      </c>
      <c r="H194">
        <f t="shared" si="46"/>
        <v>1471419.6978921562</v>
      </c>
      <c r="I194">
        <f t="shared" si="38"/>
        <v>0</v>
      </c>
      <c r="J194">
        <f t="shared" si="39"/>
        <v>1622639.8211989021</v>
      </c>
      <c r="K194">
        <f t="shared" si="40"/>
        <v>1622118.8677522489</v>
      </c>
      <c r="L194">
        <f t="shared" si="47"/>
        <v>1622118.8677522489</v>
      </c>
      <c r="M194">
        <f t="shared" si="41"/>
        <v>0</v>
      </c>
      <c r="N194" s="40">
        <f t="shared" si="48"/>
        <v>1622118.8677522489</v>
      </c>
      <c r="O194" s="40">
        <f t="shared" si="42"/>
        <v>1622076.3666835618</v>
      </c>
      <c r="P194" s="40">
        <f t="shared" si="49"/>
        <v>1622076.3666835618</v>
      </c>
      <c r="Q194">
        <f t="shared" si="50"/>
        <v>0</v>
      </c>
      <c r="R194" s="40">
        <f t="shared" si="51"/>
        <v>1622076.3666835618</v>
      </c>
      <c r="S194" s="40">
        <f t="shared" si="43"/>
        <v>1622076.3666835621</v>
      </c>
      <c r="T194" s="40">
        <f t="shared" si="52"/>
        <v>1622076.3666835621</v>
      </c>
      <c r="U194">
        <f t="shared" si="53"/>
        <v>0</v>
      </c>
      <c r="V194" s="40">
        <f t="shared" si="54"/>
        <v>1622076.3666835621</v>
      </c>
      <c r="W194" s="40">
        <f t="shared" si="44"/>
        <v>1622076.3666835618</v>
      </c>
      <c r="X194" s="40">
        <f t="shared" si="55"/>
        <v>1622076.3666835618</v>
      </c>
      <c r="Y194">
        <f t="shared" si="56"/>
        <v>0</v>
      </c>
    </row>
    <row r="195" spans="1:25" x14ac:dyDescent="0.25">
      <c r="A195" s="4" t="s">
        <v>1055</v>
      </c>
      <c r="B195" s="7" t="s">
        <v>556</v>
      </c>
      <c r="C195" s="2" t="s">
        <v>1056</v>
      </c>
      <c r="D195">
        <f>VLOOKUP(B195,'Model allocations'!$A$1:$L$319,5,FALSE)</f>
        <v>38700.636650573935</v>
      </c>
      <c r="E195" s="42">
        <f>VLOOKUP(B195,'Initial adjusted formula count'!$A$1:$P$319,12,FALSE)</f>
        <v>0.14237288135593201</v>
      </c>
      <c r="F195">
        <f>VLOOKUP(B195,'Model allocations'!$A$1:$L$319,10,FALSE)</f>
        <v>32895.541152987847</v>
      </c>
      <c r="G195" s="41">
        <f t="shared" si="45"/>
        <v>0.85</v>
      </c>
      <c r="H195">
        <f t="shared" si="46"/>
        <v>32895.541152987847</v>
      </c>
      <c r="I195">
        <f t="shared" si="38"/>
        <v>0</v>
      </c>
      <c r="J195">
        <f t="shared" si="39"/>
        <v>32895.541152987847</v>
      </c>
      <c r="K195">
        <f t="shared" si="40"/>
        <v>32884.979939513803</v>
      </c>
      <c r="L195">
        <f t="shared" si="47"/>
        <v>32884.979939513803</v>
      </c>
      <c r="M195">
        <f t="shared" si="41"/>
        <v>32895.541152987847</v>
      </c>
      <c r="N195" s="40">
        <f t="shared" si="48"/>
        <v>0</v>
      </c>
      <c r="O195" s="40">
        <f t="shared" si="42"/>
        <v>0</v>
      </c>
      <c r="P195" s="40">
        <f t="shared" si="49"/>
        <v>32895.541152987847</v>
      </c>
      <c r="Q195">
        <f t="shared" si="50"/>
        <v>0</v>
      </c>
      <c r="R195" s="40">
        <f t="shared" si="51"/>
        <v>0</v>
      </c>
      <c r="S195" s="40">
        <f t="shared" si="43"/>
        <v>0</v>
      </c>
      <c r="T195" s="40">
        <f t="shared" si="52"/>
        <v>32895.541152987847</v>
      </c>
      <c r="U195">
        <f t="shared" si="53"/>
        <v>0</v>
      </c>
      <c r="V195" s="40">
        <f t="shared" si="54"/>
        <v>0</v>
      </c>
      <c r="W195" s="40">
        <f t="shared" si="44"/>
        <v>0</v>
      </c>
      <c r="X195" s="40">
        <f t="shared" si="55"/>
        <v>32895.541152987847</v>
      </c>
      <c r="Y195">
        <f t="shared" si="56"/>
        <v>0</v>
      </c>
    </row>
    <row r="196" spans="1:25" x14ac:dyDescent="0.25">
      <c r="A196" s="4" t="s">
        <v>1057</v>
      </c>
      <c r="B196" s="7" t="s">
        <v>204</v>
      </c>
      <c r="C196" s="2" t="s">
        <v>1058</v>
      </c>
      <c r="D196">
        <f>VLOOKUP(B196,'Model allocations'!$A$1:$L$319,5,FALSE)</f>
        <v>0</v>
      </c>
      <c r="E196" s="42">
        <f>VLOOKUP(B196,'Initial adjusted formula count'!$A$1:$P$319,12,FALSE)</f>
        <v>0.11363636363636399</v>
      </c>
      <c r="F196">
        <f>VLOOKUP(B196,'Model allocations'!$A$1:$L$319,10,FALSE)</f>
        <v>3927.483531886488</v>
      </c>
      <c r="G196" s="41">
        <f t="shared" si="45"/>
        <v>0.85</v>
      </c>
      <c r="H196">
        <f t="shared" si="46"/>
        <v>0</v>
      </c>
      <c r="I196">
        <f t="shared" ref="I196:I259" si="57">IF(F196&lt;H196,H196,0)</f>
        <v>0</v>
      </c>
      <c r="J196">
        <f t="shared" ref="J196:J259" si="58">IF(I196=0,F196,0)</f>
        <v>3927.483531886488</v>
      </c>
      <c r="K196">
        <f t="shared" ref="K196:K259" si="59">(J196/$J$3)*($F$3-$I$3)</f>
        <v>3926.2226013608847</v>
      </c>
      <c r="L196">
        <f t="shared" si="47"/>
        <v>3926.2226013608847</v>
      </c>
      <c r="M196">
        <f t="shared" ref="M196:M259" si="60">IF(L196&lt;H196,H196,0)</f>
        <v>0</v>
      </c>
      <c r="N196" s="40">
        <f t="shared" si="48"/>
        <v>3926.2226013608847</v>
      </c>
      <c r="O196" s="40">
        <f t="shared" ref="O196:O259" si="61">((N196/$N$3)*($F$3-$I$3-$M$3))</f>
        <v>3926.119730566531</v>
      </c>
      <c r="P196" s="40">
        <f t="shared" si="49"/>
        <v>3926.119730566531</v>
      </c>
      <c r="Q196">
        <f t="shared" si="50"/>
        <v>0</v>
      </c>
      <c r="R196" s="40">
        <f t="shared" si="51"/>
        <v>3926.119730566531</v>
      </c>
      <c r="S196" s="40">
        <f t="shared" ref="S196:S259" si="62">((R196/$R$3)*($F$3-$I$3-$M$3-$Q$3))</f>
        <v>3926.1197305665319</v>
      </c>
      <c r="T196" s="40">
        <f t="shared" si="52"/>
        <v>3926.1197305665319</v>
      </c>
      <c r="U196">
        <f t="shared" si="53"/>
        <v>0</v>
      </c>
      <c r="V196" s="40">
        <f t="shared" si="54"/>
        <v>3926.1197305665319</v>
      </c>
      <c r="W196" s="40">
        <f t="shared" ref="W196:W259" si="63">((V196/$V$3)*($F$3-$I$3-$M$3-$Q$3-$U$3))</f>
        <v>3926.1197305665314</v>
      </c>
      <c r="X196" s="40">
        <f t="shared" si="55"/>
        <v>3926.1197305665314</v>
      </c>
      <c r="Y196">
        <f t="shared" si="56"/>
        <v>0</v>
      </c>
    </row>
    <row r="197" spans="1:25" x14ac:dyDescent="0.25">
      <c r="A197" s="4" t="s">
        <v>1059</v>
      </c>
      <c r="B197" s="7" t="s">
        <v>308</v>
      </c>
      <c r="C197" s="2" t="s">
        <v>1060</v>
      </c>
      <c r="D197">
        <f>VLOOKUP(B197,'Model allocations'!$A$1:$L$319,5,FALSE)</f>
        <v>17657.816603811629</v>
      </c>
      <c r="E197" s="42">
        <f>VLOOKUP(B197,'Initial adjusted formula count'!$A$1:$P$319,12,FALSE)</f>
        <v>0.149193548387097</v>
      </c>
      <c r="F197">
        <f>VLOOKUP(B197,'Model allocations'!$A$1:$L$319,10,FALSE)</f>
        <v>15009.144113239883</v>
      </c>
      <c r="G197" s="41">
        <f t="shared" ref="G197:G260" si="64">IF(E197&lt;0.15,0.85,IF(AND(E197&gt;=0.15,E197&lt;0.3),0.9,0.95))</f>
        <v>0.85</v>
      </c>
      <c r="H197">
        <f t="shared" ref="H197:H260" si="65">IF(F197 = 0, 0, D197*G197)</f>
        <v>15009.144113239883</v>
      </c>
      <c r="I197">
        <f t="shared" si="57"/>
        <v>0</v>
      </c>
      <c r="J197">
        <f t="shared" si="58"/>
        <v>15009.144113239883</v>
      </c>
      <c r="K197">
        <f t="shared" si="59"/>
        <v>15004.325381901634</v>
      </c>
      <c r="L197">
        <f t="shared" ref="L197:L260" si="66">I197+K197</f>
        <v>15004.325381901634</v>
      </c>
      <c r="M197">
        <f t="shared" si="60"/>
        <v>15009.144113239883</v>
      </c>
      <c r="N197" s="40">
        <f t="shared" ref="N197:N260" si="67">IF($I197+$M197=0,L197,0)</f>
        <v>0</v>
      </c>
      <c r="O197" s="40">
        <f t="shared" si="61"/>
        <v>0</v>
      </c>
      <c r="P197" s="40">
        <f t="shared" ref="P197:P260" si="68">$I197+$M197+O197</f>
        <v>15009.144113239883</v>
      </c>
      <c r="Q197">
        <f t="shared" ref="Q197:Q260" si="69">IF(P197&lt;H197,H197,0)</f>
        <v>0</v>
      </c>
      <c r="R197" s="40">
        <f t="shared" ref="R197:R260" si="70">IF($I197+$M197+$Q197=0,P197,0)</f>
        <v>0</v>
      </c>
      <c r="S197" s="40">
        <f t="shared" si="62"/>
        <v>0</v>
      </c>
      <c r="T197" s="40">
        <f t="shared" ref="T197:T260" si="71">$I197+$M197+$Q197+S197</f>
        <v>15009.144113239883</v>
      </c>
      <c r="U197">
        <f t="shared" ref="U197:U260" si="72">IF(T197&lt;H197,H197,0)</f>
        <v>0</v>
      </c>
      <c r="V197" s="40">
        <f t="shared" ref="V197:V260" si="73">IF($I197+$M197+$Q197+U197=0,T197,0)</f>
        <v>0</v>
      </c>
      <c r="W197" s="40">
        <f t="shared" si="63"/>
        <v>0</v>
      </c>
      <c r="X197" s="40">
        <f t="shared" ref="X197:X260" si="74">$I197+$M197+$Q197+$U197+W197</f>
        <v>15009.144113239883</v>
      </c>
      <c r="Y197">
        <f t="shared" ref="Y197:Y260" si="75">IF(X197&lt;H197,H197,0)</f>
        <v>0</v>
      </c>
    </row>
    <row r="198" spans="1:25" x14ac:dyDescent="0.25">
      <c r="A198" s="4" t="s">
        <v>1061</v>
      </c>
      <c r="B198" s="7" t="s">
        <v>206</v>
      </c>
      <c r="C198" s="2" t="s">
        <v>1062</v>
      </c>
      <c r="D198">
        <f>VLOOKUP(B198,'Model allocations'!$A$1:$L$319,5,FALSE)</f>
        <v>0</v>
      </c>
      <c r="E198" s="42">
        <f>VLOOKUP(B198,'Initial adjusted formula count'!$A$1:$P$319,12,FALSE)</f>
        <v>5.3708224598030103E-2</v>
      </c>
      <c r="F198">
        <f>VLOOKUP(B198,'Model allocations'!$A$1:$L$319,10,FALSE)</f>
        <v>250573.44933435792</v>
      </c>
      <c r="G198" s="41">
        <f t="shared" si="64"/>
        <v>0.85</v>
      </c>
      <c r="H198">
        <f t="shared" si="65"/>
        <v>0</v>
      </c>
      <c r="I198">
        <f t="shared" si="57"/>
        <v>0</v>
      </c>
      <c r="J198">
        <f t="shared" si="58"/>
        <v>250573.44933435792</v>
      </c>
      <c r="K198">
        <f t="shared" si="59"/>
        <v>250493.00196682441</v>
      </c>
      <c r="L198">
        <f t="shared" si="66"/>
        <v>250493.00196682441</v>
      </c>
      <c r="M198">
        <f t="shared" si="60"/>
        <v>0</v>
      </c>
      <c r="N198" s="40">
        <f t="shared" si="67"/>
        <v>250493.00196682441</v>
      </c>
      <c r="O198" s="40">
        <f t="shared" si="61"/>
        <v>250486.43881014467</v>
      </c>
      <c r="P198" s="40">
        <f t="shared" si="68"/>
        <v>250486.43881014467</v>
      </c>
      <c r="Q198">
        <f t="shared" si="69"/>
        <v>0</v>
      </c>
      <c r="R198" s="40">
        <f t="shared" si="70"/>
        <v>250486.43881014467</v>
      </c>
      <c r="S198" s="40">
        <f t="shared" si="62"/>
        <v>250486.43881014473</v>
      </c>
      <c r="T198" s="40">
        <f t="shared" si="71"/>
        <v>250486.43881014473</v>
      </c>
      <c r="U198">
        <f t="shared" si="72"/>
        <v>0</v>
      </c>
      <c r="V198" s="40">
        <f t="shared" si="73"/>
        <v>250486.43881014473</v>
      </c>
      <c r="W198" s="40">
        <f t="shared" si="63"/>
        <v>250486.4388101447</v>
      </c>
      <c r="X198" s="40">
        <f t="shared" si="74"/>
        <v>250486.4388101447</v>
      </c>
      <c r="Y198">
        <f t="shared" si="75"/>
        <v>0</v>
      </c>
    </row>
    <row r="199" spans="1:25" x14ac:dyDescent="0.25">
      <c r="A199" s="4" t="s">
        <v>62</v>
      </c>
      <c r="B199" s="7" t="s">
        <v>96</v>
      </c>
      <c r="C199" s="2" t="s">
        <v>1063</v>
      </c>
      <c r="D199">
        <f>VLOOKUP(B199,'Model allocations'!$A$1:$L$319,5,FALSE)</f>
        <v>18346.518085432188</v>
      </c>
      <c r="E199" s="42">
        <f>VLOOKUP(B199,'Initial adjusted formula count'!$A$1:$P$319,12,FALSE)</f>
        <v>0.11933071524847901</v>
      </c>
      <c r="F199">
        <f>VLOOKUP(B199,'Model allocations'!$A$1:$L$319,10,FALSE)</f>
        <v>15396.041237456946</v>
      </c>
      <c r="G199" s="41">
        <f t="shared" si="64"/>
        <v>0.85</v>
      </c>
      <c r="H199">
        <f t="shared" si="65"/>
        <v>15594.540372617359</v>
      </c>
      <c r="I199">
        <f t="shared" si="57"/>
        <v>15594.540372617359</v>
      </c>
      <c r="J199">
        <f t="shared" si="58"/>
        <v>0</v>
      </c>
      <c r="K199">
        <f t="shared" si="59"/>
        <v>0</v>
      </c>
      <c r="L199">
        <f t="shared" si="66"/>
        <v>15594.540372617359</v>
      </c>
      <c r="M199">
        <f t="shared" si="60"/>
        <v>0</v>
      </c>
      <c r="N199" s="40">
        <f t="shared" si="67"/>
        <v>0</v>
      </c>
      <c r="O199" s="40">
        <f t="shared" si="61"/>
        <v>0</v>
      </c>
      <c r="P199" s="40">
        <f t="shared" si="68"/>
        <v>15594.540372617359</v>
      </c>
      <c r="Q199">
        <f t="shared" si="69"/>
        <v>0</v>
      </c>
      <c r="R199" s="40">
        <f t="shared" si="70"/>
        <v>0</v>
      </c>
      <c r="S199" s="40">
        <f t="shared" si="62"/>
        <v>0</v>
      </c>
      <c r="T199" s="40">
        <f t="shared" si="71"/>
        <v>15594.540372617359</v>
      </c>
      <c r="U199">
        <f t="shared" si="72"/>
        <v>0</v>
      </c>
      <c r="V199" s="40">
        <f t="shared" si="73"/>
        <v>0</v>
      </c>
      <c r="W199" s="40">
        <f t="shared" si="63"/>
        <v>0</v>
      </c>
      <c r="X199" s="40">
        <f t="shared" si="74"/>
        <v>15594.540372617359</v>
      </c>
      <c r="Y199">
        <f t="shared" si="75"/>
        <v>0</v>
      </c>
    </row>
    <row r="200" spans="1:25" x14ac:dyDescent="0.25">
      <c r="A200" s="4" t="s">
        <v>1064</v>
      </c>
      <c r="B200" s="7" t="s">
        <v>558</v>
      </c>
      <c r="C200" s="2" t="s">
        <v>1065</v>
      </c>
      <c r="D200">
        <f>VLOOKUP(B200,'Model allocations'!$A$1:$L$319,5,FALSE)</f>
        <v>95270.080281030168</v>
      </c>
      <c r="E200" s="42">
        <f>VLOOKUP(B200,'Initial adjusted formula count'!$A$1:$P$319,12,FALSE)</f>
        <v>0.16555851063829799</v>
      </c>
      <c r="F200">
        <f>VLOOKUP(B200,'Model allocations'!$A$1:$L$319,10,FALSE)</f>
        <v>102117.55671653291</v>
      </c>
      <c r="G200" s="41">
        <f t="shared" si="64"/>
        <v>0.9</v>
      </c>
      <c r="H200">
        <f t="shared" si="65"/>
        <v>85743.072252927159</v>
      </c>
      <c r="I200">
        <f t="shared" si="57"/>
        <v>0</v>
      </c>
      <c r="J200">
        <f t="shared" si="58"/>
        <v>102117.55671653291</v>
      </c>
      <c r="K200">
        <f t="shared" si="59"/>
        <v>102084.77156456003</v>
      </c>
      <c r="L200">
        <f t="shared" si="66"/>
        <v>102084.77156456003</v>
      </c>
      <c r="M200">
        <f t="shared" si="60"/>
        <v>0</v>
      </c>
      <c r="N200" s="40">
        <f t="shared" si="67"/>
        <v>102084.77156456003</v>
      </c>
      <c r="O200" s="40">
        <f t="shared" si="61"/>
        <v>102082.09684572504</v>
      </c>
      <c r="P200" s="40">
        <f t="shared" si="68"/>
        <v>102082.09684572504</v>
      </c>
      <c r="Q200">
        <f t="shared" si="69"/>
        <v>0</v>
      </c>
      <c r="R200" s="40">
        <f t="shared" si="70"/>
        <v>102082.09684572504</v>
      </c>
      <c r="S200" s="40">
        <f t="shared" si="62"/>
        <v>102082.09684572507</v>
      </c>
      <c r="T200" s="40">
        <f t="shared" si="71"/>
        <v>102082.09684572507</v>
      </c>
      <c r="U200">
        <f t="shared" si="72"/>
        <v>0</v>
      </c>
      <c r="V200" s="40">
        <f t="shared" si="73"/>
        <v>102082.09684572507</v>
      </c>
      <c r="W200" s="40">
        <f t="shared" si="63"/>
        <v>102082.09684572506</v>
      </c>
      <c r="X200" s="40">
        <f t="shared" si="74"/>
        <v>102082.09684572506</v>
      </c>
      <c r="Y200">
        <f t="shared" si="75"/>
        <v>0</v>
      </c>
    </row>
    <row r="201" spans="1:25" x14ac:dyDescent="0.25">
      <c r="A201" s="4" t="s">
        <v>1066</v>
      </c>
      <c r="B201" s="7" t="s">
        <v>560</v>
      </c>
      <c r="C201" s="2" t="s">
        <v>1067</v>
      </c>
      <c r="D201">
        <f>VLOOKUP(B201,'Model allocations'!$A$1:$L$319,5,FALSE)</f>
        <v>18889.757297100794</v>
      </c>
      <c r="E201" s="42">
        <f>VLOOKUP(B201,'Initial adjusted formula count'!$A$1:$P$319,12,FALSE)</f>
        <v>0.16253443526170799</v>
      </c>
      <c r="F201">
        <f>VLOOKUP(B201,'Model allocations'!$A$1:$L$319,10,FALSE)</f>
        <v>23892.237306284012</v>
      </c>
      <c r="G201" s="41">
        <f t="shared" si="64"/>
        <v>0.9</v>
      </c>
      <c r="H201">
        <f t="shared" si="65"/>
        <v>17000.781567390713</v>
      </c>
      <c r="I201">
        <f t="shared" si="57"/>
        <v>0</v>
      </c>
      <c r="J201">
        <f t="shared" si="58"/>
        <v>23892.237306284012</v>
      </c>
      <c r="K201">
        <f t="shared" si="59"/>
        <v>23884.566630875735</v>
      </c>
      <c r="L201">
        <f t="shared" si="66"/>
        <v>23884.566630875735</v>
      </c>
      <c r="M201">
        <f t="shared" si="60"/>
        <v>0</v>
      </c>
      <c r="N201" s="40">
        <f t="shared" si="67"/>
        <v>23884.566630875735</v>
      </c>
      <c r="O201" s="40">
        <f t="shared" si="61"/>
        <v>23883.940832343258</v>
      </c>
      <c r="P201" s="40">
        <f t="shared" si="68"/>
        <v>23883.940832343258</v>
      </c>
      <c r="Q201">
        <f t="shared" si="69"/>
        <v>0</v>
      </c>
      <c r="R201" s="40">
        <f t="shared" si="70"/>
        <v>23883.940832343258</v>
      </c>
      <c r="S201" s="40">
        <f t="shared" si="62"/>
        <v>23883.940832343262</v>
      </c>
      <c r="T201" s="40">
        <f t="shared" si="71"/>
        <v>23883.940832343262</v>
      </c>
      <c r="U201">
        <f t="shared" si="72"/>
        <v>0</v>
      </c>
      <c r="V201" s="40">
        <f t="shared" si="73"/>
        <v>23883.940832343262</v>
      </c>
      <c r="W201" s="40">
        <f t="shared" si="63"/>
        <v>23883.940832343258</v>
      </c>
      <c r="X201" s="40">
        <f t="shared" si="74"/>
        <v>23883.940832343258</v>
      </c>
      <c r="Y201">
        <f t="shared" si="75"/>
        <v>0</v>
      </c>
    </row>
    <row r="202" spans="1:25" x14ac:dyDescent="0.25">
      <c r="A202" s="4" t="s">
        <v>1068</v>
      </c>
      <c r="B202" s="7" t="s">
        <v>562</v>
      </c>
      <c r="C202" s="2" t="s">
        <v>1069</v>
      </c>
      <c r="D202">
        <f>VLOOKUP(B202,'Model allocations'!$A$1:$L$319,5,FALSE)</f>
        <v>300633.13605584996</v>
      </c>
      <c r="E202" s="42">
        <f>VLOOKUP(B202,'Initial adjusted formula count'!$A$1:$P$319,12,FALSE)</f>
        <v>0.15540540540540501</v>
      </c>
      <c r="F202">
        <f>VLOOKUP(B202,'Model allocations'!$A$1:$L$319,10,FALSE)</f>
        <v>270996.36370016768</v>
      </c>
      <c r="G202" s="41">
        <f t="shared" si="64"/>
        <v>0.9</v>
      </c>
      <c r="H202">
        <f t="shared" si="65"/>
        <v>270569.822450265</v>
      </c>
      <c r="I202">
        <f t="shared" si="57"/>
        <v>0</v>
      </c>
      <c r="J202">
        <f t="shared" si="58"/>
        <v>270996.36370016768</v>
      </c>
      <c r="K202">
        <f t="shared" si="59"/>
        <v>270909.35949390102</v>
      </c>
      <c r="L202">
        <f t="shared" si="66"/>
        <v>270909.35949390102</v>
      </c>
      <c r="M202">
        <f t="shared" si="60"/>
        <v>0</v>
      </c>
      <c r="N202" s="40">
        <f t="shared" si="67"/>
        <v>270909.35949390102</v>
      </c>
      <c r="O202" s="40">
        <f t="shared" si="61"/>
        <v>270902.26140909066</v>
      </c>
      <c r="P202" s="40">
        <f t="shared" si="68"/>
        <v>270902.26140909066</v>
      </c>
      <c r="Q202">
        <f t="shared" si="69"/>
        <v>0</v>
      </c>
      <c r="R202" s="40">
        <f t="shared" si="70"/>
        <v>270902.26140909066</v>
      </c>
      <c r="S202" s="40">
        <f t="shared" si="62"/>
        <v>270902.26140909072</v>
      </c>
      <c r="T202" s="40">
        <f t="shared" si="71"/>
        <v>270902.26140909072</v>
      </c>
      <c r="U202">
        <f t="shared" si="72"/>
        <v>0</v>
      </c>
      <c r="V202" s="40">
        <f t="shared" si="73"/>
        <v>270902.26140909072</v>
      </c>
      <c r="W202" s="40">
        <f t="shared" si="63"/>
        <v>270902.26140909066</v>
      </c>
      <c r="X202" s="40">
        <f t="shared" si="74"/>
        <v>270902.26140909066</v>
      </c>
      <c r="Y202">
        <f t="shared" si="75"/>
        <v>0</v>
      </c>
    </row>
    <row r="203" spans="1:25" x14ac:dyDescent="0.25">
      <c r="A203" s="4" t="s">
        <v>1070</v>
      </c>
      <c r="B203" s="7" t="s">
        <v>564</v>
      </c>
      <c r="C203" s="2" t="s">
        <v>1071</v>
      </c>
      <c r="D203">
        <f>VLOOKUP(B203,'Model allocations'!$A$1:$L$319,5,FALSE)</f>
        <v>119165.44953909556</v>
      </c>
      <c r="E203" s="42">
        <f>VLOOKUP(B203,'Initial adjusted formula count'!$A$1:$P$319,12,FALSE)</f>
        <v>0.195352214960058</v>
      </c>
      <c r="F203">
        <f>VLOOKUP(B203,'Model allocations'!$A$1:$L$319,10,FALSE)</f>
        <v>121692.11500203746</v>
      </c>
      <c r="G203" s="41">
        <f t="shared" si="64"/>
        <v>0.9</v>
      </c>
      <c r="H203">
        <f t="shared" si="65"/>
        <v>107248.904585186</v>
      </c>
      <c r="I203">
        <f t="shared" si="57"/>
        <v>0</v>
      </c>
      <c r="J203">
        <f t="shared" si="58"/>
        <v>121692.11500203746</v>
      </c>
      <c r="K203">
        <f t="shared" si="59"/>
        <v>121653.04537862961</v>
      </c>
      <c r="L203">
        <f t="shared" si="66"/>
        <v>121653.04537862961</v>
      </c>
      <c r="M203">
        <f t="shared" si="60"/>
        <v>0</v>
      </c>
      <c r="N203" s="40">
        <f t="shared" si="67"/>
        <v>121653.04537862961</v>
      </c>
      <c r="O203" s="40">
        <f t="shared" si="61"/>
        <v>121649.85795226991</v>
      </c>
      <c r="P203" s="40">
        <f t="shared" si="68"/>
        <v>121649.85795226991</v>
      </c>
      <c r="Q203">
        <f t="shared" si="69"/>
        <v>0</v>
      </c>
      <c r="R203" s="40">
        <f t="shared" si="70"/>
        <v>121649.85795226991</v>
      </c>
      <c r="S203" s="40">
        <f t="shared" si="62"/>
        <v>121649.85795226994</v>
      </c>
      <c r="T203" s="40">
        <f t="shared" si="71"/>
        <v>121649.85795226994</v>
      </c>
      <c r="U203">
        <f t="shared" si="72"/>
        <v>0</v>
      </c>
      <c r="V203" s="40">
        <f t="shared" si="73"/>
        <v>121649.85795226994</v>
      </c>
      <c r="W203" s="40">
        <f t="shared" si="63"/>
        <v>121649.85795226993</v>
      </c>
      <c r="X203" s="40">
        <f t="shared" si="74"/>
        <v>121649.85795226993</v>
      </c>
      <c r="Y203">
        <f t="shared" si="75"/>
        <v>0</v>
      </c>
    </row>
    <row r="204" spans="1:25" x14ac:dyDescent="0.25">
      <c r="A204" s="4" t="s">
        <v>1072</v>
      </c>
      <c r="B204" s="7" t="s">
        <v>566</v>
      </c>
      <c r="C204" s="2" t="s">
        <v>1073</v>
      </c>
      <c r="D204">
        <f>VLOOKUP(B204,'Model allocations'!$A$1:$L$319,5,FALSE)</f>
        <v>16836.522808285503</v>
      </c>
      <c r="E204" s="42">
        <f>VLOOKUP(B204,'Initial adjusted formula count'!$A$1:$P$319,12,FALSE)</f>
        <v>0.13725490196078399</v>
      </c>
      <c r="F204">
        <f>VLOOKUP(B204,'Model allocations'!$A$1:$L$319,10,FALSE)</f>
        <v>19244.669306243799</v>
      </c>
      <c r="G204" s="41">
        <f t="shared" si="64"/>
        <v>0.85</v>
      </c>
      <c r="H204">
        <f t="shared" si="65"/>
        <v>14311.044387042677</v>
      </c>
      <c r="I204">
        <f t="shared" si="57"/>
        <v>0</v>
      </c>
      <c r="J204">
        <f t="shared" si="58"/>
        <v>19244.669306243799</v>
      </c>
      <c r="K204">
        <f t="shared" si="59"/>
        <v>19238.490746668343</v>
      </c>
      <c r="L204">
        <f t="shared" si="66"/>
        <v>19238.490746668343</v>
      </c>
      <c r="M204">
        <f t="shared" si="60"/>
        <v>0</v>
      </c>
      <c r="N204" s="40">
        <f t="shared" si="67"/>
        <v>19238.490746668343</v>
      </c>
      <c r="O204" s="40">
        <f t="shared" si="61"/>
        <v>19237.986679776011</v>
      </c>
      <c r="P204" s="40">
        <f t="shared" si="68"/>
        <v>19237.986679776011</v>
      </c>
      <c r="Q204">
        <f t="shared" si="69"/>
        <v>0</v>
      </c>
      <c r="R204" s="40">
        <f t="shared" si="70"/>
        <v>19237.986679776011</v>
      </c>
      <c r="S204" s="40">
        <f t="shared" si="62"/>
        <v>19237.986679776015</v>
      </c>
      <c r="T204" s="40">
        <f t="shared" si="71"/>
        <v>19237.986679776015</v>
      </c>
      <c r="U204">
        <f t="shared" si="72"/>
        <v>0</v>
      </c>
      <c r="V204" s="40">
        <f t="shared" si="73"/>
        <v>19237.986679776015</v>
      </c>
      <c r="W204" s="40">
        <f t="shared" si="63"/>
        <v>19237.986679776011</v>
      </c>
      <c r="X204" s="40">
        <f t="shared" si="74"/>
        <v>19237.986679776011</v>
      </c>
      <c r="Y204">
        <f t="shared" si="75"/>
        <v>0</v>
      </c>
    </row>
    <row r="205" spans="1:25" x14ac:dyDescent="0.25">
      <c r="A205" s="4" t="s">
        <v>40</v>
      </c>
      <c r="B205" s="7" t="s">
        <v>90</v>
      </c>
      <c r="C205" s="2" t="s">
        <v>1074</v>
      </c>
      <c r="D205">
        <f>VLOOKUP(B205,'Model allocations'!$A$1:$L$319,5,FALSE)</f>
        <v>92145.572543088419</v>
      </c>
      <c r="E205" s="42">
        <f>VLOOKUP(B205,'Initial adjusted formula count'!$A$1:$P$319,12,FALSE)</f>
        <v>0.13154376085937999</v>
      </c>
      <c r="F205">
        <f>VLOOKUP(B205,'Model allocations'!$A$1:$L$319,10,FALSE)</f>
        <v>56818.121595127399</v>
      </c>
      <c r="G205" s="41">
        <f t="shared" si="64"/>
        <v>0.85</v>
      </c>
      <c r="H205">
        <f t="shared" si="65"/>
        <v>78323.736661625153</v>
      </c>
      <c r="I205">
        <f t="shared" si="57"/>
        <v>78323.736661625153</v>
      </c>
      <c r="J205">
        <f t="shared" si="58"/>
        <v>0</v>
      </c>
      <c r="K205">
        <f t="shared" si="59"/>
        <v>0</v>
      </c>
      <c r="L205">
        <f t="shared" si="66"/>
        <v>78323.736661625153</v>
      </c>
      <c r="M205">
        <f t="shared" si="60"/>
        <v>0</v>
      </c>
      <c r="N205" s="40">
        <f t="shared" si="67"/>
        <v>0</v>
      </c>
      <c r="O205" s="40">
        <f t="shared" si="61"/>
        <v>0</v>
      </c>
      <c r="P205" s="40">
        <f t="shared" si="68"/>
        <v>78323.736661625153</v>
      </c>
      <c r="Q205">
        <f t="shared" si="69"/>
        <v>0</v>
      </c>
      <c r="R205" s="40">
        <f t="shared" si="70"/>
        <v>0</v>
      </c>
      <c r="S205" s="40">
        <f t="shared" si="62"/>
        <v>0</v>
      </c>
      <c r="T205" s="40">
        <f t="shared" si="71"/>
        <v>78323.736661625153</v>
      </c>
      <c r="U205">
        <f t="shared" si="72"/>
        <v>0</v>
      </c>
      <c r="V205" s="40">
        <f t="shared" si="73"/>
        <v>0</v>
      </c>
      <c r="W205" s="40">
        <f t="shared" si="63"/>
        <v>0</v>
      </c>
      <c r="X205" s="40">
        <f t="shared" si="74"/>
        <v>78323.736661625153</v>
      </c>
      <c r="Y205">
        <f t="shared" si="75"/>
        <v>0</v>
      </c>
    </row>
    <row r="206" spans="1:25" x14ac:dyDescent="0.25">
      <c r="A206" s="4" t="s">
        <v>1075</v>
      </c>
      <c r="B206" s="7" t="s">
        <v>568</v>
      </c>
      <c r="C206" s="2" t="s">
        <v>1076</v>
      </c>
      <c r="D206">
        <f>VLOOKUP(B206,'Model allocations'!$A$1:$L$319,5,FALSE)</f>
        <v>181295.42681843182</v>
      </c>
      <c r="E206" s="42">
        <f>VLOOKUP(B206,'Initial adjusted formula count'!$A$1:$P$319,12,FALSE)</f>
        <v>0.126934984520124</v>
      </c>
      <c r="F206">
        <f>VLOOKUP(B206,'Model allocations'!$A$1:$L$319,10,FALSE)</f>
        <v>154101.11279566705</v>
      </c>
      <c r="G206" s="41">
        <f t="shared" si="64"/>
        <v>0.85</v>
      </c>
      <c r="H206">
        <f t="shared" si="65"/>
        <v>154101.11279566705</v>
      </c>
      <c r="I206">
        <f t="shared" si="57"/>
        <v>0</v>
      </c>
      <c r="J206">
        <f t="shared" si="58"/>
        <v>154101.11279566705</v>
      </c>
      <c r="K206">
        <f t="shared" si="59"/>
        <v>154051.63816500956</v>
      </c>
      <c r="L206">
        <f t="shared" si="66"/>
        <v>154051.63816500956</v>
      </c>
      <c r="M206">
        <f t="shared" si="60"/>
        <v>154101.11279566705</v>
      </c>
      <c r="N206" s="40">
        <f t="shared" si="67"/>
        <v>0</v>
      </c>
      <c r="O206" s="40">
        <f t="shared" si="61"/>
        <v>0</v>
      </c>
      <c r="P206" s="40">
        <f t="shared" si="68"/>
        <v>154101.11279566705</v>
      </c>
      <c r="Q206">
        <f t="shared" si="69"/>
        <v>0</v>
      </c>
      <c r="R206" s="40">
        <f t="shared" si="70"/>
        <v>0</v>
      </c>
      <c r="S206" s="40">
        <f t="shared" si="62"/>
        <v>0</v>
      </c>
      <c r="T206" s="40">
        <f t="shared" si="71"/>
        <v>154101.11279566705</v>
      </c>
      <c r="U206">
        <f t="shared" si="72"/>
        <v>0</v>
      </c>
      <c r="V206" s="40">
        <f t="shared" si="73"/>
        <v>0</v>
      </c>
      <c r="W206" s="40">
        <f t="shared" si="63"/>
        <v>0</v>
      </c>
      <c r="X206" s="40">
        <f t="shared" si="74"/>
        <v>154101.11279566705</v>
      </c>
      <c r="Y206">
        <f t="shared" si="75"/>
        <v>0</v>
      </c>
    </row>
    <row r="207" spans="1:25" x14ac:dyDescent="0.25">
      <c r="A207" s="4" t="s">
        <v>27</v>
      </c>
      <c r="B207" s="7" t="s">
        <v>70</v>
      </c>
      <c r="C207" s="2" t="s">
        <v>1077</v>
      </c>
      <c r="D207">
        <f>VLOOKUP(B207,'Model allocations'!$A$1:$L$319,5,FALSE)</f>
        <v>116661.26932581785</v>
      </c>
      <c r="E207" s="42">
        <f>VLOOKUP(B207,'Initial adjusted formula count'!$A$1:$P$319,12,FALSE)</f>
        <v>0.115615529354809</v>
      </c>
      <c r="F207">
        <f>VLOOKUP(B207,'Model allocations'!$A$1:$L$319,10,FALSE)</f>
        <v>140738.79759610503</v>
      </c>
      <c r="G207" s="41">
        <f t="shared" si="64"/>
        <v>0.85</v>
      </c>
      <c r="H207">
        <f t="shared" si="65"/>
        <v>99162.078926945163</v>
      </c>
      <c r="I207">
        <f t="shared" si="57"/>
        <v>0</v>
      </c>
      <c r="J207">
        <f t="shared" si="58"/>
        <v>140738.79759610503</v>
      </c>
      <c r="K207">
        <f t="shared" si="59"/>
        <v>140693.61297735746</v>
      </c>
      <c r="L207">
        <f t="shared" si="66"/>
        <v>140693.61297735746</v>
      </c>
      <c r="M207">
        <f t="shared" si="60"/>
        <v>0</v>
      </c>
      <c r="N207" s="40">
        <f t="shared" si="67"/>
        <v>140693.61297735746</v>
      </c>
      <c r="O207" s="40">
        <f t="shared" si="61"/>
        <v>140689.92666988156</v>
      </c>
      <c r="P207" s="40">
        <f t="shared" si="68"/>
        <v>140689.92666988156</v>
      </c>
      <c r="Q207">
        <f t="shared" si="69"/>
        <v>0</v>
      </c>
      <c r="R207" s="40">
        <f t="shared" si="70"/>
        <v>140689.92666988156</v>
      </c>
      <c r="S207" s="40">
        <f t="shared" si="62"/>
        <v>140689.92666988159</v>
      </c>
      <c r="T207" s="40">
        <f t="shared" si="71"/>
        <v>140689.92666988159</v>
      </c>
      <c r="U207">
        <f t="shared" si="72"/>
        <v>0</v>
      </c>
      <c r="V207" s="40">
        <f t="shared" si="73"/>
        <v>140689.92666988159</v>
      </c>
      <c r="W207" s="40">
        <f t="shared" si="63"/>
        <v>140689.92666988156</v>
      </c>
      <c r="X207" s="40">
        <f t="shared" si="74"/>
        <v>140689.92666988156</v>
      </c>
      <c r="Y207">
        <f t="shared" si="75"/>
        <v>0</v>
      </c>
    </row>
    <row r="208" spans="1:25" x14ac:dyDescent="0.25">
      <c r="A208" s="4" t="s">
        <v>24</v>
      </c>
      <c r="B208" s="7" t="s">
        <v>83</v>
      </c>
      <c r="C208" s="2" t="s">
        <v>1078</v>
      </c>
      <c r="D208">
        <f>VLOOKUP(B208,'Model allocations'!$A$1:$L$319,5,FALSE)</f>
        <v>0</v>
      </c>
      <c r="E208" s="42">
        <f>VLOOKUP(B208,'Initial adjusted formula count'!$A$1:$P$319,12,FALSE)</f>
        <v>6.8343011853328403E-2</v>
      </c>
      <c r="F208">
        <f>VLOOKUP(B208,'Model allocations'!$A$1:$L$319,10,FALSE)</f>
        <v>4578.0930836950765</v>
      </c>
      <c r="G208" s="41">
        <f t="shared" si="64"/>
        <v>0.85</v>
      </c>
      <c r="H208">
        <f t="shared" si="65"/>
        <v>0</v>
      </c>
      <c r="I208">
        <f t="shared" si="57"/>
        <v>0</v>
      </c>
      <c r="J208">
        <f t="shared" si="58"/>
        <v>4578.0930836950765</v>
      </c>
      <c r="K208">
        <f t="shared" si="59"/>
        <v>4576.6232729953199</v>
      </c>
      <c r="L208">
        <f t="shared" si="66"/>
        <v>4576.6232729953199</v>
      </c>
      <c r="M208">
        <f t="shared" si="60"/>
        <v>0</v>
      </c>
      <c r="N208" s="40">
        <f t="shared" si="67"/>
        <v>4576.6232729953199</v>
      </c>
      <c r="O208" s="40">
        <f t="shared" si="61"/>
        <v>4576.5033610801402</v>
      </c>
      <c r="P208" s="40">
        <f t="shared" si="68"/>
        <v>4576.5033610801402</v>
      </c>
      <c r="Q208">
        <f t="shared" si="69"/>
        <v>0</v>
      </c>
      <c r="R208" s="40">
        <f t="shared" si="70"/>
        <v>4576.5033610801402</v>
      </c>
      <c r="S208" s="40">
        <f t="shared" si="62"/>
        <v>4576.5033610801411</v>
      </c>
      <c r="T208" s="40">
        <f t="shared" si="71"/>
        <v>4576.5033610801411</v>
      </c>
      <c r="U208">
        <f t="shared" si="72"/>
        <v>0</v>
      </c>
      <c r="V208" s="40">
        <f t="shared" si="73"/>
        <v>4576.5033610801411</v>
      </c>
      <c r="W208" s="40">
        <f t="shared" si="63"/>
        <v>4576.5033610801402</v>
      </c>
      <c r="X208" s="40">
        <f t="shared" si="74"/>
        <v>4576.5033610801402</v>
      </c>
      <c r="Y208">
        <f t="shared" si="75"/>
        <v>0</v>
      </c>
    </row>
    <row r="209" spans="1:25" x14ac:dyDescent="0.25">
      <c r="A209" s="4" t="s">
        <v>1079</v>
      </c>
      <c r="B209" s="7" t="s">
        <v>208</v>
      </c>
      <c r="C209" s="2" t="s">
        <v>1080</v>
      </c>
      <c r="D209">
        <f>VLOOKUP(B209,'Model allocations'!$A$1:$L$319,5,FALSE)</f>
        <v>808563.7416954675</v>
      </c>
      <c r="E209" s="42">
        <f>VLOOKUP(B209,'Initial adjusted formula count'!$A$1:$P$319,12,FALSE)</f>
        <v>7.2866546056430198E-2</v>
      </c>
      <c r="F209">
        <f>VLOOKUP(B209,'Model allocations'!$A$1:$L$319,10,FALSE)</f>
        <v>979514.39285248995</v>
      </c>
      <c r="G209" s="41">
        <f t="shared" si="64"/>
        <v>0.85</v>
      </c>
      <c r="H209">
        <f t="shared" si="65"/>
        <v>687279.1804411473</v>
      </c>
      <c r="I209">
        <f t="shared" si="57"/>
        <v>0</v>
      </c>
      <c r="J209">
        <f t="shared" si="58"/>
        <v>979514.39285248995</v>
      </c>
      <c r="K209">
        <f t="shared" si="59"/>
        <v>979199.91677940439</v>
      </c>
      <c r="L209">
        <f t="shared" si="66"/>
        <v>979199.91677940439</v>
      </c>
      <c r="M209">
        <f t="shared" si="60"/>
        <v>0</v>
      </c>
      <c r="N209" s="40">
        <f t="shared" si="67"/>
        <v>979199.91677940439</v>
      </c>
      <c r="O209" s="40">
        <f t="shared" si="61"/>
        <v>979174.26080329262</v>
      </c>
      <c r="P209" s="40">
        <f t="shared" si="68"/>
        <v>979174.26080329262</v>
      </c>
      <c r="Q209">
        <f t="shared" si="69"/>
        <v>0</v>
      </c>
      <c r="R209" s="40">
        <f t="shared" si="70"/>
        <v>979174.26080329262</v>
      </c>
      <c r="S209" s="40">
        <f t="shared" si="62"/>
        <v>979174.26080329274</v>
      </c>
      <c r="T209" s="40">
        <f t="shared" si="71"/>
        <v>979174.26080329274</v>
      </c>
      <c r="U209">
        <f t="shared" si="72"/>
        <v>0</v>
      </c>
      <c r="V209" s="40">
        <f t="shared" si="73"/>
        <v>979174.26080329274</v>
      </c>
      <c r="W209" s="40">
        <f t="shared" si="63"/>
        <v>979174.26080329262</v>
      </c>
      <c r="X209" s="40">
        <f t="shared" si="74"/>
        <v>979174.26080329262</v>
      </c>
      <c r="Y209">
        <f t="shared" si="75"/>
        <v>0</v>
      </c>
    </row>
    <row r="210" spans="1:25" x14ac:dyDescent="0.25">
      <c r="A210" s="4" t="s">
        <v>1081</v>
      </c>
      <c r="B210" s="7" t="s">
        <v>570</v>
      </c>
      <c r="C210" s="2" t="s">
        <v>1082</v>
      </c>
      <c r="D210">
        <f>VLOOKUP(B210,'Model allocations'!$A$1:$L$319,5,FALSE)</f>
        <v>9029.5800295685549</v>
      </c>
      <c r="E210" s="42">
        <f>VLOOKUP(B210,'Initial adjusted formula count'!$A$1:$P$319,12,FALSE)</f>
        <v>0.27272727272727298</v>
      </c>
      <c r="F210">
        <f>VLOOKUP(B210,'Model allocations'!$A$1:$L$319,10,FALSE)</f>
        <v>0</v>
      </c>
      <c r="G210" s="41">
        <f t="shared" si="64"/>
        <v>0.9</v>
      </c>
      <c r="H210">
        <f t="shared" si="65"/>
        <v>0</v>
      </c>
      <c r="I210">
        <f t="shared" si="57"/>
        <v>0</v>
      </c>
      <c r="J210">
        <f t="shared" si="58"/>
        <v>0</v>
      </c>
      <c r="K210">
        <f t="shared" si="59"/>
        <v>0</v>
      </c>
      <c r="L210">
        <f t="shared" si="66"/>
        <v>0</v>
      </c>
      <c r="M210">
        <f t="shared" si="60"/>
        <v>0</v>
      </c>
      <c r="N210" s="40">
        <f t="shared" si="67"/>
        <v>0</v>
      </c>
      <c r="O210" s="40">
        <f t="shared" si="61"/>
        <v>0</v>
      </c>
      <c r="P210" s="40">
        <f t="shared" si="68"/>
        <v>0</v>
      </c>
      <c r="Q210">
        <f t="shared" si="69"/>
        <v>0</v>
      </c>
      <c r="R210" s="40">
        <f t="shared" si="70"/>
        <v>0</v>
      </c>
      <c r="S210" s="40">
        <f t="shared" si="62"/>
        <v>0</v>
      </c>
      <c r="T210" s="40">
        <f t="shared" si="71"/>
        <v>0</v>
      </c>
      <c r="U210">
        <f t="shared" si="72"/>
        <v>0</v>
      </c>
      <c r="V210" s="40">
        <f t="shared" si="73"/>
        <v>0</v>
      </c>
      <c r="W210" s="40">
        <f t="shared" si="63"/>
        <v>0</v>
      </c>
      <c r="X210" s="40">
        <f t="shared" si="74"/>
        <v>0</v>
      </c>
      <c r="Y210">
        <f t="shared" si="75"/>
        <v>0</v>
      </c>
    </row>
    <row r="211" spans="1:25" x14ac:dyDescent="0.25">
      <c r="A211" s="4" t="s">
        <v>1083</v>
      </c>
      <c r="B211" s="7" t="s">
        <v>572</v>
      </c>
      <c r="C211" s="2" t="s">
        <v>1084</v>
      </c>
      <c r="D211">
        <f>VLOOKUP(B211,'Model allocations'!$A$1:$L$319,5,FALSE)</f>
        <v>12969.810021913854</v>
      </c>
      <c r="E211" s="42">
        <f>VLOOKUP(B211,'Initial adjusted formula count'!$A$1:$P$319,12,FALSE)</f>
        <v>0.13725490196078399</v>
      </c>
      <c r="F211">
        <f>VLOOKUP(B211,'Model allocations'!$A$1:$L$319,10,FALSE)</f>
        <v>11024.338518626775</v>
      </c>
      <c r="G211" s="41">
        <f t="shared" si="64"/>
        <v>0.85</v>
      </c>
      <c r="H211">
        <f t="shared" si="65"/>
        <v>11024.338518626775</v>
      </c>
      <c r="I211">
        <f t="shared" si="57"/>
        <v>0</v>
      </c>
      <c r="J211">
        <f t="shared" si="58"/>
        <v>11024.338518626775</v>
      </c>
      <c r="K211">
        <f t="shared" si="59"/>
        <v>11020.799121236598</v>
      </c>
      <c r="L211">
        <f t="shared" si="66"/>
        <v>11020.799121236598</v>
      </c>
      <c r="M211">
        <f t="shared" si="60"/>
        <v>11024.338518626775</v>
      </c>
      <c r="N211" s="40">
        <f t="shared" si="67"/>
        <v>0</v>
      </c>
      <c r="O211" s="40">
        <f t="shared" si="61"/>
        <v>0</v>
      </c>
      <c r="P211" s="40">
        <f t="shared" si="68"/>
        <v>11024.338518626775</v>
      </c>
      <c r="Q211">
        <f t="shared" si="69"/>
        <v>0</v>
      </c>
      <c r="R211" s="40">
        <f t="shared" si="70"/>
        <v>0</v>
      </c>
      <c r="S211" s="40">
        <f t="shared" si="62"/>
        <v>0</v>
      </c>
      <c r="T211" s="40">
        <f t="shared" si="71"/>
        <v>11024.338518626775</v>
      </c>
      <c r="U211">
        <f t="shared" si="72"/>
        <v>0</v>
      </c>
      <c r="V211" s="40">
        <f t="shared" si="73"/>
        <v>0</v>
      </c>
      <c r="W211" s="40">
        <f t="shared" si="63"/>
        <v>0</v>
      </c>
      <c r="X211" s="40">
        <f t="shared" si="74"/>
        <v>11024.338518626775</v>
      </c>
      <c r="Y211">
        <f t="shared" si="75"/>
        <v>0</v>
      </c>
    </row>
    <row r="212" spans="1:25" x14ac:dyDescent="0.25">
      <c r="A212" s="4" t="s">
        <v>1085</v>
      </c>
      <c r="B212" s="7" t="s">
        <v>574</v>
      </c>
      <c r="C212" s="2" t="s">
        <v>1086</v>
      </c>
      <c r="D212">
        <f>VLOOKUP(B212,'Model allocations'!$A$1:$L$319,5,FALSE)</f>
        <v>197388.10822915714</v>
      </c>
      <c r="E212" s="42">
        <f>VLOOKUP(B212,'Initial adjusted formula count'!$A$1:$P$319,12,FALSE)</f>
        <v>0.233305853256389</v>
      </c>
      <c r="F212">
        <f>VLOOKUP(B212,'Model allocations'!$A$1:$L$319,10,FALSE)</f>
        <v>177649.29740624141</v>
      </c>
      <c r="G212" s="41">
        <f t="shared" si="64"/>
        <v>0.9</v>
      </c>
      <c r="H212">
        <f t="shared" si="65"/>
        <v>177649.29740624141</v>
      </c>
      <c r="I212">
        <f t="shared" si="57"/>
        <v>0</v>
      </c>
      <c r="J212">
        <f t="shared" si="58"/>
        <v>177649.29740624141</v>
      </c>
      <c r="K212">
        <f t="shared" si="59"/>
        <v>177592.26255933935</v>
      </c>
      <c r="L212">
        <f t="shared" si="66"/>
        <v>177592.26255933935</v>
      </c>
      <c r="M212">
        <f t="shared" si="60"/>
        <v>177649.29740624141</v>
      </c>
      <c r="N212" s="40">
        <f t="shared" si="67"/>
        <v>0</v>
      </c>
      <c r="O212" s="40">
        <f t="shared" si="61"/>
        <v>0</v>
      </c>
      <c r="P212" s="40">
        <f t="shared" si="68"/>
        <v>177649.29740624141</v>
      </c>
      <c r="Q212">
        <f t="shared" si="69"/>
        <v>0</v>
      </c>
      <c r="R212" s="40">
        <f t="shared" si="70"/>
        <v>0</v>
      </c>
      <c r="S212" s="40">
        <f t="shared" si="62"/>
        <v>0</v>
      </c>
      <c r="T212" s="40">
        <f t="shared" si="71"/>
        <v>177649.29740624141</v>
      </c>
      <c r="U212">
        <f t="shared" si="72"/>
        <v>0</v>
      </c>
      <c r="V212" s="40">
        <f t="shared" si="73"/>
        <v>0</v>
      </c>
      <c r="W212" s="40">
        <f t="shared" si="63"/>
        <v>0</v>
      </c>
      <c r="X212" s="40">
        <f t="shared" si="74"/>
        <v>177649.29740624141</v>
      </c>
      <c r="Y212">
        <f t="shared" si="75"/>
        <v>0</v>
      </c>
    </row>
    <row r="213" spans="1:25" x14ac:dyDescent="0.25">
      <c r="A213" s="4" t="s">
        <v>1087</v>
      </c>
      <c r="B213" s="7" t="s">
        <v>464</v>
      </c>
      <c r="C213" s="2" t="s">
        <v>1088</v>
      </c>
      <c r="D213">
        <f>VLOOKUP(B213,'Model allocations'!$A$1:$L$319,5,FALSE)</f>
        <v>15363.368127250298</v>
      </c>
      <c r="E213" s="42">
        <f>VLOOKUP(B213,'Initial adjusted formula count'!$A$1:$P$319,12,FALSE)</f>
        <v>0.232954545454545</v>
      </c>
      <c r="F213">
        <f>VLOOKUP(B213,'Model allocations'!$A$1:$L$319,10,FALSE)</f>
        <v>20717.16143201866</v>
      </c>
      <c r="G213" s="41">
        <f t="shared" si="64"/>
        <v>0.9</v>
      </c>
      <c r="H213">
        <f t="shared" si="65"/>
        <v>13827.031314525269</v>
      </c>
      <c r="I213">
        <f t="shared" si="57"/>
        <v>0</v>
      </c>
      <c r="J213">
        <f t="shared" si="58"/>
        <v>20717.16143201866</v>
      </c>
      <c r="K213">
        <f t="shared" si="59"/>
        <v>20710.510124370543</v>
      </c>
      <c r="L213">
        <f t="shared" si="66"/>
        <v>20710.510124370543</v>
      </c>
      <c r="M213">
        <f t="shared" si="60"/>
        <v>0</v>
      </c>
      <c r="N213" s="40">
        <f t="shared" si="67"/>
        <v>20710.510124370543</v>
      </c>
      <c r="O213" s="40">
        <f t="shared" si="61"/>
        <v>20709.96748915999</v>
      </c>
      <c r="P213" s="40">
        <f t="shared" si="68"/>
        <v>20709.96748915999</v>
      </c>
      <c r="Q213">
        <f t="shared" si="69"/>
        <v>0</v>
      </c>
      <c r="R213" s="40">
        <f t="shared" si="70"/>
        <v>20709.96748915999</v>
      </c>
      <c r="S213" s="40">
        <f t="shared" si="62"/>
        <v>20709.967489159993</v>
      </c>
      <c r="T213" s="40">
        <f t="shared" si="71"/>
        <v>20709.967489159993</v>
      </c>
      <c r="U213">
        <f t="shared" si="72"/>
        <v>0</v>
      </c>
      <c r="V213" s="40">
        <f t="shared" si="73"/>
        <v>20709.967489159993</v>
      </c>
      <c r="W213" s="40">
        <f t="shared" si="63"/>
        <v>20709.96748915999</v>
      </c>
      <c r="X213" s="40">
        <f t="shared" si="74"/>
        <v>20709.96748915999</v>
      </c>
      <c r="Y213">
        <f t="shared" si="75"/>
        <v>0</v>
      </c>
    </row>
    <row r="214" spans="1:25" x14ac:dyDescent="0.25">
      <c r="A214" s="4" t="s">
        <v>1089</v>
      </c>
      <c r="B214" s="7" t="s">
        <v>576</v>
      </c>
      <c r="C214" s="2" t="s">
        <v>1090</v>
      </c>
      <c r="D214">
        <f>VLOOKUP(B214,'Model allocations'!$A$1:$L$319,5,FALSE)</f>
        <v>259685.93911363403</v>
      </c>
      <c r="E214" s="42">
        <f>VLOOKUP(B214,'Initial adjusted formula count'!$A$1:$P$319,12,FALSE)</f>
        <v>0.138557993730408</v>
      </c>
      <c r="F214">
        <f>VLOOKUP(B214,'Model allocations'!$A$1:$L$319,10,FALSE)</f>
        <v>220733.04824658891</v>
      </c>
      <c r="G214" s="41">
        <f t="shared" si="64"/>
        <v>0.85</v>
      </c>
      <c r="H214">
        <f t="shared" si="65"/>
        <v>220733.04824658891</v>
      </c>
      <c r="I214">
        <f t="shared" si="57"/>
        <v>0</v>
      </c>
      <c r="J214">
        <f t="shared" si="58"/>
        <v>220733.04824658891</v>
      </c>
      <c r="K214">
        <f t="shared" si="59"/>
        <v>220662.18123052534</v>
      </c>
      <c r="L214">
        <f t="shared" si="66"/>
        <v>220662.18123052534</v>
      </c>
      <c r="M214">
        <f t="shared" si="60"/>
        <v>220733.04824658891</v>
      </c>
      <c r="N214" s="40">
        <f t="shared" si="67"/>
        <v>0</v>
      </c>
      <c r="O214" s="40">
        <f t="shared" si="61"/>
        <v>0</v>
      </c>
      <c r="P214" s="40">
        <f t="shared" si="68"/>
        <v>220733.04824658891</v>
      </c>
      <c r="Q214">
        <f t="shared" si="69"/>
        <v>0</v>
      </c>
      <c r="R214" s="40">
        <f t="shared" si="70"/>
        <v>0</v>
      </c>
      <c r="S214" s="40">
        <f t="shared" si="62"/>
        <v>0</v>
      </c>
      <c r="T214" s="40">
        <f t="shared" si="71"/>
        <v>220733.04824658891</v>
      </c>
      <c r="U214">
        <f t="shared" si="72"/>
        <v>0</v>
      </c>
      <c r="V214" s="40">
        <f t="shared" si="73"/>
        <v>0</v>
      </c>
      <c r="W214" s="40">
        <f t="shared" si="63"/>
        <v>0</v>
      </c>
      <c r="X214" s="40">
        <f t="shared" si="74"/>
        <v>220733.04824658891</v>
      </c>
      <c r="Y214">
        <f t="shared" si="75"/>
        <v>0</v>
      </c>
    </row>
    <row r="215" spans="1:25" x14ac:dyDescent="0.25">
      <c r="A215" s="4" t="s">
        <v>1091</v>
      </c>
      <c r="B215" s="7" t="s">
        <v>210</v>
      </c>
      <c r="C215" s="2" t="s">
        <v>1092</v>
      </c>
      <c r="D215">
        <f>VLOOKUP(B215,'Model allocations'!$A$1:$L$319,5,FALSE)</f>
        <v>51330.862220382653</v>
      </c>
      <c r="E215" s="42">
        <f>VLOOKUP(B215,'Initial adjusted formula count'!$A$1:$P$319,12,FALSE)</f>
        <v>0.15421455938697301</v>
      </c>
      <c r="F215">
        <f>VLOOKUP(B215,'Model allocations'!$A$1:$L$319,10,FALSE)</f>
        <v>63232.484863372447</v>
      </c>
      <c r="G215" s="41">
        <f t="shared" si="64"/>
        <v>0.9</v>
      </c>
      <c r="H215">
        <f t="shared" si="65"/>
        <v>46197.77599834439</v>
      </c>
      <c r="I215">
        <f t="shared" si="57"/>
        <v>0</v>
      </c>
      <c r="J215">
        <f t="shared" si="58"/>
        <v>63232.484863372447</v>
      </c>
      <c r="K215">
        <f t="shared" si="59"/>
        <v>63212.183881910234</v>
      </c>
      <c r="L215">
        <f t="shared" si="66"/>
        <v>63212.183881910234</v>
      </c>
      <c r="M215">
        <f t="shared" si="60"/>
        <v>0</v>
      </c>
      <c r="N215" s="40">
        <f t="shared" si="67"/>
        <v>63212.183881910234</v>
      </c>
      <c r="O215" s="40">
        <f t="shared" si="61"/>
        <v>63210.527662121145</v>
      </c>
      <c r="P215" s="40">
        <f t="shared" si="68"/>
        <v>63210.527662121145</v>
      </c>
      <c r="Q215">
        <f t="shared" si="69"/>
        <v>0</v>
      </c>
      <c r="R215" s="40">
        <f t="shared" si="70"/>
        <v>63210.527662121145</v>
      </c>
      <c r="S215" s="40">
        <f t="shared" si="62"/>
        <v>63210.52766212116</v>
      </c>
      <c r="T215" s="40">
        <f t="shared" si="71"/>
        <v>63210.52766212116</v>
      </c>
      <c r="U215">
        <f t="shared" si="72"/>
        <v>0</v>
      </c>
      <c r="V215" s="40">
        <f t="shared" si="73"/>
        <v>63210.52766212116</v>
      </c>
      <c r="W215" s="40">
        <f t="shared" si="63"/>
        <v>63210.527662121152</v>
      </c>
      <c r="X215" s="40">
        <f t="shared" si="74"/>
        <v>63210.527662121152</v>
      </c>
      <c r="Y215">
        <f t="shared" si="75"/>
        <v>0</v>
      </c>
    </row>
    <row r="216" spans="1:25" x14ac:dyDescent="0.25">
      <c r="A216" s="4" t="s">
        <v>18</v>
      </c>
      <c r="B216" s="7" t="s">
        <v>81</v>
      </c>
      <c r="C216" s="2" t="s">
        <v>1093</v>
      </c>
      <c r="D216">
        <f>VLOOKUP(B216,'Model allocations'!$A$1:$L$319,5,FALSE)</f>
        <v>36806.88518097881</v>
      </c>
      <c r="E216" s="42">
        <f>VLOOKUP(B216,'Initial adjusted formula count'!$A$1:$P$319,12,FALSE)</f>
        <v>0.15043806645068</v>
      </c>
      <c r="F216">
        <f>VLOOKUP(B216,'Model allocations'!$A$1:$L$319,10,FALSE)</f>
        <v>34790.52892569203</v>
      </c>
      <c r="G216" s="41">
        <f t="shared" si="64"/>
        <v>0.9</v>
      </c>
      <c r="H216">
        <f t="shared" si="65"/>
        <v>33126.196662880931</v>
      </c>
      <c r="I216">
        <f t="shared" si="57"/>
        <v>0</v>
      </c>
      <c r="J216">
        <f t="shared" si="58"/>
        <v>34790.52892569203</v>
      </c>
      <c r="K216">
        <f t="shared" si="59"/>
        <v>34779.359320633695</v>
      </c>
      <c r="L216">
        <f t="shared" si="66"/>
        <v>34779.359320633695</v>
      </c>
      <c r="M216">
        <f t="shared" si="60"/>
        <v>0</v>
      </c>
      <c r="N216" s="40">
        <f t="shared" si="67"/>
        <v>34779.359320633695</v>
      </c>
      <c r="O216" s="40">
        <f t="shared" si="61"/>
        <v>34778.448068093108</v>
      </c>
      <c r="P216" s="40">
        <f t="shared" si="68"/>
        <v>34778.448068093108</v>
      </c>
      <c r="Q216">
        <f t="shared" si="69"/>
        <v>0</v>
      </c>
      <c r="R216" s="40">
        <f t="shared" si="70"/>
        <v>34778.448068093108</v>
      </c>
      <c r="S216" s="40">
        <f t="shared" si="62"/>
        <v>34778.448068093116</v>
      </c>
      <c r="T216" s="40">
        <f t="shared" si="71"/>
        <v>34778.448068093116</v>
      </c>
      <c r="U216">
        <f t="shared" si="72"/>
        <v>0</v>
      </c>
      <c r="V216" s="40">
        <f t="shared" si="73"/>
        <v>34778.448068093116</v>
      </c>
      <c r="W216" s="40">
        <f t="shared" si="63"/>
        <v>34778.448068093116</v>
      </c>
      <c r="X216" s="40">
        <f t="shared" si="74"/>
        <v>34778.448068093116</v>
      </c>
      <c r="Y216">
        <f t="shared" si="75"/>
        <v>0</v>
      </c>
    </row>
    <row r="217" spans="1:25" x14ac:dyDescent="0.25">
      <c r="A217" s="4" t="s">
        <v>28</v>
      </c>
      <c r="B217" s="7" t="s">
        <v>84</v>
      </c>
      <c r="C217" s="2" t="s">
        <v>1094</v>
      </c>
      <c r="D217">
        <f>VLOOKUP(B217,'Model allocations'!$A$1:$L$319,5,FALSE)</f>
        <v>26907.581571331353</v>
      </c>
      <c r="E217" s="42">
        <f>VLOOKUP(B217,'Initial adjusted formula count'!$A$1:$P$319,12,FALSE)</f>
        <v>0.25066310871685299</v>
      </c>
      <c r="F217">
        <f>VLOOKUP(B217,'Model allocations'!$A$1:$L$319,10,FALSE)</f>
        <v>35335.175865616926</v>
      </c>
      <c r="G217" s="41">
        <f t="shared" si="64"/>
        <v>0.9</v>
      </c>
      <c r="H217">
        <f t="shared" si="65"/>
        <v>24216.823414198218</v>
      </c>
      <c r="I217">
        <f t="shared" si="57"/>
        <v>0</v>
      </c>
      <c r="J217">
        <f t="shared" si="58"/>
        <v>35335.175865616926</v>
      </c>
      <c r="K217">
        <f t="shared" si="59"/>
        <v>35323.831400003051</v>
      </c>
      <c r="L217">
        <f t="shared" si="66"/>
        <v>35323.831400003051</v>
      </c>
      <c r="M217">
        <f t="shared" si="60"/>
        <v>0</v>
      </c>
      <c r="N217" s="40">
        <f t="shared" si="67"/>
        <v>35323.831400003051</v>
      </c>
      <c r="O217" s="40">
        <f t="shared" si="61"/>
        <v>35322.905881772254</v>
      </c>
      <c r="P217" s="40">
        <f t="shared" si="68"/>
        <v>35322.905881772254</v>
      </c>
      <c r="Q217">
        <f t="shared" si="69"/>
        <v>0</v>
      </c>
      <c r="R217" s="40">
        <f t="shared" si="70"/>
        <v>35322.905881772254</v>
      </c>
      <c r="S217" s="40">
        <f t="shared" si="62"/>
        <v>35322.905881772262</v>
      </c>
      <c r="T217" s="40">
        <f t="shared" si="71"/>
        <v>35322.905881772262</v>
      </c>
      <c r="U217">
        <f t="shared" si="72"/>
        <v>0</v>
      </c>
      <c r="V217" s="40">
        <f t="shared" si="73"/>
        <v>35322.905881772262</v>
      </c>
      <c r="W217" s="40">
        <f t="shared" si="63"/>
        <v>35322.905881772262</v>
      </c>
      <c r="X217" s="40">
        <f t="shared" si="74"/>
        <v>35322.905881772262</v>
      </c>
      <c r="Y217">
        <f t="shared" si="75"/>
        <v>0</v>
      </c>
    </row>
    <row r="218" spans="1:25" x14ac:dyDescent="0.25">
      <c r="A218" s="4" t="s">
        <v>1095</v>
      </c>
      <c r="B218" s="7" t="s">
        <v>578</v>
      </c>
      <c r="C218" s="2" t="s">
        <v>1096</v>
      </c>
      <c r="D218">
        <f>VLOOKUP(B218,'Model allocations'!$A$1:$L$319,5,FALSE)</f>
        <v>41159.035901067167</v>
      </c>
      <c r="E218" s="42">
        <f>VLOOKUP(B218,'Initial adjusted formula count'!$A$1:$P$319,12,FALSE)</f>
        <v>0.171606864274571</v>
      </c>
      <c r="F218">
        <f>VLOOKUP(B218,'Model allocations'!$A$1:$L$319,10,FALSE)</f>
        <v>46186.872498884892</v>
      </c>
      <c r="G218" s="41">
        <f t="shared" si="64"/>
        <v>0.9</v>
      </c>
      <c r="H218">
        <f t="shared" si="65"/>
        <v>37043.132310960449</v>
      </c>
      <c r="I218">
        <f t="shared" si="57"/>
        <v>0</v>
      </c>
      <c r="J218">
        <f t="shared" si="58"/>
        <v>46186.872498884892</v>
      </c>
      <c r="K218">
        <f t="shared" si="59"/>
        <v>46172.044063082889</v>
      </c>
      <c r="L218">
        <f t="shared" si="66"/>
        <v>46172.044063082889</v>
      </c>
      <c r="M218">
        <f t="shared" si="60"/>
        <v>0</v>
      </c>
      <c r="N218" s="40">
        <f t="shared" si="67"/>
        <v>46172.044063082889</v>
      </c>
      <c r="O218" s="40">
        <f t="shared" si="61"/>
        <v>46170.834311285311</v>
      </c>
      <c r="P218" s="40">
        <f t="shared" si="68"/>
        <v>46170.834311285311</v>
      </c>
      <c r="Q218">
        <f t="shared" si="69"/>
        <v>0</v>
      </c>
      <c r="R218" s="40">
        <f t="shared" si="70"/>
        <v>46170.834311285311</v>
      </c>
      <c r="S218" s="40">
        <f t="shared" si="62"/>
        <v>46170.834311285318</v>
      </c>
      <c r="T218" s="40">
        <f t="shared" si="71"/>
        <v>46170.834311285318</v>
      </c>
      <c r="U218">
        <f t="shared" si="72"/>
        <v>0</v>
      </c>
      <c r="V218" s="40">
        <f t="shared" si="73"/>
        <v>46170.834311285318</v>
      </c>
      <c r="W218" s="40">
        <f t="shared" si="63"/>
        <v>46170.834311285311</v>
      </c>
      <c r="X218" s="40">
        <f t="shared" si="74"/>
        <v>46170.834311285311</v>
      </c>
      <c r="Y218">
        <f t="shared" si="75"/>
        <v>0</v>
      </c>
    </row>
    <row r="219" spans="1:25" x14ac:dyDescent="0.25">
      <c r="A219" s="4" t="s">
        <v>1097</v>
      </c>
      <c r="B219" s="7" t="s">
        <v>580</v>
      </c>
      <c r="C219" s="2" t="s">
        <v>1098</v>
      </c>
      <c r="D219">
        <f>VLOOKUP(B219,'Model allocations'!$A$1:$L$319,5,FALSE)</f>
        <v>54600.781870235216</v>
      </c>
      <c r="E219" s="42">
        <f>VLOOKUP(B219,'Initial adjusted formula count'!$A$1:$P$319,12,FALSE)</f>
        <v>0.118062563067608</v>
      </c>
      <c r="F219">
        <f>VLOOKUP(B219,'Model allocations'!$A$1:$L$319,10,FALSE)</f>
        <v>46410.664589699933</v>
      </c>
      <c r="G219" s="41">
        <f t="shared" si="64"/>
        <v>0.85</v>
      </c>
      <c r="H219">
        <f t="shared" si="65"/>
        <v>46410.664589699933</v>
      </c>
      <c r="I219">
        <f t="shared" si="57"/>
        <v>0</v>
      </c>
      <c r="J219">
        <f t="shared" si="58"/>
        <v>46410.664589699933</v>
      </c>
      <c r="K219">
        <f t="shared" si="59"/>
        <v>46395.764304766955</v>
      </c>
      <c r="L219">
        <f t="shared" si="66"/>
        <v>46395.764304766955</v>
      </c>
      <c r="M219">
        <f t="shared" si="60"/>
        <v>46410.664589699933</v>
      </c>
      <c r="N219" s="40">
        <f t="shared" si="67"/>
        <v>0</v>
      </c>
      <c r="O219" s="40">
        <f t="shared" si="61"/>
        <v>0</v>
      </c>
      <c r="P219" s="40">
        <f t="shared" si="68"/>
        <v>46410.664589699933</v>
      </c>
      <c r="Q219">
        <f t="shared" si="69"/>
        <v>0</v>
      </c>
      <c r="R219" s="40">
        <f t="shared" si="70"/>
        <v>0</v>
      </c>
      <c r="S219" s="40">
        <f t="shared" si="62"/>
        <v>0</v>
      </c>
      <c r="T219" s="40">
        <f t="shared" si="71"/>
        <v>46410.664589699933</v>
      </c>
      <c r="U219">
        <f t="shared" si="72"/>
        <v>0</v>
      </c>
      <c r="V219" s="40">
        <f t="shared" si="73"/>
        <v>0</v>
      </c>
      <c r="W219" s="40">
        <f t="shared" si="63"/>
        <v>0</v>
      </c>
      <c r="X219" s="40">
        <f t="shared" si="74"/>
        <v>46410.664589699933</v>
      </c>
      <c r="Y219">
        <f t="shared" si="75"/>
        <v>0</v>
      </c>
    </row>
    <row r="220" spans="1:25" x14ac:dyDescent="0.25">
      <c r="A220" s="4" t="s">
        <v>1099</v>
      </c>
      <c r="B220" s="7" t="s">
        <v>582</v>
      </c>
      <c r="C220" s="2" t="s">
        <v>1100</v>
      </c>
      <c r="D220">
        <f>VLOOKUP(B220,'Model allocations'!$A$1:$L$319,5,FALSE)</f>
        <v>1137491.906803679</v>
      </c>
      <c r="E220" s="42">
        <f>VLOOKUP(B220,'Initial adjusted formula count'!$A$1:$P$319,12,FALSE)</f>
        <v>0.135076166395935</v>
      </c>
      <c r="F220">
        <f>VLOOKUP(B220,'Model allocations'!$A$1:$L$319,10,FALSE)</f>
        <v>1328124.374565233</v>
      </c>
      <c r="G220" s="41">
        <f t="shared" si="64"/>
        <v>0.85</v>
      </c>
      <c r="H220">
        <f t="shared" si="65"/>
        <v>966868.12078312703</v>
      </c>
      <c r="I220">
        <f t="shared" si="57"/>
        <v>0</v>
      </c>
      <c r="J220">
        <f t="shared" si="58"/>
        <v>1328124.374565233</v>
      </c>
      <c r="K220">
        <f t="shared" si="59"/>
        <v>1327697.9761979093</v>
      </c>
      <c r="L220">
        <f t="shared" si="66"/>
        <v>1327697.9761979093</v>
      </c>
      <c r="M220">
        <f t="shared" si="60"/>
        <v>0</v>
      </c>
      <c r="N220" s="40">
        <f t="shared" si="67"/>
        <v>1327697.9761979093</v>
      </c>
      <c r="O220" s="40">
        <f t="shared" si="61"/>
        <v>1327663.1892387019</v>
      </c>
      <c r="P220" s="40">
        <f t="shared" si="68"/>
        <v>1327663.1892387019</v>
      </c>
      <c r="Q220">
        <f t="shared" si="69"/>
        <v>0</v>
      </c>
      <c r="R220" s="40">
        <f t="shared" si="70"/>
        <v>1327663.1892387019</v>
      </c>
      <c r="S220" s="40">
        <f t="shared" si="62"/>
        <v>1327663.1892387024</v>
      </c>
      <c r="T220" s="40">
        <f t="shared" si="71"/>
        <v>1327663.1892387024</v>
      </c>
      <c r="U220">
        <f t="shared" si="72"/>
        <v>0</v>
      </c>
      <c r="V220" s="40">
        <f t="shared" si="73"/>
        <v>1327663.1892387024</v>
      </c>
      <c r="W220" s="40">
        <f t="shared" si="63"/>
        <v>1327663.1892387024</v>
      </c>
      <c r="X220" s="40">
        <f t="shared" si="74"/>
        <v>1327663.1892387024</v>
      </c>
      <c r="Y220">
        <f t="shared" si="75"/>
        <v>0</v>
      </c>
    </row>
    <row r="221" spans="1:25" x14ac:dyDescent="0.25">
      <c r="A221" s="4" t="s">
        <v>1101</v>
      </c>
      <c r="B221" s="7" t="s">
        <v>583</v>
      </c>
      <c r="C221" s="2" t="s">
        <v>1102</v>
      </c>
      <c r="D221">
        <f>VLOOKUP(B221,'Model allocations'!$A$1:$L$319,5,FALSE)</f>
        <v>47570.722570152946</v>
      </c>
      <c r="E221" s="42">
        <f>VLOOKUP(B221,'Initial adjusted formula count'!$A$1:$P$319,12,FALSE)</f>
        <v>0.244956772334294</v>
      </c>
      <c r="F221">
        <f>VLOOKUP(B221,'Model allocations'!$A$1:$L$319,10,FALSE)</f>
        <v>44935.036216640234</v>
      </c>
      <c r="G221" s="41">
        <f t="shared" si="64"/>
        <v>0.9</v>
      </c>
      <c r="H221">
        <f t="shared" si="65"/>
        <v>42813.650313137652</v>
      </c>
      <c r="I221">
        <f t="shared" si="57"/>
        <v>0</v>
      </c>
      <c r="J221">
        <f t="shared" si="58"/>
        <v>44935.036216640234</v>
      </c>
      <c r="K221">
        <f t="shared" si="59"/>
        <v>44920.609686681637</v>
      </c>
      <c r="L221">
        <f t="shared" si="66"/>
        <v>44920.609686681637</v>
      </c>
      <c r="M221">
        <f t="shared" si="60"/>
        <v>0</v>
      </c>
      <c r="N221" s="40">
        <f t="shared" si="67"/>
        <v>44920.609686681637</v>
      </c>
      <c r="O221" s="40">
        <f t="shared" si="61"/>
        <v>44919.432723663871</v>
      </c>
      <c r="P221" s="40">
        <f t="shared" si="68"/>
        <v>44919.432723663871</v>
      </c>
      <c r="Q221">
        <f t="shared" si="69"/>
        <v>0</v>
      </c>
      <c r="R221" s="40">
        <f t="shared" si="70"/>
        <v>44919.432723663871</v>
      </c>
      <c r="S221" s="40">
        <f t="shared" si="62"/>
        <v>44919.432723663878</v>
      </c>
      <c r="T221" s="40">
        <f t="shared" si="71"/>
        <v>44919.432723663878</v>
      </c>
      <c r="U221">
        <f t="shared" si="72"/>
        <v>0</v>
      </c>
      <c r="V221" s="40">
        <f t="shared" si="73"/>
        <v>44919.432723663878</v>
      </c>
      <c r="W221" s="40">
        <f t="shared" si="63"/>
        <v>44919.432723663871</v>
      </c>
      <c r="X221" s="40">
        <f t="shared" si="74"/>
        <v>44919.432723663871</v>
      </c>
      <c r="Y221">
        <f t="shared" si="75"/>
        <v>0</v>
      </c>
    </row>
    <row r="222" spans="1:25" x14ac:dyDescent="0.25">
      <c r="A222" s="4" t="s">
        <v>1103</v>
      </c>
      <c r="B222" s="7" t="s">
        <v>212</v>
      </c>
      <c r="C222" s="2" t="s">
        <v>1104</v>
      </c>
      <c r="D222">
        <f>VLOOKUP(B222,'Model allocations'!$A$1:$L$319,5,FALSE)</f>
        <v>608457.50676073448</v>
      </c>
      <c r="E222" s="42">
        <f>VLOOKUP(B222,'Initial adjusted formula count'!$A$1:$P$319,12,FALSE)</f>
        <v>9.7674118935635601E-2</v>
      </c>
      <c r="F222">
        <f>VLOOKUP(B222,'Model allocations'!$A$1:$L$319,10,FALSE)</f>
        <v>757415.19912430935</v>
      </c>
      <c r="G222" s="41">
        <f t="shared" si="64"/>
        <v>0.85</v>
      </c>
      <c r="H222">
        <f t="shared" si="65"/>
        <v>517188.88074662432</v>
      </c>
      <c r="I222">
        <f t="shared" si="57"/>
        <v>0</v>
      </c>
      <c r="J222">
        <f t="shared" si="58"/>
        <v>757415.19912430935</v>
      </c>
      <c r="K222">
        <f t="shared" si="59"/>
        <v>757172.02867244673</v>
      </c>
      <c r="L222">
        <f t="shared" si="66"/>
        <v>757172.02867244673</v>
      </c>
      <c r="M222">
        <f t="shared" si="60"/>
        <v>0</v>
      </c>
      <c r="N222" s="40">
        <f t="shared" si="67"/>
        <v>757172.02867244673</v>
      </c>
      <c r="O222" s="40">
        <f t="shared" si="61"/>
        <v>757152.19003975566</v>
      </c>
      <c r="P222" s="40">
        <f t="shared" si="68"/>
        <v>757152.19003975566</v>
      </c>
      <c r="Q222">
        <f t="shared" si="69"/>
        <v>0</v>
      </c>
      <c r="R222" s="40">
        <f t="shared" si="70"/>
        <v>757152.19003975566</v>
      </c>
      <c r="S222" s="40">
        <f t="shared" si="62"/>
        <v>757152.19003975578</v>
      </c>
      <c r="T222" s="40">
        <f t="shared" si="71"/>
        <v>757152.19003975578</v>
      </c>
      <c r="U222">
        <f t="shared" si="72"/>
        <v>0</v>
      </c>
      <c r="V222" s="40">
        <f t="shared" si="73"/>
        <v>757152.19003975578</v>
      </c>
      <c r="W222" s="40">
        <f t="shared" si="63"/>
        <v>757152.19003975566</v>
      </c>
      <c r="X222" s="40">
        <f t="shared" si="74"/>
        <v>757152.19003975566</v>
      </c>
      <c r="Y222">
        <f t="shared" si="75"/>
        <v>0</v>
      </c>
    </row>
    <row r="223" spans="1:25" x14ac:dyDescent="0.25">
      <c r="A223" s="4" t="s">
        <v>1105</v>
      </c>
      <c r="B223" s="7" t="s">
        <v>214</v>
      </c>
      <c r="C223" s="2" t="s">
        <v>1106</v>
      </c>
      <c r="D223">
        <f>VLOOKUP(B223,'Model allocations'!$A$1:$L$319,5,FALSE)</f>
        <v>66524.797437615896</v>
      </c>
      <c r="E223" s="42">
        <f>VLOOKUP(B223,'Initial adjusted formula count'!$A$1:$P$319,12,FALSE)</f>
        <v>6.2707051585423598E-2</v>
      </c>
      <c r="F223">
        <f>VLOOKUP(B223,'Model allocations'!$A$1:$L$319,10,FALSE)</f>
        <v>104078.31359499189</v>
      </c>
      <c r="G223" s="41">
        <f t="shared" si="64"/>
        <v>0.85</v>
      </c>
      <c r="H223">
        <f t="shared" si="65"/>
        <v>56546.077821973508</v>
      </c>
      <c r="I223">
        <f t="shared" si="57"/>
        <v>0</v>
      </c>
      <c r="J223">
        <f t="shared" si="58"/>
        <v>104078.31359499189</v>
      </c>
      <c r="K223">
        <f t="shared" si="59"/>
        <v>104044.8989360634</v>
      </c>
      <c r="L223">
        <f t="shared" si="66"/>
        <v>104044.8989360634</v>
      </c>
      <c r="M223">
        <f t="shared" si="60"/>
        <v>0</v>
      </c>
      <c r="N223" s="40">
        <f t="shared" si="67"/>
        <v>104044.8989360634</v>
      </c>
      <c r="O223" s="40">
        <f t="shared" si="61"/>
        <v>104042.17286001304</v>
      </c>
      <c r="P223" s="40">
        <f t="shared" si="68"/>
        <v>104042.17286001304</v>
      </c>
      <c r="Q223">
        <f t="shared" si="69"/>
        <v>0</v>
      </c>
      <c r="R223" s="40">
        <f t="shared" si="70"/>
        <v>104042.17286001304</v>
      </c>
      <c r="S223" s="40">
        <f t="shared" si="62"/>
        <v>104042.17286001307</v>
      </c>
      <c r="T223" s="40">
        <f t="shared" si="71"/>
        <v>104042.17286001307</v>
      </c>
      <c r="U223">
        <f t="shared" si="72"/>
        <v>0</v>
      </c>
      <c r="V223" s="40">
        <f t="shared" si="73"/>
        <v>104042.17286001307</v>
      </c>
      <c r="W223" s="40">
        <f t="shared" si="63"/>
        <v>104042.17286001306</v>
      </c>
      <c r="X223" s="40">
        <f t="shared" si="74"/>
        <v>104042.17286001306</v>
      </c>
      <c r="Y223">
        <f t="shared" si="75"/>
        <v>0</v>
      </c>
    </row>
    <row r="224" spans="1:25" x14ac:dyDescent="0.25">
      <c r="A224" s="4" t="s">
        <v>1107</v>
      </c>
      <c r="B224" s="7" t="s">
        <v>216</v>
      </c>
      <c r="C224" s="2" t="s">
        <v>1108</v>
      </c>
      <c r="D224">
        <f>VLOOKUP(B224,'Model allocations'!$A$1:$L$319,5,FALSE)</f>
        <v>19300.404194863862</v>
      </c>
      <c r="E224" s="42">
        <f>VLOOKUP(B224,'Initial adjusted formula count'!$A$1:$P$319,12,FALSE)</f>
        <v>0.13411764705882401</v>
      </c>
      <c r="F224">
        <f>VLOOKUP(B224,'Model allocations'!$A$1:$L$319,10,FALSE)</f>
        <v>22386.656131752981</v>
      </c>
      <c r="G224" s="41">
        <f t="shared" si="64"/>
        <v>0.85</v>
      </c>
      <c r="H224">
        <f t="shared" si="65"/>
        <v>16405.343565634281</v>
      </c>
      <c r="I224">
        <f t="shared" si="57"/>
        <v>0</v>
      </c>
      <c r="J224">
        <f t="shared" si="58"/>
        <v>22386.656131752981</v>
      </c>
      <c r="K224">
        <f t="shared" si="59"/>
        <v>22379.468827757039</v>
      </c>
      <c r="L224">
        <f t="shared" si="66"/>
        <v>22379.468827757039</v>
      </c>
      <c r="M224">
        <f t="shared" si="60"/>
        <v>0</v>
      </c>
      <c r="N224" s="40">
        <f t="shared" si="67"/>
        <v>22379.468827757039</v>
      </c>
      <c r="O224" s="40">
        <f t="shared" si="61"/>
        <v>22378.882464229224</v>
      </c>
      <c r="P224" s="40">
        <f t="shared" si="68"/>
        <v>22378.882464229224</v>
      </c>
      <c r="Q224">
        <f t="shared" si="69"/>
        <v>0</v>
      </c>
      <c r="R224" s="40">
        <f t="shared" si="70"/>
        <v>22378.882464229224</v>
      </c>
      <c r="S224" s="40">
        <f t="shared" si="62"/>
        <v>22378.882464229231</v>
      </c>
      <c r="T224" s="40">
        <f t="shared" si="71"/>
        <v>22378.882464229231</v>
      </c>
      <c r="U224">
        <f t="shared" si="72"/>
        <v>0</v>
      </c>
      <c r="V224" s="40">
        <f t="shared" si="73"/>
        <v>22378.882464229231</v>
      </c>
      <c r="W224" s="40">
        <f t="shared" si="63"/>
        <v>22378.882464229231</v>
      </c>
      <c r="X224" s="40">
        <f t="shared" si="74"/>
        <v>22378.882464229231</v>
      </c>
      <c r="Y224">
        <f t="shared" si="75"/>
        <v>0</v>
      </c>
    </row>
    <row r="225" spans="1:25" x14ac:dyDescent="0.25">
      <c r="A225" s="4" t="s">
        <v>1109</v>
      </c>
      <c r="B225" s="7" t="s">
        <v>310</v>
      </c>
      <c r="C225" s="2" t="s">
        <v>1110</v>
      </c>
      <c r="D225">
        <f>VLOOKUP(B225,'Model allocations'!$A$1:$L$319,5,FALSE)</f>
        <v>119498.24724905078</v>
      </c>
      <c r="E225" s="42">
        <f>VLOOKUP(B225,'Initial adjusted formula count'!$A$1:$P$319,12,FALSE)</f>
        <v>0.13123486682808699</v>
      </c>
      <c r="F225">
        <f>VLOOKUP(B225,'Model allocations'!$A$1:$L$319,10,FALSE)</f>
        <v>106434.80371412382</v>
      </c>
      <c r="G225" s="41">
        <f t="shared" si="64"/>
        <v>0.85</v>
      </c>
      <c r="H225">
        <f t="shared" si="65"/>
        <v>101573.51016169316</v>
      </c>
      <c r="I225">
        <f t="shared" si="57"/>
        <v>0</v>
      </c>
      <c r="J225">
        <f t="shared" si="58"/>
        <v>106434.80371412382</v>
      </c>
      <c r="K225">
        <f t="shared" si="59"/>
        <v>106400.63249687996</v>
      </c>
      <c r="L225">
        <f t="shared" si="66"/>
        <v>106400.63249687996</v>
      </c>
      <c r="M225">
        <f t="shared" si="60"/>
        <v>0</v>
      </c>
      <c r="N225" s="40">
        <f t="shared" si="67"/>
        <v>106400.63249687996</v>
      </c>
      <c r="O225" s="40">
        <f t="shared" si="61"/>
        <v>106397.84469835299</v>
      </c>
      <c r="P225" s="40">
        <f t="shared" si="68"/>
        <v>106397.84469835299</v>
      </c>
      <c r="Q225">
        <f t="shared" si="69"/>
        <v>0</v>
      </c>
      <c r="R225" s="40">
        <f t="shared" si="70"/>
        <v>106397.84469835299</v>
      </c>
      <c r="S225" s="40">
        <f t="shared" si="62"/>
        <v>106397.84469835302</v>
      </c>
      <c r="T225" s="40">
        <f t="shared" si="71"/>
        <v>106397.84469835302</v>
      </c>
      <c r="U225">
        <f t="shared" si="72"/>
        <v>0</v>
      </c>
      <c r="V225" s="40">
        <f t="shared" si="73"/>
        <v>106397.84469835302</v>
      </c>
      <c r="W225" s="40">
        <f t="shared" si="63"/>
        <v>106397.84469835302</v>
      </c>
      <c r="X225" s="40">
        <f t="shared" si="74"/>
        <v>106397.84469835302</v>
      </c>
      <c r="Y225">
        <f t="shared" si="75"/>
        <v>0</v>
      </c>
    </row>
    <row r="226" spans="1:25" x14ac:dyDescent="0.25">
      <c r="A226" s="4" t="s">
        <v>1111</v>
      </c>
      <c r="B226" s="7" t="s">
        <v>218</v>
      </c>
      <c r="C226" s="2" t="s">
        <v>1112</v>
      </c>
      <c r="D226">
        <f>VLOOKUP(B226,'Model allocations'!$A$1:$L$319,5,FALSE)</f>
        <v>0</v>
      </c>
      <c r="E226" s="42">
        <f>VLOOKUP(B226,'Initial adjusted formula count'!$A$1:$P$319,12,FALSE)</f>
        <v>5.36447638603696E-2</v>
      </c>
      <c r="F226">
        <f>VLOOKUP(B226,'Model allocations'!$A$1:$L$319,10,FALSE)</f>
        <v>82084.405816427607</v>
      </c>
      <c r="G226" s="41">
        <f t="shared" si="64"/>
        <v>0.85</v>
      </c>
      <c r="H226">
        <f t="shared" si="65"/>
        <v>0</v>
      </c>
      <c r="I226">
        <f t="shared" si="57"/>
        <v>0</v>
      </c>
      <c r="J226">
        <f t="shared" si="58"/>
        <v>82084.405816427607</v>
      </c>
      <c r="K226">
        <f t="shared" si="59"/>
        <v>82058.052368442499</v>
      </c>
      <c r="L226">
        <f t="shared" si="66"/>
        <v>82058.052368442499</v>
      </c>
      <c r="M226">
        <f t="shared" si="60"/>
        <v>0</v>
      </c>
      <c r="N226" s="40">
        <f t="shared" si="67"/>
        <v>82058.052368442499</v>
      </c>
      <c r="O226" s="40">
        <f t="shared" si="61"/>
        <v>82055.902368840514</v>
      </c>
      <c r="P226" s="40">
        <f t="shared" si="68"/>
        <v>82055.902368840514</v>
      </c>
      <c r="Q226">
        <f t="shared" si="69"/>
        <v>0</v>
      </c>
      <c r="R226" s="40">
        <f t="shared" si="70"/>
        <v>82055.902368840514</v>
      </c>
      <c r="S226" s="40">
        <f t="shared" si="62"/>
        <v>82055.902368840529</v>
      </c>
      <c r="T226" s="40">
        <f t="shared" si="71"/>
        <v>82055.902368840529</v>
      </c>
      <c r="U226">
        <f t="shared" si="72"/>
        <v>0</v>
      </c>
      <c r="V226" s="40">
        <f t="shared" si="73"/>
        <v>82055.902368840529</v>
      </c>
      <c r="W226" s="40">
        <f t="shared" si="63"/>
        <v>82055.902368840514</v>
      </c>
      <c r="X226" s="40">
        <f t="shared" si="74"/>
        <v>82055.902368840514</v>
      </c>
      <c r="Y226">
        <f t="shared" si="75"/>
        <v>0</v>
      </c>
    </row>
    <row r="227" spans="1:25" x14ac:dyDescent="0.25">
      <c r="A227" s="4" t="s">
        <v>1113</v>
      </c>
      <c r="B227" s="7" t="s">
        <v>585</v>
      </c>
      <c r="C227" s="2" t="s">
        <v>1114</v>
      </c>
      <c r="D227">
        <f>VLOOKUP(B227,'Model allocations'!$A$1:$L$319,5,FALSE)</f>
        <v>156456.46804772626</v>
      </c>
      <c r="E227" s="42">
        <f>VLOOKUP(B227,'Initial adjusted formula count'!$A$1:$P$319,12,FALSE)</f>
        <v>0.14432989690721601</v>
      </c>
      <c r="F227">
        <f>VLOOKUP(B227,'Model allocations'!$A$1:$L$319,10,FALSE)</f>
        <v>142960.40056066815</v>
      </c>
      <c r="G227" s="41">
        <f t="shared" si="64"/>
        <v>0.85</v>
      </c>
      <c r="H227">
        <f t="shared" si="65"/>
        <v>132987.99784056732</v>
      </c>
      <c r="I227">
        <f t="shared" si="57"/>
        <v>0</v>
      </c>
      <c r="J227">
        <f t="shared" si="58"/>
        <v>142960.40056066815</v>
      </c>
      <c r="K227">
        <f t="shared" si="59"/>
        <v>142914.5026895362</v>
      </c>
      <c r="L227">
        <f t="shared" si="66"/>
        <v>142914.5026895362</v>
      </c>
      <c r="M227">
        <f t="shared" si="60"/>
        <v>0</v>
      </c>
      <c r="N227" s="40">
        <f t="shared" si="67"/>
        <v>142914.5026895362</v>
      </c>
      <c r="O227" s="40">
        <f t="shared" si="61"/>
        <v>142910.75819262172</v>
      </c>
      <c r="P227" s="40">
        <f t="shared" si="68"/>
        <v>142910.75819262172</v>
      </c>
      <c r="Q227">
        <f t="shared" si="69"/>
        <v>0</v>
      </c>
      <c r="R227" s="40">
        <f t="shared" si="70"/>
        <v>142910.75819262172</v>
      </c>
      <c r="S227" s="40">
        <f t="shared" si="62"/>
        <v>142910.75819262175</v>
      </c>
      <c r="T227" s="40">
        <f t="shared" si="71"/>
        <v>142910.75819262175</v>
      </c>
      <c r="U227">
        <f t="shared" si="72"/>
        <v>0</v>
      </c>
      <c r="V227" s="40">
        <f t="shared" si="73"/>
        <v>142910.75819262175</v>
      </c>
      <c r="W227" s="40">
        <f t="shared" si="63"/>
        <v>142910.75819262175</v>
      </c>
      <c r="X227" s="40">
        <f t="shared" si="74"/>
        <v>142910.75819262175</v>
      </c>
      <c r="Y227">
        <f t="shared" si="75"/>
        <v>0</v>
      </c>
    </row>
    <row r="228" spans="1:25" x14ac:dyDescent="0.25">
      <c r="A228" s="4" t="s">
        <v>1115</v>
      </c>
      <c r="B228" s="7" t="s">
        <v>312</v>
      </c>
      <c r="C228" s="2" t="s">
        <v>1116</v>
      </c>
      <c r="D228">
        <f>VLOOKUP(B228,'Model allocations'!$A$1:$L$319,5,FALSE)</f>
        <v>0</v>
      </c>
      <c r="E228" s="42">
        <f>VLOOKUP(B228,'Initial adjusted formula count'!$A$1:$P$319,12,FALSE)</f>
        <v>0.232558139534884</v>
      </c>
      <c r="F228">
        <f>VLOOKUP(B228,'Model allocations'!$A$1:$L$319,10,FALSE)</f>
        <v>5044.8427779993626</v>
      </c>
      <c r="G228" s="41">
        <f t="shared" si="64"/>
        <v>0.9</v>
      </c>
      <c r="H228">
        <f t="shared" si="65"/>
        <v>0</v>
      </c>
      <c r="I228">
        <f t="shared" si="57"/>
        <v>0</v>
      </c>
      <c r="J228">
        <f t="shared" si="58"/>
        <v>5044.8427779993626</v>
      </c>
      <c r="K228">
        <f t="shared" si="59"/>
        <v>5043.2231158915511</v>
      </c>
      <c r="L228">
        <f t="shared" si="66"/>
        <v>5043.2231158915511</v>
      </c>
      <c r="M228">
        <f t="shared" si="60"/>
        <v>0</v>
      </c>
      <c r="N228" s="40">
        <f t="shared" si="67"/>
        <v>5043.2231158915511</v>
      </c>
      <c r="O228" s="40">
        <f t="shared" si="61"/>
        <v>5043.0909786133816</v>
      </c>
      <c r="P228" s="40">
        <f t="shared" si="68"/>
        <v>5043.0909786133816</v>
      </c>
      <c r="Q228">
        <f t="shared" si="69"/>
        <v>0</v>
      </c>
      <c r="R228" s="40">
        <f t="shared" si="70"/>
        <v>5043.0909786133816</v>
      </c>
      <c r="S228" s="40">
        <f t="shared" si="62"/>
        <v>5043.0909786133834</v>
      </c>
      <c r="T228" s="40">
        <f t="shared" si="71"/>
        <v>5043.0909786133834</v>
      </c>
      <c r="U228">
        <f t="shared" si="72"/>
        <v>0</v>
      </c>
      <c r="V228" s="40">
        <f t="shared" si="73"/>
        <v>5043.0909786133834</v>
      </c>
      <c r="W228" s="40">
        <f t="shared" si="63"/>
        <v>5043.0909786133834</v>
      </c>
      <c r="X228" s="40">
        <f t="shared" si="74"/>
        <v>5043.0909786133834</v>
      </c>
      <c r="Y228">
        <f t="shared" si="75"/>
        <v>0</v>
      </c>
    </row>
    <row r="229" spans="1:25" x14ac:dyDescent="0.25">
      <c r="A229" s="4" t="s">
        <v>1117</v>
      </c>
      <c r="B229" s="7" t="s">
        <v>587</v>
      </c>
      <c r="C229" s="2" t="s">
        <v>1118</v>
      </c>
      <c r="D229">
        <f>VLOOKUP(B229,'Model allocations'!$A$1:$L$319,5,FALSE)</f>
        <v>14372.641421707136</v>
      </c>
      <c r="E229" s="42">
        <f>VLOOKUP(B229,'Initial adjusted formula count'!$A$1:$P$319,12,FALSE)</f>
        <v>0.15833333333333299</v>
      </c>
      <c r="F229">
        <f>VLOOKUP(B229,'Model allocations'!$A$1:$L$319,10,FALSE)</f>
        <v>15103.530670222672</v>
      </c>
      <c r="G229" s="41">
        <f t="shared" si="64"/>
        <v>0.9</v>
      </c>
      <c r="H229">
        <f t="shared" si="65"/>
        <v>12935.377279536422</v>
      </c>
      <c r="I229">
        <f t="shared" si="57"/>
        <v>0</v>
      </c>
      <c r="J229">
        <f t="shared" si="58"/>
        <v>15103.530670222672</v>
      </c>
      <c r="K229">
        <f t="shared" si="59"/>
        <v>15098.681635793409</v>
      </c>
      <c r="L229">
        <f t="shared" si="66"/>
        <v>15098.681635793409</v>
      </c>
      <c r="M229">
        <f t="shared" si="60"/>
        <v>0</v>
      </c>
      <c r="N229" s="40">
        <f t="shared" si="67"/>
        <v>15098.681635793409</v>
      </c>
      <c r="O229" s="40">
        <f t="shared" si="61"/>
        <v>15098.286035866644</v>
      </c>
      <c r="P229" s="40">
        <f t="shared" si="68"/>
        <v>15098.286035866644</v>
      </c>
      <c r="Q229">
        <f t="shared" si="69"/>
        <v>0</v>
      </c>
      <c r="R229" s="40">
        <f t="shared" si="70"/>
        <v>15098.286035866644</v>
      </c>
      <c r="S229" s="40">
        <f t="shared" si="62"/>
        <v>15098.286035866648</v>
      </c>
      <c r="T229" s="40">
        <f t="shared" si="71"/>
        <v>15098.286035866648</v>
      </c>
      <c r="U229">
        <f t="shared" si="72"/>
        <v>0</v>
      </c>
      <c r="V229" s="40">
        <f t="shared" si="73"/>
        <v>15098.286035866648</v>
      </c>
      <c r="W229" s="40">
        <f t="shared" si="63"/>
        <v>15098.286035866646</v>
      </c>
      <c r="X229" s="40">
        <f t="shared" si="74"/>
        <v>15098.286035866646</v>
      </c>
      <c r="Y229">
        <f t="shared" si="75"/>
        <v>0</v>
      </c>
    </row>
    <row r="230" spans="1:25" x14ac:dyDescent="0.25">
      <c r="A230" s="4" t="s">
        <v>1119</v>
      </c>
      <c r="B230" s="7" t="s">
        <v>589</v>
      </c>
      <c r="C230" s="2" t="s">
        <v>1120</v>
      </c>
      <c r="D230">
        <f>VLOOKUP(B230,'Model allocations'!$A$1:$L$319,5,FALSE)</f>
        <v>160792.37290249724</v>
      </c>
      <c r="E230" s="42">
        <f>VLOOKUP(B230,'Initial adjusted formula count'!$A$1:$P$319,12,FALSE)</f>
        <v>0.126718469814704</v>
      </c>
      <c r="F230">
        <f>VLOOKUP(B230,'Model allocations'!$A$1:$L$319,10,FALSE)</f>
        <v>136673.51696712265</v>
      </c>
      <c r="G230" s="41">
        <f t="shared" si="64"/>
        <v>0.85</v>
      </c>
      <c r="H230">
        <f t="shared" si="65"/>
        <v>136673.51696712265</v>
      </c>
      <c r="I230">
        <f t="shared" si="57"/>
        <v>0</v>
      </c>
      <c r="J230">
        <f t="shared" si="58"/>
        <v>136673.51696712265</v>
      </c>
      <c r="K230">
        <f t="shared" si="59"/>
        <v>136629.63751907754</v>
      </c>
      <c r="L230">
        <f t="shared" si="66"/>
        <v>136629.63751907754</v>
      </c>
      <c r="M230">
        <f t="shared" si="60"/>
        <v>136673.51696712265</v>
      </c>
      <c r="N230" s="40">
        <f t="shared" si="67"/>
        <v>0</v>
      </c>
      <c r="O230" s="40">
        <f t="shared" si="61"/>
        <v>0</v>
      </c>
      <c r="P230" s="40">
        <f t="shared" si="68"/>
        <v>136673.51696712265</v>
      </c>
      <c r="Q230">
        <f t="shared" si="69"/>
        <v>0</v>
      </c>
      <c r="R230" s="40">
        <f t="shared" si="70"/>
        <v>0</v>
      </c>
      <c r="S230" s="40">
        <f t="shared" si="62"/>
        <v>0</v>
      </c>
      <c r="T230" s="40">
        <f t="shared" si="71"/>
        <v>136673.51696712265</v>
      </c>
      <c r="U230">
        <f t="shared" si="72"/>
        <v>0</v>
      </c>
      <c r="V230" s="40">
        <f t="shared" si="73"/>
        <v>0</v>
      </c>
      <c r="W230" s="40">
        <f t="shared" si="63"/>
        <v>0</v>
      </c>
      <c r="X230" s="40">
        <f t="shared" si="74"/>
        <v>136673.51696712265</v>
      </c>
      <c r="Y230">
        <f t="shared" si="75"/>
        <v>0</v>
      </c>
    </row>
    <row r="231" spans="1:25" x14ac:dyDescent="0.25">
      <c r="A231" s="4" t="s">
        <v>1121</v>
      </c>
      <c r="B231" s="7" t="s">
        <v>220</v>
      </c>
      <c r="C231" s="2" t="s">
        <v>1122</v>
      </c>
      <c r="D231">
        <f>VLOOKUP(B231,'Model allocations'!$A$1:$L$319,5,FALSE)</f>
        <v>34904.986309860193</v>
      </c>
      <c r="E231" s="42">
        <f>VLOOKUP(B231,'Initial adjusted formula count'!$A$1:$P$319,12,FALSE)</f>
        <v>0.13348164627363701</v>
      </c>
      <c r="F231">
        <f>VLOOKUP(B231,'Model allocations'!$A$1:$L$319,10,FALSE)</f>
        <v>47129.80238263787</v>
      </c>
      <c r="G231" s="41">
        <f t="shared" si="64"/>
        <v>0.85</v>
      </c>
      <c r="H231">
        <f t="shared" si="65"/>
        <v>29669.238363381162</v>
      </c>
      <c r="I231">
        <f t="shared" si="57"/>
        <v>0</v>
      </c>
      <c r="J231">
        <f t="shared" si="58"/>
        <v>47129.80238263787</v>
      </c>
      <c r="K231">
        <f t="shared" si="59"/>
        <v>47114.671216330629</v>
      </c>
      <c r="L231">
        <f t="shared" si="66"/>
        <v>47114.671216330629</v>
      </c>
      <c r="M231">
        <f t="shared" si="60"/>
        <v>0</v>
      </c>
      <c r="N231" s="40">
        <f t="shared" si="67"/>
        <v>47114.671216330629</v>
      </c>
      <c r="O231" s="40">
        <f t="shared" si="61"/>
        <v>47113.43676679839</v>
      </c>
      <c r="P231" s="40">
        <f t="shared" si="68"/>
        <v>47113.43676679839</v>
      </c>
      <c r="Q231">
        <f t="shared" si="69"/>
        <v>0</v>
      </c>
      <c r="R231" s="40">
        <f t="shared" si="70"/>
        <v>47113.43676679839</v>
      </c>
      <c r="S231" s="40">
        <f t="shared" si="62"/>
        <v>47113.436766798397</v>
      </c>
      <c r="T231" s="40">
        <f t="shared" si="71"/>
        <v>47113.436766798397</v>
      </c>
      <c r="U231">
        <f t="shared" si="72"/>
        <v>0</v>
      </c>
      <c r="V231" s="40">
        <f t="shared" si="73"/>
        <v>47113.436766798397</v>
      </c>
      <c r="W231" s="40">
        <f t="shared" si="63"/>
        <v>47113.43676679839</v>
      </c>
      <c r="X231" s="40">
        <f t="shared" si="74"/>
        <v>47113.43676679839</v>
      </c>
      <c r="Y231">
        <f t="shared" si="75"/>
        <v>0</v>
      </c>
    </row>
    <row r="232" spans="1:25" x14ac:dyDescent="0.25">
      <c r="A232" s="4" t="s">
        <v>1123</v>
      </c>
      <c r="B232" s="7" t="s">
        <v>591</v>
      </c>
      <c r="C232" s="2" t="s">
        <v>1124</v>
      </c>
      <c r="D232">
        <f>VLOOKUP(B232,'Model allocations'!$A$1:$L$319,5,FALSE)</f>
        <v>5338.4096709197947</v>
      </c>
      <c r="E232" s="42">
        <f>VLOOKUP(B232,'Initial adjusted formula count'!$A$1:$P$319,12,FALSE)</f>
        <v>0.19642857142857101</v>
      </c>
      <c r="F232">
        <f>VLOOKUP(B232,'Model allocations'!$A$1:$L$319,10,FALSE)</f>
        <v>9980.8353499124951</v>
      </c>
      <c r="G232" s="41">
        <f t="shared" si="64"/>
        <v>0.9</v>
      </c>
      <c r="H232">
        <f t="shared" si="65"/>
        <v>4804.5687038278156</v>
      </c>
      <c r="I232">
        <f t="shared" si="57"/>
        <v>0</v>
      </c>
      <c r="J232">
        <f t="shared" si="58"/>
        <v>9980.8353499124951</v>
      </c>
      <c r="K232">
        <f t="shared" si="59"/>
        <v>9977.6309723863887</v>
      </c>
      <c r="L232">
        <f t="shared" si="66"/>
        <v>9977.6309723863887</v>
      </c>
      <c r="M232">
        <f t="shared" si="60"/>
        <v>0</v>
      </c>
      <c r="N232" s="40">
        <f t="shared" si="67"/>
        <v>9977.6309723863887</v>
      </c>
      <c r="O232" s="40">
        <f t="shared" si="61"/>
        <v>9977.3695488941139</v>
      </c>
      <c r="P232" s="40">
        <f t="shared" si="68"/>
        <v>9977.3695488941139</v>
      </c>
      <c r="Q232">
        <f t="shared" si="69"/>
        <v>0</v>
      </c>
      <c r="R232" s="40">
        <f t="shared" si="70"/>
        <v>9977.3695488941139</v>
      </c>
      <c r="S232" s="40">
        <f t="shared" si="62"/>
        <v>9977.3695488941157</v>
      </c>
      <c r="T232" s="40">
        <f t="shared" si="71"/>
        <v>9977.3695488941157</v>
      </c>
      <c r="U232">
        <f t="shared" si="72"/>
        <v>0</v>
      </c>
      <c r="V232" s="40">
        <f t="shared" si="73"/>
        <v>9977.3695488941157</v>
      </c>
      <c r="W232" s="40">
        <f t="shared" si="63"/>
        <v>9977.3695488941157</v>
      </c>
      <c r="X232" s="40">
        <f t="shared" si="74"/>
        <v>9977.3695488941157</v>
      </c>
      <c r="Y232">
        <f t="shared" si="75"/>
        <v>0</v>
      </c>
    </row>
    <row r="233" spans="1:25" x14ac:dyDescent="0.25">
      <c r="A233" s="8" t="s">
        <v>60</v>
      </c>
      <c r="B233" s="7" t="s">
        <v>95</v>
      </c>
      <c r="C233" s="2" t="s">
        <v>1125</v>
      </c>
      <c r="D233">
        <f>VLOOKUP(B233,'Model allocations'!$A$1:$L$319,5,FALSE)</f>
        <v>11388.443111152548</v>
      </c>
      <c r="E233" s="42">
        <f>VLOOKUP(B233,'Initial adjusted formula count'!$A$1:$P$319,12,FALSE)</f>
        <v>0.15441229586000399</v>
      </c>
      <c r="F233">
        <f>VLOOKUP(B233,'Model allocations'!$A$1:$L$319,10,FALSE)</f>
        <v>11891.45921720405</v>
      </c>
      <c r="G233" s="41">
        <f t="shared" si="64"/>
        <v>0.9</v>
      </c>
      <c r="H233">
        <f t="shared" si="65"/>
        <v>10249.598800037294</v>
      </c>
      <c r="I233">
        <f t="shared" si="57"/>
        <v>0</v>
      </c>
      <c r="J233">
        <f t="shared" si="58"/>
        <v>11891.45921720405</v>
      </c>
      <c r="K233">
        <f t="shared" si="59"/>
        <v>11887.641428077959</v>
      </c>
      <c r="L233">
        <f t="shared" si="66"/>
        <v>11887.641428077959</v>
      </c>
      <c r="M233">
        <f t="shared" si="60"/>
        <v>0</v>
      </c>
      <c r="N233" s="40">
        <f t="shared" si="67"/>
        <v>11887.641428077959</v>
      </c>
      <c r="O233" s="40">
        <f t="shared" si="61"/>
        <v>11887.329960481529</v>
      </c>
      <c r="P233" s="40">
        <f t="shared" si="68"/>
        <v>11887.329960481529</v>
      </c>
      <c r="Q233">
        <f t="shared" si="69"/>
        <v>0</v>
      </c>
      <c r="R233" s="40">
        <f t="shared" si="70"/>
        <v>11887.329960481529</v>
      </c>
      <c r="S233" s="40">
        <f t="shared" si="62"/>
        <v>11887.329960481533</v>
      </c>
      <c r="T233" s="40">
        <f t="shared" si="71"/>
        <v>11887.329960481533</v>
      </c>
      <c r="U233">
        <f t="shared" si="72"/>
        <v>0</v>
      </c>
      <c r="V233" s="40">
        <f t="shared" si="73"/>
        <v>11887.329960481533</v>
      </c>
      <c r="W233" s="40">
        <f t="shared" si="63"/>
        <v>11887.329960481531</v>
      </c>
      <c r="X233" s="40">
        <f t="shared" si="74"/>
        <v>11887.329960481531</v>
      </c>
      <c r="Y233">
        <f t="shared" si="75"/>
        <v>0</v>
      </c>
    </row>
    <row r="234" spans="1:25" x14ac:dyDescent="0.25">
      <c r="A234" s="4" t="s">
        <v>56</v>
      </c>
      <c r="B234" s="7" t="s">
        <v>94</v>
      </c>
      <c r="C234" s="2" t="s">
        <v>1126</v>
      </c>
      <c r="D234">
        <f>VLOOKUP(B234,'Model allocations'!$A$1:$L$319,5,FALSE)</f>
        <v>0</v>
      </c>
      <c r="E234" s="42">
        <f>VLOOKUP(B234,'Initial adjusted formula count'!$A$1:$P$319,12,FALSE)</f>
        <v>6.6937349929460099E-2</v>
      </c>
      <c r="F234">
        <f>VLOOKUP(B234,'Model allocations'!$A$1:$L$319,10,FALSE)</f>
        <v>0</v>
      </c>
      <c r="G234" s="41">
        <f t="shared" si="64"/>
        <v>0.85</v>
      </c>
      <c r="H234">
        <f t="shared" si="65"/>
        <v>0</v>
      </c>
      <c r="I234">
        <f t="shared" si="57"/>
        <v>0</v>
      </c>
      <c r="J234">
        <f t="shared" si="58"/>
        <v>0</v>
      </c>
      <c r="K234">
        <f t="shared" si="59"/>
        <v>0</v>
      </c>
      <c r="L234">
        <f t="shared" si="66"/>
        <v>0</v>
      </c>
      <c r="M234">
        <f t="shared" si="60"/>
        <v>0</v>
      </c>
      <c r="N234" s="40">
        <f t="shared" si="67"/>
        <v>0</v>
      </c>
      <c r="O234" s="40">
        <f t="shared" si="61"/>
        <v>0</v>
      </c>
      <c r="P234" s="40">
        <f t="shared" si="68"/>
        <v>0</v>
      </c>
      <c r="Q234">
        <f t="shared" si="69"/>
        <v>0</v>
      </c>
      <c r="R234" s="40">
        <f t="shared" si="70"/>
        <v>0</v>
      </c>
      <c r="S234" s="40">
        <f t="shared" si="62"/>
        <v>0</v>
      </c>
      <c r="T234" s="40">
        <f t="shared" si="71"/>
        <v>0</v>
      </c>
      <c r="U234">
        <f t="shared" si="72"/>
        <v>0</v>
      </c>
      <c r="V234" s="40">
        <f t="shared" si="73"/>
        <v>0</v>
      </c>
      <c r="W234" s="40">
        <f t="shared" si="63"/>
        <v>0</v>
      </c>
      <c r="X234" s="40">
        <f t="shared" si="74"/>
        <v>0</v>
      </c>
      <c r="Y234">
        <f t="shared" si="75"/>
        <v>0</v>
      </c>
    </row>
    <row r="235" spans="1:25" x14ac:dyDescent="0.25">
      <c r="A235" s="4" t="s">
        <v>31</v>
      </c>
      <c r="B235" s="7" t="s">
        <v>71</v>
      </c>
      <c r="C235" s="2" t="s">
        <v>1127</v>
      </c>
      <c r="D235">
        <f>VLOOKUP(B235,'Model allocations'!$A$1:$L$319,5,FALSE)</f>
        <v>3417626.0150509425</v>
      </c>
      <c r="E235" s="42">
        <f>VLOOKUP(B235,'Initial adjusted formula count'!$A$1:$P$319,12,FALSE)</f>
        <v>9.9166843927609799E-2</v>
      </c>
      <c r="F235">
        <f>VLOOKUP(B235,'Model allocations'!$A$1:$L$319,10,FALSE)</f>
        <v>4870709.2884735642</v>
      </c>
      <c r="G235" s="41">
        <f t="shared" si="64"/>
        <v>0.85</v>
      </c>
      <c r="H235">
        <f t="shared" si="65"/>
        <v>2904982.1127933012</v>
      </c>
      <c r="I235">
        <f t="shared" si="57"/>
        <v>0</v>
      </c>
      <c r="J235">
        <f t="shared" si="58"/>
        <v>4870709.2884735642</v>
      </c>
      <c r="K235">
        <f t="shared" si="59"/>
        <v>4869145.5324518485</v>
      </c>
      <c r="L235">
        <f t="shared" si="66"/>
        <v>4869145.5324518485</v>
      </c>
      <c r="M235">
        <f t="shared" si="60"/>
        <v>0</v>
      </c>
      <c r="N235" s="40">
        <f t="shared" si="67"/>
        <v>4869145.5324518485</v>
      </c>
      <c r="O235" s="40">
        <f t="shared" si="61"/>
        <v>4869017.9561731694</v>
      </c>
      <c r="P235" s="40">
        <f t="shared" si="68"/>
        <v>4869017.9561731694</v>
      </c>
      <c r="Q235">
        <f t="shared" si="69"/>
        <v>0</v>
      </c>
      <c r="R235" s="40">
        <f t="shared" si="70"/>
        <v>4869017.9561731694</v>
      </c>
      <c r="S235" s="40">
        <f t="shared" si="62"/>
        <v>4869017.9561731704</v>
      </c>
      <c r="T235" s="40">
        <f t="shared" si="71"/>
        <v>4869017.9561731704</v>
      </c>
      <c r="U235">
        <f t="shared" si="72"/>
        <v>0</v>
      </c>
      <c r="V235" s="40">
        <f t="shared" si="73"/>
        <v>4869017.9561731704</v>
      </c>
      <c r="W235" s="40">
        <f t="shared" si="63"/>
        <v>4869017.9561731694</v>
      </c>
      <c r="X235" s="40">
        <f t="shared" si="74"/>
        <v>4869017.9561731694</v>
      </c>
      <c r="Y235">
        <f t="shared" si="75"/>
        <v>0</v>
      </c>
    </row>
    <row r="236" spans="1:25" x14ac:dyDescent="0.25">
      <c r="A236" s="4" t="s">
        <v>1128</v>
      </c>
      <c r="B236" s="7" t="s">
        <v>314</v>
      </c>
      <c r="C236" s="2" t="s">
        <v>1129</v>
      </c>
      <c r="D236">
        <f>VLOOKUP(B236,'Model allocations'!$A$1:$L$319,5,FALSE)</f>
        <v>191361.45435758645</v>
      </c>
      <c r="E236" s="42">
        <f>VLOOKUP(B236,'Initial adjusted formula count'!$A$1:$P$319,12,FALSE)</f>
        <v>0.124808282208589</v>
      </c>
      <c r="F236">
        <f>VLOOKUP(B236,'Model allocations'!$A$1:$L$319,10,FALSE)</f>
        <v>255679.17792581028</v>
      </c>
      <c r="G236" s="41">
        <f t="shared" si="64"/>
        <v>0.85</v>
      </c>
      <c r="H236">
        <f t="shared" si="65"/>
        <v>162657.23620394847</v>
      </c>
      <c r="I236">
        <f t="shared" si="57"/>
        <v>0</v>
      </c>
      <c r="J236">
        <f t="shared" si="58"/>
        <v>255679.17792581028</v>
      </c>
      <c r="K236">
        <f t="shared" si="59"/>
        <v>255597.09134859347</v>
      </c>
      <c r="L236">
        <f t="shared" si="66"/>
        <v>255597.09134859347</v>
      </c>
      <c r="M236">
        <f t="shared" si="60"/>
        <v>0</v>
      </c>
      <c r="N236" s="40">
        <f t="shared" si="67"/>
        <v>255597.09134859347</v>
      </c>
      <c r="O236" s="40">
        <f t="shared" si="61"/>
        <v>255590.39445988106</v>
      </c>
      <c r="P236" s="40">
        <f t="shared" si="68"/>
        <v>255590.39445988106</v>
      </c>
      <c r="Q236">
        <f t="shared" si="69"/>
        <v>0</v>
      </c>
      <c r="R236" s="40">
        <f t="shared" si="70"/>
        <v>255590.39445988106</v>
      </c>
      <c r="S236" s="40">
        <f t="shared" si="62"/>
        <v>255590.39445988112</v>
      </c>
      <c r="T236" s="40">
        <f t="shared" si="71"/>
        <v>255590.39445988112</v>
      </c>
      <c r="U236">
        <f t="shared" si="72"/>
        <v>0</v>
      </c>
      <c r="V236" s="40">
        <f t="shared" si="73"/>
        <v>255590.39445988112</v>
      </c>
      <c r="W236" s="40">
        <f t="shared" si="63"/>
        <v>255590.39445988109</v>
      </c>
      <c r="X236" s="40">
        <f t="shared" si="74"/>
        <v>255590.39445988109</v>
      </c>
      <c r="Y236">
        <f t="shared" si="75"/>
        <v>0</v>
      </c>
    </row>
    <row r="237" spans="1:25" x14ac:dyDescent="0.25">
      <c r="A237" s="4" t="s">
        <v>1130</v>
      </c>
      <c r="B237" s="7" t="s">
        <v>593</v>
      </c>
      <c r="C237" s="2" t="s">
        <v>1131</v>
      </c>
      <c r="D237">
        <f>VLOOKUP(B237,'Model allocations'!$A$1:$L$319,5,FALSE)</f>
        <v>167133.28738956587</v>
      </c>
      <c r="E237" s="42">
        <f>VLOOKUP(B237,'Initial adjusted formula count'!$A$1:$P$319,12,FALSE)</f>
        <v>0.109463276836158</v>
      </c>
      <c r="F237">
        <f>VLOOKUP(B237,'Model allocations'!$A$1:$L$319,10,FALSE)</f>
        <v>182627.98423272173</v>
      </c>
      <c r="G237" s="41">
        <f t="shared" si="64"/>
        <v>0.85</v>
      </c>
      <c r="H237">
        <f t="shared" si="65"/>
        <v>142063.29428113098</v>
      </c>
      <c r="I237">
        <f t="shared" si="57"/>
        <v>0</v>
      </c>
      <c r="J237">
        <f t="shared" si="58"/>
        <v>182627.98423272173</v>
      </c>
      <c r="K237">
        <f t="shared" si="59"/>
        <v>182569.35096328118</v>
      </c>
      <c r="L237">
        <f t="shared" si="66"/>
        <v>182569.35096328118</v>
      </c>
      <c r="M237">
        <f t="shared" si="60"/>
        <v>0</v>
      </c>
      <c r="N237" s="40">
        <f t="shared" si="67"/>
        <v>182569.35096328118</v>
      </c>
      <c r="O237" s="40">
        <f t="shared" si="61"/>
        <v>182564.56747134373</v>
      </c>
      <c r="P237" s="40">
        <f t="shared" si="68"/>
        <v>182564.56747134373</v>
      </c>
      <c r="Q237">
        <f t="shared" si="69"/>
        <v>0</v>
      </c>
      <c r="R237" s="40">
        <f t="shared" si="70"/>
        <v>182564.56747134373</v>
      </c>
      <c r="S237" s="40">
        <f t="shared" si="62"/>
        <v>182564.56747134376</v>
      </c>
      <c r="T237" s="40">
        <f t="shared" si="71"/>
        <v>182564.56747134376</v>
      </c>
      <c r="U237">
        <f t="shared" si="72"/>
        <v>0</v>
      </c>
      <c r="V237" s="40">
        <f t="shared" si="73"/>
        <v>182564.56747134376</v>
      </c>
      <c r="W237" s="40">
        <f t="shared" si="63"/>
        <v>182564.56747134373</v>
      </c>
      <c r="X237" s="40">
        <f t="shared" si="74"/>
        <v>182564.56747134373</v>
      </c>
      <c r="Y237">
        <f t="shared" si="75"/>
        <v>0</v>
      </c>
    </row>
    <row r="238" spans="1:25" x14ac:dyDescent="0.25">
      <c r="A238" s="4" t="s">
        <v>1132</v>
      </c>
      <c r="B238" s="7" t="s">
        <v>595</v>
      </c>
      <c r="C238" s="2" t="s">
        <v>1133</v>
      </c>
      <c r="D238">
        <f>VLOOKUP(B238,'Model allocations'!$A$1:$L$319,5,FALSE)</f>
        <v>29297.377065111825</v>
      </c>
      <c r="E238" s="42">
        <f>VLOOKUP(B238,'Initial adjusted formula count'!$A$1:$P$319,12,FALSE)</f>
        <v>0.26086956521739102</v>
      </c>
      <c r="F238">
        <f>VLOOKUP(B238,'Model allocations'!$A$1:$L$319,10,FALSE)</f>
        <v>43390.906791243709</v>
      </c>
      <c r="G238" s="41">
        <f t="shared" si="64"/>
        <v>0.9</v>
      </c>
      <c r="H238">
        <f t="shared" si="65"/>
        <v>26367.639358600642</v>
      </c>
      <c r="I238">
        <f t="shared" si="57"/>
        <v>0</v>
      </c>
      <c r="J238">
        <f t="shared" si="58"/>
        <v>43390.906791243709</v>
      </c>
      <c r="K238">
        <f t="shared" si="59"/>
        <v>43376.976008730555</v>
      </c>
      <c r="L238">
        <f t="shared" si="66"/>
        <v>43376.976008730555</v>
      </c>
      <c r="M238">
        <f t="shared" si="60"/>
        <v>0</v>
      </c>
      <c r="N238" s="40">
        <f t="shared" si="67"/>
        <v>43376.976008730555</v>
      </c>
      <c r="O238" s="40">
        <f t="shared" si="61"/>
        <v>43375.839490394297</v>
      </c>
      <c r="P238" s="40">
        <f t="shared" si="68"/>
        <v>43375.839490394297</v>
      </c>
      <c r="Q238">
        <f t="shared" si="69"/>
        <v>0</v>
      </c>
      <c r="R238" s="40">
        <f t="shared" si="70"/>
        <v>43375.839490394297</v>
      </c>
      <c r="S238" s="40">
        <f t="shared" si="62"/>
        <v>43375.839490394304</v>
      </c>
      <c r="T238" s="40">
        <f t="shared" si="71"/>
        <v>43375.839490394304</v>
      </c>
      <c r="U238">
        <f t="shared" si="72"/>
        <v>0</v>
      </c>
      <c r="V238" s="40">
        <f t="shared" si="73"/>
        <v>43375.839490394304</v>
      </c>
      <c r="W238" s="40">
        <f t="shared" si="63"/>
        <v>43375.839490394297</v>
      </c>
      <c r="X238" s="40">
        <f t="shared" si="74"/>
        <v>43375.839490394297</v>
      </c>
      <c r="Y238">
        <f t="shared" si="75"/>
        <v>0</v>
      </c>
    </row>
    <row r="239" spans="1:25" x14ac:dyDescent="0.25">
      <c r="A239" s="4" t="s">
        <v>1134</v>
      </c>
      <c r="B239" s="7" t="s">
        <v>597</v>
      </c>
      <c r="C239" s="2" t="s">
        <v>1135</v>
      </c>
      <c r="D239">
        <f>VLOOKUP(B239,'Model allocations'!$A$1:$L$319,5,FALSE)</f>
        <v>200806.33300613691</v>
      </c>
      <c r="E239" s="42">
        <f>VLOOKUP(B239,'Initial adjusted formula count'!$A$1:$P$319,12,FALSE)</f>
        <v>0.15292675452037999</v>
      </c>
      <c r="F239">
        <f>VLOOKUP(B239,'Model allocations'!$A$1:$L$319,10,FALSE)</f>
        <v>195981.4282411357</v>
      </c>
      <c r="G239" s="41">
        <f t="shared" si="64"/>
        <v>0.9</v>
      </c>
      <c r="H239">
        <f t="shared" si="65"/>
        <v>180725.69970552321</v>
      </c>
      <c r="I239">
        <f t="shared" si="57"/>
        <v>0</v>
      </c>
      <c r="J239">
        <f t="shared" si="58"/>
        <v>195981.4282411357</v>
      </c>
      <c r="K239">
        <f t="shared" si="59"/>
        <v>195918.50780790808</v>
      </c>
      <c r="L239">
        <f t="shared" si="66"/>
        <v>195918.50780790808</v>
      </c>
      <c r="M239">
        <f t="shared" si="60"/>
        <v>0</v>
      </c>
      <c r="N239" s="40">
        <f t="shared" si="67"/>
        <v>195918.50780790808</v>
      </c>
      <c r="O239" s="40">
        <f t="shared" si="61"/>
        <v>195913.37455526984</v>
      </c>
      <c r="P239" s="40">
        <f t="shared" si="68"/>
        <v>195913.37455526984</v>
      </c>
      <c r="Q239">
        <f t="shared" si="69"/>
        <v>0</v>
      </c>
      <c r="R239" s="40">
        <f t="shared" si="70"/>
        <v>195913.37455526984</v>
      </c>
      <c r="S239" s="40">
        <f t="shared" si="62"/>
        <v>195913.37455526987</v>
      </c>
      <c r="T239" s="40">
        <f t="shared" si="71"/>
        <v>195913.37455526987</v>
      </c>
      <c r="U239">
        <f t="shared" si="72"/>
        <v>0</v>
      </c>
      <c r="V239" s="40">
        <f t="shared" si="73"/>
        <v>195913.37455526987</v>
      </c>
      <c r="W239" s="40">
        <f t="shared" si="63"/>
        <v>195913.37455526984</v>
      </c>
      <c r="X239" s="40">
        <f t="shared" si="74"/>
        <v>195913.37455526984</v>
      </c>
      <c r="Y239">
        <f t="shared" si="75"/>
        <v>0</v>
      </c>
    </row>
    <row r="240" spans="1:25" x14ac:dyDescent="0.25">
      <c r="A240" s="4" t="s">
        <v>1136</v>
      </c>
      <c r="B240" s="7" t="s">
        <v>222</v>
      </c>
      <c r="C240" s="2" t="s">
        <v>1137</v>
      </c>
      <c r="D240">
        <f>VLOOKUP(B240,'Model allocations'!$A$1:$L$319,5,FALSE)</f>
        <v>0</v>
      </c>
      <c r="E240" s="42">
        <f>VLOOKUP(B240,'Initial adjusted formula count'!$A$1:$P$319,12,FALSE)</f>
        <v>0.13043478260869601</v>
      </c>
      <c r="F240">
        <f>VLOOKUP(B240,'Model allocations'!$A$1:$L$319,10,FALSE)</f>
        <v>0</v>
      </c>
      <c r="G240" s="41">
        <f t="shared" si="64"/>
        <v>0.85</v>
      </c>
      <c r="H240">
        <f t="shared" si="65"/>
        <v>0</v>
      </c>
      <c r="I240">
        <f t="shared" si="57"/>
        <v>0</v>
      </c>
      <c r="J240">
        <f t="shared" si="58"/>
        <v>0</v>
      </c>
      <c r="K240">
        <f t="shared" si="59"/>
        <v>0</v>
      </c>
      <c r="L240">
        <f t="shared" si="66"/>
        <v>0</v>
      </c>
      <c r="M240">
        <f t="shared" si="60"/>
        <v>0</v>
      </c>
      <c r="N240" s="40">
        <f t="shared" si="67"/>
        <v>0</v>
      </c>
      <c r="O240" s="40">
        <f t="shared" si="61"/>
        <v>0</v>
      </c>
      <c r="P240" s="40">
        <f t="shared" si="68"/>
        <v>0</v>
      </c>
      <c r="Q240">
        <f t="shared" si="69"/>
        <v>0</v>
      </c>
      <c r="R240" s="40">
        <f t="shared" si="70"/>
        <v>0</v>
      </c>
      <c r="S240" s="40">
        <f t="shared" si="62"/>
        <v>0</v>
      </c>
      <c r="T240" s="40">
        <f t="shared" si="71"/>
        <v>0</v>
      </c>
      <c r="U240">
        <f t="shared" si="72"/>
        <v>0</v>
      </c>
      <c r="V240" s="40">
        <f t="shared" si="73"/>
        <v>0</v>
      </c>
      <c r="W240" s="40">
        <f t="shared" si="63"/>
        <v>0</v>
      </c>
      <c r="X240" s="40">
        <f t="shared" si="74"/>
        <v>0</v>
      </c>
      <c r="Y240">
        <f t="shared" si="75"/>
        <v>0</v>
      </c>
    </row>
    <row r="241" spans="1:25" x14ac:dyDescent="0.25">
      <c r="A241" s="4" t="s">
        <v>1138</v>
      </c>
      <c r="B241" s="7" t="s">
        <v>599</v>
      </c>
      <c r="C241" s="2" t="s">
        <v>1139</v>
      </c>
      <c r="D241">
        <f>VLOOKUP(B241,'Model allocations'!$A$1:$L$319,5,FALSE)</f>
        <v>441369.3966125591</v>
      </c>
      <c r="E241" s="42">
        <f>VLOOKUP(B241,'Initial adjusted formula count'!$A$1:$P$319,12,FALSE)</f>
        <v>0.20139557266602501</v>
      </c>
      <c r="F241">
        <f>VLOOKUP(B241,'Model allocations'!$A$1:$L$319,10,FALSE)</f>
        <v>397232.45695130317</v>
      </c>
      <c r="G241" s="41">
        <f t="shared" si="64"/>
        <v>0.9</v>
      </c>
      <c r="H241">
        <f t="shared" si="65"/>
        <v>397232.45695130317</v>
      </c>
      <c r="I241">
        <f t="shared" si="57"/>
        <v>0</v>
      </c>
      <c r="J241">
        <f t="shared" si="58"/>
        <v>397232.45695130317</v>
      </c>
      <c r="K241">
        <f t="shared" si="59"/>
        <v>397104.92426360026</v>
      </c>
      <c r="L241">
        <f t="shared" si="66"/>
        <v>397104.92426360026</v>
      </c>
      <c r="M241">
        <f t="shared" si="60"/>
        <v>397232.45695130317</v>
      </c>
      <c r="N241" s="40">
        <f t="shared" si="67"/>
        <v>0</v>
      </c>
      <c r="O241" s="40">
        <f t="shared" si="61"/>
        <v>0</v>
      </c>
      <c r="P241" s="40">
        <f t="shared" si="68"/>
        <v>397232.45695130317</v>
      </c>
      <c r="Q241">
        <f t="shared" si="69"/>
        <v>0</v>
      </c>
      <c r="R241" s="40">
        <f t="shared" si="70"/>
        <v>0</v>
      </c>
      <c r="S241" s="40">
        <f t="shared" si="62"/>
        <v>0</v>
      </c>
      <c r="T241" s="40">
        <f t="shared" si="71"/>
        <v>397232.45695130317</v>
      </c>
      <c r="U241">
        <f t="shared" si="72"/>
        <v>0</v>
      </c>
      <c r="V241" s="40">
        <f t="shared" si="73"/>
        <v>0</v>
      </c>
      <c r="W241" s="40">
        <f t="shared" si="63"/>
        <v>0</v>
      </c>
      <c r="X241" s="40">
        <f t="shared" si="74"/>
        <v>397232.45695130317</v>
      </c>
      <c r="Y241">
        <f t="shared" si="75"/>
        <v>0</v>
      </c>
    </row>
    <row r="242" spans="1:25" x14ac:dyDescent="0.25">
      <c r="A242" s="4" t="s">
        <v>1140</v>
      </c>
      <c r="B242" s="7" t="s">
        <v>224</v>
      </c>
      <c r="C242" s="2" t="s">
        <v>1141</v>
      </c>
      <c r="D242">
        <f>VLOOKUP(B242,'Model allocations'!$A$1:$L$319,5,FALSE)</f>
        <v>236121.96621376011</v>
      </c>
      <c r="E242" s="42">
        <f>VLOOKUP(B242,'Initial adjusted formula count'!$A$1:$P$319,12,FALSE)</f>
        <v>7.6733611216369804E-2</v>
      </c>
      <c r="F242">
        <f>VLOOKUP(B242,'Model allocations'!$A$1:$L$319,10,FALSE)</f>
        <v>341494.69309753017</v>
      </c>
      <c r="G242" s="41">
        <f t="shared" si="64"/>
        <v>0.85</v>
      </c>
      <c r="H242">
        <f t="shared" si="65"/>
        <v>200703.67128169609</v>
      </c>
      <c r="I242">
        <f t="shared" si="57"/>
        <v>0</v>
      </c>
      <c r="J242">
        <f t="shared" si="58"/>
        <v>341494.69309753017</v>
      </c>
      <c r="K242">
        <f t="shared" si="59"/>
        <v>341385.05518832896</v>
      </c>
      <c r="L242">
        <f t="shared" si="66"/>
        <v>341385.05518832896</v>
      </c>
      <c r="M242">
        <f t="shared" si="60"/>
        <v>0</v>
      </c>
      <c r="N242" s="40">
        <f t="shared" si="67"/>
        <v>341385.05518832896</v>
      </c>
      <c r="O242" s="40">
        <f t="shared" si="61"/>
        <v>341376.11057275994</v>
      </c>
      <c r="P242" s="40">
        <f t="shared" si="68"/>
        <v>341376.11057275994</v>
      </c>
      <c r="Q242">
        <f t="shared" si="69"/>
        <v>0</v>
      </c>
      <c r="R242" s="40">
        <f t="shared" si="70"/>
        <v>341376.11057275994</v>
      </c>
      <c r="S242" s="40">
        <f t="shared" si="62"/>
        <v>341376.11057276005</v>
      </c>
      <c r="T242" s="40">
        <f t="shared" si="71"/>
        <v>341376.11057276005</v>
      </c>
      <c r="U242">
        <f t="shared" si="72"/>
        <v>0</v>
      </c>
      <c r="V242" s="40">
        <f t="shared" si="73"/>
        <v>341376.11057276005</v>
      </c>
      <c r="W242" s="40">
        <f t="shared" si="63"/>
        <v>341376.11057276005</v>
      </c>
      <c r="X242" s="40">
        <f t="shared" si="74"/>
        <v>341376.11057276005</v>
      </c>
      <c r="Y242">
        <f t="shared" si="75"/>
        <v>0</v>
      </c>
    </row>
    <row r="243" spans="1:25" x14ac:dyDescent="0.25">
      <c r="A243" s="4" t="s">
        <v>1142</v>
      </c>
      <c r="B243" s="7" t="s">
        <v>316</v>
      </c>
      <c r="C243" s="2" t="s">
        <v>1143</v>
      </c>
      <c r="D243">
        <f>VLOOKUP(B243,'Model allocations'!$A$1:$L$319,5,FALSE)</f>
        <v>4517.1158753936725</v>
      </c>
      <c r="E243" s="42">
        <f>VLOOKUP(B243,'Initial adjusted formula count'!$A$1:$P$319,12,FALSE)</f>
        <v>0.110236220472441</v>
      </c>
      <c r="F243">
        <f>VLOOKUP(B243,'Model allocations'!$A$1:$L$319,10,FALSE)</f>
        <v>5498.4769446410819</v>
      </c>
      <c r="G243" s="41">
        <f t="shared" si="64"/>
        <v>0.85</v>
      </c>
      <c r="H243">
        <f t="shared" si="65"/>
        <v>3839.5484940846213</v>
      </c>
      <c r="I243">
        <f t="shared" si="57"/>
        <v>0</v>
      </c>
      <c r="J243">
        <f t="shared" si="58"/>
        <v>5498.4769446410819</v>
      </c>
      <c r="K243">
        <f t="shared" si="59"/>
        <v>5496.7116419052372</v>
      </c>
      <c r="L243">
        <f t="shared" si="66"/>
        <v>5496.7116419052372</v>
      </c>
      <c r="M243">
        <f t="shared" si="60"/>
        <v>0</v>
      </c>
      <c r="N243" s="40">
        <f t="shared" si="67"/>
        <v>5496.7116419052372</v>
      </c>
      <c r="O243" s="40">
        <f t="shared" si="61"/>
        <v>5496.5676227931426</v>
      </c>
      <c r="P243" s="40">
        <f t="shared" si="68"/>
        <v>5496.5676227931426</v>
      </c>
      <c r="Q243">
        <f t="shared" si="69"/>
        <v>0</v>
      </c>
      <c r="R243" s="40">
        <f t="shared" si="70"/>
        <v>5496.5676227931426</v>
      </c>
      <c r="S243" s="40">
        <f t="shared" si="62"/>
        <v>5496.5676227931444</v>
      </c>
      <c r="T243" s="40">
        <f t="shared" si="71"/>
        <v>5496.5676227931444</v>
      </c>
      <c r="U243">
        <f t="shared" si="72"/>
        <v>0</v>
      </c>
      <c r="V243" s="40">
        <f t="shared" si="73"/>
        <v>5496.5676227931444</v>
      </c>
      <c r="W243" s="40">
        <f t="shared" si="63"/>
        <v>5496.5676227931444</v>
      </c>
      <c r="X243" s="40">
        <f t="shared" si="74"/>
        <v>5496.5676227931444</v>
      </c>
      <c r="Y243">
        <f t="shared" si="75"/>
        <v>0</v>
      </c>
    </row>
    <row r="244" spans="1:25" x14ac:dyDescent="0.25">
      <c r="A244" s="4" t="s">
        <v>1144</v>
      </c>
      <c r="B244" s="7" t="s">
        <v>226</v>
      </c>
      <c r="C244" s="2" t="s">
        <v>1145</v>
      </c>
      <c r="D244">
        <f>VLOOKUP(B244,'Model allocations'!$A$1:$L$319,5,FALSE)</f>
        <v>0</v>
      </c>
      <c r="E244" s="42">
        <f>VLOOKUP(B244,'Initial adjusted formula count'!$A$1:$P$319,12,FALSE)</f>
        <v>0.14285714285714299</v>
      </c>
      <c r="F244">
        <f>VLOOKUP(B244,'Model allocations'!$A$1:$L$319,10,FALSE)</f>
        <v>3927.483531886488</v>
      </c>
      <c r="G244" s="41">
        <f t="shared" si="64"/>
        <v>0.85</v>
      </c>
      <c r="H244">
        <f t="shared" si="65"/>
        <v>0</v>
      </c>
      <c r="I244">
        <f t="shared" si="57"/>
        <v>0</v>
      </c>
      <c r="J244">
        <f t="shared" si="58"/>
        <v>3927.483531886488</v>
      </c>
      <c r="K244">
        <f t="shared" si="59"/>
        <v>3926.2226013608847</v>
      </c>
      <c r="L244">
        <f t="shared" si="66"/>
        <v>3926.2226013608847</v>
      </c>
      <c r="M244">
        <f t="shared" si="60"/>
        <v>0</v>
      </c>
      <c r="N244" s="40">
        <f t="shared" si="67"/>
        <v>3926.2226013608847</v>
      </c>
      <c r="O244" s="40">
        <f t="shared" si="61"/>
        <v>3926.119730566531</v>
      </c>
      <c r="P244" s="40">
        <f t="shared" si="68"/>
        <v>3926.119730566531</v>
      </c>
      <c r="Q244">
        <f t="shared" si="69"/>
        <v>0</v>
      </c>
      <c r="R244" s="40">
        <f t="shared" si="70"/>
        <v>3926.119730566531</v>
      </c>
      <c r="S244" s="40">
        <f t="shared" si="62"/>
        <v>3926.1197305665319</v>
      </c>
      <c r="T244" s="40">
        <f t="shared" si="71"/>
        <v>3926.1197305665319</v>
      </c>
      <c r="U244">
        <f t="shared" si="72"/>
        <v>0</v>
      </c>
      <c r="V244" s="40">
        <f t="shared" si="73"/>
        <v>3926.1197305665319</v>
      </c>
      <c r="W244" s="40">
        <f t="shared" si="63"/>
        <v>3926.1197305665314</v>
      </c>
      <c r="X244" s="40">
        <f t="shared" si="74"/>
        <v>3926.1197305665314</v>
      </c>
      <c r="Y244">
        <f t="shared" si="75"/>
        <v>0</v>
      </c>
    </row>
    <row r="245" spans="1:25" x14ac:dyDescent="0.25">
      <c r="A245" s="4" t="s">
        <v>1146</v>
      </c>
      <c r="B245" s="7" t="s">
        <v>228</v>
      </c>
      <c r="C245" s="2" t="s">
        <v>1147</v>
      </c>
      <c r="D245">
        <f>VLOOKUP(B245,'Model allocations'!$A$1:$L$319,5,FALSE)</f>
        <v>0</v>
      </c>
      <c r="E245" s="42">
        <f>VLOOKUP(B245,'Initial adjusted formula count'!$A$1:$P$319,12,FALSE)</f>
        <v>4.7952139898757497E-2</v>
      </c>
      <c r="F245">
        <f>VLOOKUP(B245,'Model allocations'!$A$1:$L$319,10,FALSE)</f>
        <v>0</v>
      </c>
      <c r="G245" s="41">
        <f t="shared" si="64"/>
        <v>0.85</v>
      </c>
      <c r="H245">
        <f t="shared" si="6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6"/>
        <v>0</v>
      </c>
      <c r="M245">
        <f t="shared" si="60"/>
        <v>0</v>
      </c>
      <c r="N245" s="40">
        <f t="shared" si="67"/>
        <v>0</v>
      </c>
      <c r="O245" s="40">
        <f t="shared" si="61"/>
        <v>0</v>
      </c>
      <c r="P245" s="40">
        <f t="shared" si="68"/>
        <v>0</v>
      </c>
      <c r="Q245">
        <f t="shared" si="69"/>
        <v>0</v>
      </c>
      <c r="R245" s="40">
        <f t="shared" si="70"/>
        <v>0</v>
      </c>
      <c r="S245" s="40">
        <f t="shared" si="62"/>
        <v>0</v>
      </c>
      <c r="T245" s="40">
        <f t="shared" si="71"/>
        <v>0</v>
      </c>
      <c r="U245">
        <f t="shared" si="72"/>
        <v>0</v>
      </c>
      <c r="V245" s="40">
        <f t="shared" si="73"/>
        <v>0</v>
      </c>
      <c r="W245" s="40">
        <f t="shared" si="63"/>
        <v>0</v>
      </c>
      <c r="X245" s="40">
        <f t="shared" si="74"/>
        <v>0</v>
      </c>
      <c r="Y245">
        <f t="shared" si="75"/>
        <v>0</v>
      </c>
    </row>
    <row r="246" spans="1:25" x14ac:dyDescent="0.25">
      <c r="A246" s="8" t="s">
        <v>1148</v>
      </c>
      <c r="B246" s="7" t="s">
        <v>230</v>
      </c>
      <c r="C246" s="2" t="s">
        <v>1149</v>
      </c>
      <c r="D246">
        <f>VLOOKUP(B246,'Model allocations'!$A$1:$L$319,5,FALSE)</f>
        <v>0</v>
      </c>
      <c r="E246" s="42">
        <f>VLOOKUP(B246,'Initial adjusted formula count'!$A$1:$P$319,12,FALSE)</f>
        <v>5.00189465706707E-2</v>
      </c>
      <c r="F246">
        <f>VLOOKUP(B246,'Model allocations'!$A$1:$L$319,10,FALSE)</f>
        <v>155528.34786270495</v>
      </c>
      <c r="G246" s="41">
        <f t="shared" si="64"/>
        <v>0.85</v>
      </c>
      <c r="H246">
        <f t="shared" si="65"/>
        <v>0</v>
      </c>
      <c r="I246">
        <f t="shared" si="57"/>
        <v>0</v>
      </c>
      <c r="J246">
        <f t="shared" si="58"/>
        <v>155528.34786270495</v>
      </c>
      <c r="K246">
        <f t="shared" si="59"/>
        <v>155478.41501389103</v>
      </c>
      <c r="L246">
        <f t="shared" si="66"/>
        <v>155478.41501389103</v>
      </c>
      <c r="M246">
        <f t="shared" si="60"/>
        <v>0</v>
      </c>
      <c r="N246" s="40">
        <f t="shared" si="67"/>
        <v>155478.41501389103</v>
      </c>
      <c r="O246" s="40">
        <f t="shared" si="61"/>
        <v>155474.34133043466</v>
      </c>
      <c r="P246" s="40">
        <f t="shared" si="68"/>
        <v>155474.34133043466</v>
      </c>
      <c r="Q246">
        <f t="shared" si="69"/>
        <v>0</v>
      </c>
      <c r="R246" s="40">
        <f t="shared" si="70"/>
        <v>155474.34133043466</v>
      </c>
      <c r="S246" s="40">
        <f t="shared" si="62"/>
        <v>155474.34133043472</v>
      </c>
      <c r="T246" s="40">
        <f t="shared" si="71"/>
        <v>155474.34133043472</v>
      </c>
      <c r="U246">
        <f t="shared" si="72"/>
        <v>0</v>
      </c>
      <c r="V246" s="40">
        <f t="shared" si="73"/>
        <v>155474.34133043472</v>
      </c>
      <c r="W246" s="40">
        <f t="shared" si="63"/>
        <v>155474.34133043472</v>
      </c>
      <c r="X246" s="40">
        <f t="shared" si="74"/>
        <v>155474.34133043472</v>
      </c>
      <c r="Y246">
        <f t="shared" si="75"/>
        <v>0</v>
      </c>
    </row>
    <row r="247" spans="1:25" x14ac:dyDescent="0.25">
      <c r="A247" s="4" t="s">
        <v>1150</v>
      </c>
      <c r="B247" s="7" t="s">
        <v>601</v>
      </c>
      <c r="C247" s="2" t="s">
        <v>1151</v>
      </c>
      <c r="D247">
        <f>VLOOKUP(B247,'Model allocations'!$A$1:$L$319,5,FALSE)</f>
        <v>87007.166598311189</v>
      </c>
      <c r="E247" s="42">
        <f>VLOOKUP(B247,'Initial adjusted formula count'!$A$1:$P$319,12,FALSE)</f>
        <v>0.189014539579968</v>
      </c>
      <c r="F247">
        <f>VLOOKUP(B247,'Model allocations'!$A$1:$L$319,10,FALSE)</f>
        <v>78306.449938480073</v>
      </c>
      <c r="G247" s="41">
        <f t="shared" si="64"/>
        <v>0.9</v>
      </c>
      <c r="H247">
        <f t="shared" si="65"/>
        <v>78306.449938480073</v>
      </c>
      <c r="I247">
        <f t="shared" si="57"/>
        <v>0</v>
      </c>
      <c r="J247">
        <f t="shared" si="58"/>
        <v>78306.449938480073</v>
      </c>
      <c r="K247">
        <f t="shared" si="59"/>
        <v>78281.309414712785</v>
      </c>
      <c r="L247">
        <f t="shared" si="66"/>
        <v>78281.309414712785</v>
      </c>
      <c r="M247">
        <f t="shared" si="60"/>
        <v>78306.449938480073</v>
      </c>
      <c r="N247" s="40">
        <f t="shared" si="67"/>
        <v>0</v>
      </c>
      <c r="O247" s="40">
        <f t="shared" si="61"/>
        <v>0</v>
      </c>
      <c r="P247" s="40">
        <f t="shared" si="68"/>
        <v>78306.449938480073</v>
      </c>
      <c r="Q247">
        <f t="shared" si="69"/>
        <v>0</v>
      </c>
      <c r="R247" s="40">
        <f t="shared" si="70"/>
        <v>0</v>
      </c>
      <c r="S247" s="40">
        <f t="shared" si="62"/>
        <v>0</v>
      </c>
      <c r="T247" s="40">
        <f t="shared" si="71"/>
        <v>78306.449938480073</v>
      </c>
      <c r="U247">
        <f t="shared" si="72"/>
        <v>0</v>
      </c>
      <c r="V247" s="40">
        <f t="shared" si="73"/>
        <v>0</v>
      </c>
      <c r="W247" s="40">
        <f t="shared" si="63"/>
        <v>0</v>
      </c>
      <c r="X247" s="40">
        <f t="shared" si="74"/>
        <v>78306.449938480073</v>
      </c>
      <c r="Y247">
        <f t="shared" si="75"/>
        <v>0</v>
      </c>
    </row>
    <row r="248" spans="1:25" x14ac:dyDescent="0.25">
      <c r="A248" s="4" t="s">
        <v>1152</v>
      </c>
      <c r="B248" s="7" t="s">
        <v>603</v>
      </c>
      <c r="C248" s="2" t="s">
        <v>1153</v>
      </c>
      <c r="D248">
        <f>VLOOKUP(B248,'Model allocations'!$A$1:$L$319,5,FALSE)</f>
        <v>40805.187955375026</v>
      </c>
      <c r="E248" s="42">
        <f>VLOOKUP(B248,'Initial adjusted formula count'!$A$1:$P$319,12,FALSE)</f>
        <v>0.20971867007672601</v>
      </c>
      <c r="F248">
        <f>VLOOKUP(B248,'Model allocations'!$A$1:$L$319,10,FALSE)</f>
        <v>38415.364460164514</v>
      </c>
      <c r="G248" s="41">
        <f t="shared" si="64"/>
        <v>0.9</v>
      </c>
      <c r="H248">
        <f t="shared" si="65"/>
        <v>36724.669159837526</v>
      </c>
      <c r="I248">
        <f t="shared" si="57"/>
        <v>0</v>
      </c>
      <c r="J248">
        <f t="shared" si="58"/>
        <v>38415.364460164514</v>
      </c>
      <c r="K248">
        <f t="shared" si="59"/>
        <v>38403.031090640048</v>
      </c>
      <c r="L248">
        <f t="shared" si="66"/>
        <v>38403.031090640048</v>
      </c>
      <c r="M248">
        <f t="shared" si="60"/>
        <v>0</v>
      </c>
      <c r="N248" s="40">
        <f t="shared" si="67"/>
        <v>38403.031090640048</v>
      </c>
      <c r="O248" s="40">
        <f t="shared" si="61"/>
        <v>38402.024894426795</v>
      </c>
      <c r="P248" s="40">
        <f t="shared" si="68"/>
        <v>38402.024894426795</v>
      </c>
      <c r="Q248">
        <f t="shared" si="69"/>
        <v>0</v>
      </c>
      <c r="R248" s="40">
        <f t="shared" si="70"/>
        <v>38402.024894426795</v>
      </c>
      <c r="S248" s="40">
        <f t="shared" si="62"/>
        <v>38402.024894426802</v>
      </c>
      <c r="T248" s="40">
        <f t="shared" si="71"/>
        <v>38402.024894426802</v>
      </c>
      <c r="U248">
        <f t="shared" si="72"/>
        <v>0</v>
      </c>
      <c r="V248" s="40">
        <f t="shared" si="73"/>
        <v>38402.024894426802</v>
      </c>
      <c r="W248" s="40">
        <f t="shared" si="63"/>
        <v>38402.024894426795</v>
      </c>
      <c r="X248" s="40">
        <f t="shared" si="74"/>
        <v>38402.024894426795</v>
      </c>
      <c r="Y248">
        <f t="shared" si="75"/>
        <v>0</v>
      </c>
    </row>
    <row r="249" spans="1:25" x14ac:dyDescent="0.25">
      <c r="A249" s="4" t="s">
        <v>1154</v>
      </c>
      <c r="B249" s="7" t="s">
        <v>232</v>
      </c>
      <c r="C249" s="2" t="s">
        <v>1155</v>
      </c>
      <c r="D249">
        <f>VLOOKUP(B249,'Model allocations'!$A$1:$L$319,5,FALSE)</f>
        <v>557247.84026447369</v>
      </c>
      <c r="E249" s="42">
        <f>VLOOKUP(B249,'Initial adjusted formula count'!$A$1:$P$319,12,FALSE)</f>
        <v>9.0495066205616898E-2</v>
      </c>
      <c r="F249">
        <f>VLOOKUP(B249,'Model allocations'!$A$1:$L$319,10,FALSE)</f>
        <v>496433.918430452</v>
      </c>
      <c r="G249" s="41">
        <f t="shared" si="64"/>
        <v>0.85</v>
      </c>
      <c r="H249">
        <f t="shared" si="65"/>
        <v>473660.66422480263</v>
      </c>
      <c r="I249">
        <f t="shared" si="57"/>
        <v>0</v>
      </c>
      <c r="J249">
        <f t="shared" si="58"/>
        <v>496433.918430452</v>
      </c>
      <c r="K249">
        <f t="shared" si="59"/>
        <v>496274.53681201575</v>
      </c>
      <c r="L249">
        <f t="shared" si="66"/>
        <v>496274.53681201575</v>
      </c>
      <c r="M249">
        <f t="shared" si="60"/>
        <v>0</v>
      </c>
      <c r="N249" s="40">
        <f t="shared" si="67"/>
        <v>496274.53681201575</v>
      </c>
      <c r="O249" s="40">
        <f t="shared" si="61"/>
        <v>496261.53394360945</v>
      </c>
      <c r="P249" s="40">
        <f t="shared" si="68"/>
        <v>496261.53394360945</v>
      </c>
      <c r="Q249">
        <f t="shared" si="69"/>
        <v>0</v>
      </c>
      <c r="R249" s="40">
        <f t="shared" si="70"/>
        <v>496261.53394360945</v>
      </c>
      <c r="S249" s="40">
        <f t="shared" si="62"/>
        <v>496261.53394360957</v>
      </c>
      <c r="T249" s="40">
        <f t="shared" si="71"/>
        <v>496261.53394360957</v>
      </c>
      <c r="U249">
        <f t="shared" si="72"/>
        <v>0</v>
      </c>
      <c r="V249" s="40">
        <f t="shared" si="73"/>
        <v>496261.53394360957</v>
      </c>
      <c r="W249" s="40">
        <f t="shared" si="63"/>
        <v>496261.53394360951</v>
      </c>
      <c r="X249" s="40">
        <f t="shared" si="74"/>
        <v>496261.53394360951</v>
      </c>
      <c r="Y249">
        <f t="shared" si="75"/>
        <v>0</v>
      </c>
    </row>
    <row r="250" spans="1:25" x14ac:dyDescent="0.25">
      <c r="A250" s="4" t="s">
        <v>1156</v>
      </c>
      <c r="B250" s="7" t="s">
        <v>234</v>
      </c>
      <c r="C250" s="2" t="s">
        <v>1157</v>
      </c>
      <c r="D250">
        <f>VLOOKUP(B250,'Model allocations'!$A$1:$L$319,5,FALSE)</f>
        <v>59133.153277880803</v>
      </c>
      <c r="E250" s="42">
        <f>VLOOKUP(B250,'Initial adjusted formula count'!$A$1:$P$319,12,FALSE)</f>
        <v>9.9888392857142905E-2</v>
      </c>
      <c r="F250">
        <f>VLOOKUP(B250,'Model allocations'!$A$1:$L$319,10,FALSE)</f>
        <v>70301.955220768126</v>
      </c>
      <c r="G250" s="41">
        <f t="shared" si="64"/>
        <v>0.85</v>
      </c>
      <c r="H250">
        <f t="shared" si="65"/>
        <v>50263.18028619868</v>
      </c>
      <c r="I250">
        <f t="shared" si="57"/>
        <v>0</v>
      </c>
      <c r="J250">
        <f t="shared" si="58"/>
        <v>70301.955220768126</v>
      </c>
      <c r="K250">
        <f t="shared" si="59"/>
        <v>70279.384564359818</v>
      </c>
      <c r="L250">
        <f t="shared" si="66"/>
        <v>70279.384564359818</v>
      </c>
      <c r="M250">
        <f t="shared" si="60"/>
        <v>0</v>
      </c>
      <c r="N250" s="40">
        <f t="shared" si="67"/>
        <v>70279.384564359818</v>
      </c>
      <c r="O250" s="40">
        <f t="shared" si="61"/>
        <v>70277.543177140891</v>
      </c>
      <c r="P250" s="40">
        <f t="shared" si="68"/>
        <v>70277.543177140891</v>
      </c>
      <c r="Q250">
        <f t="shared" si="69"/>
        <v>0</v>
      </c>
      <c r="R250" s="40">
        <f t="shared" si="70"/>
        <v>70277.543177140891</v>
      </c>
      <c r="S250" s="40">
        <f t="shared" si="62"/>
        <v>70277.543177140906</v>
      </c>
      <c r="T250" s="40">
        <f t="shared" si="71"/>
        <v>70277.543177140906</v>
      </c>
      <c r="U250">
        <f t="shared" si="72"/>
        <v>0</v>
      </c>
      <c r="V250" s="40">
        <f t="shared" si="73"/>
        <v>70277.543177140906</v>
      </c>
      <c r="W250" s="40">
        <f t="shared" si="63"/>
        <v>70277.543177140891</v>
      </c>
      <c r="X250" s="40">
        <f t="shared" si="74"/>
        <v>70277.543177140891</v>
      </c>
      <c r="Y250">
        <f t="shared" si="75"/>
        <v>0</v>
      </c>
    </row>
    <row r="251" spans="1:25" x14ac:dyDescent="0.25">
      <c r="A251" s="4" t="s">
        <v>1158</v>
      </c>
      <c r="B251" s="7" t="s">
        <v>605</v>
      </c>
      <c r="C251" s="2" t="s">
        <v>1159</v>
      </c>
      <c r="D251">
        <f>VLOOKUP(B251,'Model allocations'!$A$1:$L$319,5,FALSE)</f>
        <v>24501.226622688144</v>
      </c>
      <c r="E251" s="42">
        <f>VLOOKUP(B251,'Initial adjusted formula count'!$A$1:$P$319,12,FALSE)</f>
        <v>0.13521126760563401</v>
      </c>
      <c r="F251">
        <f>VLOOKUP(B251,'Model allocations'!$A$1:$L$319,10,FALSE)</f>
        <v>20826.042629284922</v>
      </c>
      <c r="G251" s="41">
        <f t="shared" si="64"/>
        <v>0.85</v>
      </c>
      <c r="H251">
        <f t="shared" si="65"/>
        <v>20826.042629284922</v>
      </c>
      <c r="I251">
        <f t="shared" si="57"/>
        <v>0</v>
      </c>
      <c r="J251">
        <f t="shared" si="58"/>
        <v>20826.042629284922</v>
      </c>
      <c r="K251">
        <f t="shared" si="59"/>
        <v>20819.356364997475</v>
      </c>
      <c r="L251">
        <f t="shared" si="66"/>
        <v>20819.356364997475</v>
      </c>
      <c r="M251">
        <f t="shared" si="60"/>
        <v>20826.042629284922</v>
      </c>
      <c r="N251" s="40">
        <f t="shared" si="67"/>
        <v>0</v>
      </c>
      <c r="O251" s="40">
        <f t="shared" si="61"/>
        <v>0</v>
      </c>
      <c r="P251" s="40">
        <f t="shared" si="68"/>
        <v>20826.042629284922</v>
      </c>
      <c r="Q251">
        <f t="shared" si="69"/>
        <v>0</v>
      </c>
      <c r="R251" s="40">
        <f t="shared" si="70"/>
        <v>0</v>
      </c>
      <c r="S251" s="40">
        <f t="shared" si="62"/>
        <v>0</v>
      </c>
      <c r="T251" s="40">
        <f t="shared" si="71"/>
        <v>20826.042629284922</v>
      </c>
      <c r="U251">
        <f t="shared" si="72"/>
        <v>0</v>
      </c>
      <c r="V251" s="40">
        <f t="shared" si="73"/>
        <v>0</v>
      </c>
      <c r="W251" s="40">
        <f t="shared" si="63"/>
        <v>0</v>
      </c>
      <c r="X251" s="40">
        <f t="shared" si="74"/>
        <v>20826.042629284922</v>
      </c>
      <c r="Y251">
        <f t="shared" si="75"/>
        <v>0</v>
      </c>
    </row>
    <row r="252" spans="1:25" x14ac:dyDescent="0.25">
      <c r="A252" s="4" t="s">
        <v>39</v>
      </c>
      <c r="B252" s="7" t="s">
        <v>73</v>
      </c>
      <c r="C252" s="2" t="s">
        <v>1160</v>
      </c>
      <c r="D252">
        <f>VLOOKUP(B252,'Model allocations'!$A$1:$L$319,5,FALSE)</f>
        <v>4149260.617464351</v>
      </c>
      <c r="E252" s="42">
        <f>VLOOKUP(B252,'Initial adjusted formula count'!$A$1:$P$319,12,FALSE)</f>
        <v>0.14403081138312199</v>
      </c>
      <c r="F252">
        <f>VLOOKUP(B252,'Model allocations'!$A$1:$L$319,10,FALSE)</f>
        <v>3542056.8010467831</v>
      </c>
      <c r="G252" s="41">
        <f t="shared" si="64"/>
        <v>0.85</v>
      </c>
      <c r="H252">
        <f t="shared" si="65"/>
        <v>3526871.5248446981</v>
      </c>
      <c r="I252">
        <f t="shared" si="57"/>
        <v>0</v>
      </c>
      <c r="J252">
        <f t="shared" si="58"/>
        <v>3542056.8010467831</v>
      </c>
      <c r="K252">
        <f t="shared" si="59"/>
        <v>3540919.6129446304</v>
      </c>
      <c r="L252">
        <f t="shared" si="66"/>
        <v>3540919.6129446304</v>
      </c>
      <c r="M252">
        <f t="shared" si="60"/>
        <v>0</v>
      </c>
      <c r="N252" s="40">
        <f t="shared" si="67"/>
        <v>3540919.6129446304</v>
      </c>
      <c r="O252" s="40">
        <f t="shared" si="61"/>
        <v>3540826.8374577798</v>
      </c>
      <c r="P252" s="40">
        <f t="shared" si="68"/>
        <v>3540826.8374577798</v>
      </c>
      <c r="Q252">
        <f t="shared" si="69"/>
        <v>0</v>
      </c>
      <c r="R252" s="40">
        <f t="shared" si="70"/>
        <v>3540826.8374577798</v>
      </c>
      <c r="S252" s="40">
        <f t="shared" si="62"/>
        <v>3540826.8374577803</v>
      </c>
      <c r="T252" s="40">
        <f t="shared" si="71"/>
        <v>3540826.8374577803</v>
      </c>
      <c r="U252">
        <f t="shared" si="72"/>
        <v>0</v>
      </c>
      <c r="V252" s="40">
        <f t="shared" si="73"/>
        <v>3540826.8374577803</v>
      </c>
      <c r="W252" s="40">
        <f t="shared" si="63"/>
        <v>3540826.8374577798</v>
      </c>
      <c r="X252" s="40">
        <f t="shared" si="74"/>
        <v>3540826.8374577798</v>
      </c>
      <c r="Y252">
        <f t="shared" si="75"/>
        <v>0</v>
      </c>
    </row>
    <row r="253" spans="1:25" x14ac:dyDescent="0.25">
      <c r="A253" s="4" t="s">
        <v>42</v>
      </c>
      <c r="B253" s="7" t="s">
        <v>91</v>
      </c>
      <c r="C253" s="2" t="s">
        <v>1161</v>
      </c>
      <c r="D253">
        <f>VLOOKUP(B253,'Model allocations'!$A$1:$L$319,5,FALSE)</f>
        <v>76451.548901996182</v>
      </c>
      <c r="E253" s="42">
        <f>VLOOKUP(B253,'Initial adjusted formula count'!$A$1:$P$319,12,FALSE)</f>
        <v>0.113406397378848</v>
      </c>
      <c r="F253">
        <f>VLOOKUP(B253,'Model allocations'!$A$1:$L$319,10,FALSE)</f>
        <v>76824.502438482159</v>
      </c>
      <c r="G253" s="41">
        <f t="shared" si="64"/>
        <v>0.85</v>
      </c>
      <c r="H253">
        <f t="shared" si="65"/>
        <v>64983.816566696754</v>
      </c>
      <c r="I253">
        <f t="shared" si="57"/>
        <v>0</v>
      </c>
      <c r="J253">
        <f t="shared" si="58"/>
        <v>76824.502438482159</v>
      </c>
      <c r="K253">
        <f t="shared" si="59"/>
        <v>76799.837698464151</v>
      </c>
      <c r="L253">
        <f t="shared" si="66"/>
        <v>76799.837698464151</v>
      </c>
      <c r="M253">
        <f t="shared" si="60"/>
        <v>0</v>
      </c>
      <c r="N253" s="40">
        <f t="shared" si="67"/>
        <v>76799.837698464151</v>
      </c>
      <c r="O253" s="40">
        <f t="shared" si="61"/>
        <v>76797.825469125062</v>
      </c>
      <c r="P253" s="40">
        <f t="shared" si="68"/>
        <v>76797.825469125062</v>
      </c>
      <c r="Q253">
        <f t="shared" si="69"/>
        <v>0</v>
      </c>
      <c r="R253" s="40">
        <f t="shared" si="70"/>
        <v>76797.825469125062</v>
      </c>
      <c r="S253" s="40">
        <f t="shared" si="62"/>
        <v>76797.825469125077</v>
      </c>
      <c r="T253" s="40">
        <f t="shared" si="71"/>
        <v>76797.825469125077</v>
      </c>
      <c r="U253">
        <f t="shared" si="72"/>
        <v>0</v>
      </c>
      <c r="V253" s="40">
        <f t="shared" si="73"/>
        <v>76797.825469125077</v>
      </c>
      <c r="W253" s="40">
        <f t="shared" si="63"/>
        <v>76797.825469125077</v>
      </c>
      <c r="X253" s="40">
        <f t="shared" si="74"/>
        <v>76797.825469125077</v>
      </c>
      <c r="Y253">
        <f t="shared" si="75"/>
        <v>0</v>
      </c>
    </row>
    <row r="254" spans="1:25" x14ac:dyDescent="0.25">
      <c r="A254" s="4" t="s">
        <v>1162</v>
      </c>
      <c r="B254" s="7" t="s">
        <v>607</v>
      </c>
      <c r="C254" s="2" t="s">
        <v>1163</v>
      </c>
      <c r="D254">
        <f>VLOOKUP(B254,'Model allocations'!$A$1:$L$319,5,FALSE)</f>
        <v>10147.782943451437</v>
      </c>
      <c r="E254" s="42">
        <f>VLOOKUP(B254,'Initial adjusted formula count'!$A$1:$P$319,12,FALSE)</f>
        <v>0.182539682539683</v>
      </c>
      <c r="F254">
        <f>VLOOKUP(B254,'Model allocations'!$A$1:$L$319,10,FALSE)</f>
        <v>10025.647937011319</v>
      </c>
      <c r="G254" s="41">
        <f t="shared" si="64"/>
        <v>0.9</v>
      </c>
      <c r="H254">
        <f t="shared" si="65"/>
        <v>9133.0046491062931</v>
      </c>
      <c r="I254">
        <f t="shared" si="57"/>
        <v>0</v>
      </c>
      <c r="J254">
        <f t="shared" si="58"/>
        <v>10025.647937011319</v>
      </c>
      <c r="K254">
        <f t="shared" si="59"/>
        <v>10022.429172267915</v>
      </c>
      <c r="L254">
        <f t="shared" si="66"/>
        <v>10022.429172267915</v>
      </c>
      <c r="M254">
        <f t="shared" si="60"/>
        <v>0</v>
      </c>
      <c r="N254" s="40">
        <f t="shared" si="67"/>
        <v>10022.429172267915</v>
      </c>
      <c r="O254" s="40">
        <f t="shared" si="61"/>
        <v>10022.166575019877</v>
      </c>
      <c r="P254" s="40">
        <f t="shared" si="68"/>
        <v>10022.166575019877</v>
      </c>
      <c r="Q254">
        <f t="shared" si="69"/>
        <v>0</v>
      </c>
      <c r="R254" s="40">
        <f t="shared" si="70"/>
        <v>10022.166575019877</v>
      </c>
      <c r="S254" s="40">
        <f t="shared" si="62"/>
        <v>10022.166575019879</v>
      </c>
      <c r="T254" s="40">
        <f t="shared" si="71"/>
        <v>10022.166575019879</v>
      </c>
      <c r="U254">
        <f t="shared" si="72"/>
        <v>0</v>
      </c>
      <c r="V254" s="40">
        <f t="shared" si="73"/>
        <v>10022.166575019879</v>
      </c>
      <c r="W254" s="40">
        <f t="shared" si="63"/>
        <v>10022.166575019877</v>
      </c>
      <c r="X254" s="40">
        <f t="shared" si="74"/>
        <v>10022.166575019877</v>
      </c>
      <c r="Y254">
        <f t="shared" si="75"/>
        <v>0</v>
      </c>
    </row>
    <row r="255" spans="1:25" x14ac:dyDescent="0.25">
      <c r="A255" s="4" t="s">
        <v>1164</v>
      </c>
      <c r="B255" s="7" t="s">
        <v>609</v>
      </c>
      <c r="C255" s="2" t="s">
        <v>1165</v>
      </c>
      <c r="D255">
        <f>VLOOKUP(B255,'Model allocations'!$A$1:$L$319,5,FALSE)</f>
        <v>9444.878648550397</v>
      </c>
      <c r="E255" s="42">
        <f>VLOOKUP(B255,'Initial adjusted formula count'!$A$1:$P$319,12,FALSE)</f>
        <v>0.139240506329114</v>
      </c>
      <c r="F255">
        <f>VLOOKUP(B255,'Model allocations'!$A$1:$L$319,10,FALSE)</f>
        <v>8640.4637701502743</v>
      </c>
      <c r="G255" s="41">
        <f t="shared" si="64"/>
        <v>0.85</v>
      </c>
      <c r="H255">
        <f t="shared" si="65"/>
        <v>8028.1468512678375</v>
      </c>
      <c r="I255">
        <f t="shared" si="57"/>
        <v>0</v>
      </c>
      <c r="J255">
        <f t="shared" si="58"/>
        <v>8640.4637701502743</v>
      </c>
      <c r="K255">
        <f t="shared" si="59"/>
        <v>8637.6897229939477</v>
      </c>
      <c r="L255">
        <f t="shared" si="66"/>
        <v>8637.6897229939477</v>
      </c>
      <c r="M255">
        <f t="shared" si="60"/>
        <v>0</v>
      </c>
      <c r="N255" s="40">
        <f t="shared" si="67"/>
        <v>8637.6897229939477</v>
      </c>
      <c r="O255" s="40">
        <f t="shared" si="61"/>
        <v>8637.4634072463705</v>
      </c>
      <c r="P255" s="40">
        <f t="shared" si="68"/>
        <v>8637.4634072463705</v>
      </c>
      <c r="Q255">
        <f t="shared" si="69"/>
        <v>0</v>
      </c>
      <c r="R255" s="40">
        <f t="shared" si="70"/>
        <v>8637.4634072463705</v>
      </c>
      <c r="S255" s="40">
        <f t="shared" si="62"/>
        <v>8637.4634072463723</v>
      </c>
      <c r="T255" s="40">
        <f t="shared" si="71"/>
        <v>8637.4634072463723</v>
      </c>
      <c r="U255">
        <f t="shared" si="72"/>
        <v>0</v>
      </c>
      <c r="V255" s="40">
        <f t="shared" si="73"/>
        <v>8637.4634072463723</v>
      </c>
      <c r="W255" s="40">
        <f t="shared" si="63"/>
        <v>8637.4634072463705</v>
      </c>
      <c r="X255" s="40">
        <f t="shared" si="74"/>
        <v>8637.4634072463705</v>
      </c>
      <c r="Y255">
        <f t="shared" si="75"/>
        <v>0</v>
      </c>
    </row>
    <row r="256" spans="1:25" x14ac:dyDescent="0.25">
      <c r="A256" s="4" t="s">
        <v>1166</v>
      </c>
      <c r="B256" s="7" t="s">
        <v>236</v>
      </c>
      <c r="C256" s="2" t="s">
        <v>1167</v>
      </c>
      <c r="D256">
        <f>VLOOKUP(B256,'Model allocations'!$A$1:$L$319,5,FALSE)</f>
        <v>150296.76458128027</v>
      </c>
      <c r="E256" s="42">
        <f>VLOOKUP(B256,'Initial adjusted formula count'!$A$1:$P$319,12,FALSE)</f>
        <v>7.3427844420210803E-2</v>
      </c>
      <c r="F256">
        <f>VLOOKUP(B256,'Model allocations'!$A$1:$L$319,10,FALSE)</f>
        <v>158670.33468821409</v>
      </c>
      <c r="G256" s="41">
        <f t="shared" si="64"/>
        <v>0.85</v>
      </c>
      <c r="H256">
        <f t="shared" si="65"/>
        <v>127752.24989408822</v>
      </c>
      <c r="I256">
        <f t="shared" si="57"/>
        <v>0</v>
      </c>
      <c r="J256">
        <f t="shared" si="58"/>
        <v>158670.33468821409</v>
      </c>
      <c r="K256">
        <f t="shared" si="59"/>
        <v>158619.39309497969</v>
      </c>
      <c r="L256">
        <f t="shared" si="66"/>
        <v>158619.39309497969</v>
      </c>
      <c r="M256">
        <f t="shared" si="60"/>
        <v>0</v>
      </c>
      <c r="N256" s="40">
        <f t="shared" si="67"/>
        <v>158619.39309497969</v>
      </c>
      <c r="O256" s="40">
        <f t="shared" si="61"/>
        <v>158615.23711488783</v>
      </c>
      <c r="P256" s="40">
        <f t="shared" si="68"/>
        <v>158615.23711488783</v>
      </c>
      <c r="Q256">
        <f t="shared" si="69"/>
        <v>0</v>
      </c>
      <c r="R256" s="40">
        <f t="shared" si="70"/>
        <v>158615.23711488783</v>
      </c>
      <c r="S256" s="40">
        <f t="shared" si="62"/>
        <v>158615.23711488786</v>
      </c>
      <c r="T256" s="40">
        <f t="shared" si="71"/>
        <v>158615.23711488786</v>
      </c>
      <c r="U256">
        <f t="shared" si="72"/>
        <v>0</v>
      </c>
      <c r="V256" s="40">
        <f t="shared" si="73"/>
        <v>158615.23711488786</v>
      </c>
      <c r="W256" s="40">
        <f t="shared" si="63"/>
        <v>158615.23711488783</v>
      </c>
      <c r="X256" s="40">
        <f t="shared" si="74"/>
        <v>158615.23711488783</v>
      </c>
      <c r="Y256">
        <f t="shared" si="75"/>
        <v>0</v>
      </c>
    </row>
    <row r="257" spans="1:25" x14ac:dyDescent="0.25">
      <c r="A257" s="4" t="s">
        <v>1168</v>
      </c>
      <c r="B257" s="7" t="s">
        <v>238</v>
      </c>
      <c r="C257" s="2" t="s">
        <v>1169</v>
      </c>
      <c r="D257">
        <f>VLOOKUP(B257,'Model allocations'!$A$1:$L$319,5,FALSE)</f>
        <v>0</v>
      </c>
      <c r="E257" s="42">
        <f>VLOOKUP(B257,'Initial adjusted formula count'!$A$1:$P$319,12,FALSE)</f>
        <v>0.19230769230769201</v>
      </c>
      <c r="F257">
        <f>VLOOKUP(B257,'Model allocations'!$A$1:$L$319,10,FALSE)</f>
        <v>0</v>
      </c>
      <c r="G257" s="41">
        <f t="shared" si="64"/>
        <v>0.9</v>
      </c>
      <c r="H257">
        <f t="shared" si="6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6"/>
        <v>0</v>
      </c>
      <c r="M257">
        <f t="shared" si="60"/>
        <v>0</v>
      </c>
      <c r="N257" s="40">
        <f t="shared" si="67"/>
        <v>0</v>
      </c>
      <c r="O257" s="40">
        <f t="shared" si="61"/>
        <v>0</v>
      </c>
      <c r="P257" s="40">
        <f t="shared" si="68"/>
        <v>0</v>
      </c>
      <c r="Q257">
        <f t="shared" si="69"/>
        <v>0</v>
      </c>
      <c r="R257" s="40">
        <f t="shared" si="70"/>
        <v>0</v>
      </c>
      <c r="S257" s="40">
        <f t="shared" si="62"/>
        <v>0</v>
      </c>
      <c r="T257" s="40">
        <f t="shared" si="71"/>
        <v>0</v>
      </c>
      <c r="U257">
        <f t="shared" si="72"/>
        <v>0</v>
      </c>
      <c r="V257" s="40">
        <f t="shared" si="73"/>
        <v>0</v>
      </c>
      <c r="W257" s="40">
        <f t="shared" si="63"/>
        <v>0</v>
      </c>
      <c r="X257" s="40">
        <f t="shared" si="74"/>
        <v>0</v>
      </c>
      <c r="Y257">
        <f t="shared" si="75"/>
        <v>0</v>
      </c>
    </row>
    <row r="258" spans="1:25" x14ac:dyDescent="0.25">
      <c r="A258" s="4" t="s">
        <v>1170</v>
      </c>
      <c r="B258" s="7" t="s">
        <v>611</v>
      </c>
      <c r="C258" s="2" t="s">
        <v>1171</v>
      </c>
      <c r="D258">
        <f>VLOOKUP(B258,'Model allocations'!$A$1:$L$319,5,FALSE)</f>
        <v>0</v>
      </c>
      <c r="E258" s="42">
        <f>VLOOKUP(B258,'Initial adjusted formula count'!$A$1:$P$319,12,FALSE)</f>
        <v>0.375</v>
      </c>
      <c r="F258">
        <f>VLOOKUP(B258,'Model allocations'!$A$1:$L$319,10,FALSE)</f>
        <v>0</v>
      </c>
      <c r="G258" s="41">
        <f t="shared" si="64"/>
        <v>0.95</v>
      </c>
      <c r="H258">
        <f t="shared" si="6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6"/>
        <v>0</v>
      </c>
      <c r="M258">
        <f t="shared" si="60"/>
        <v>0</v>
      </c>
      <c r="N258" s="40">
        <f t="shared" si="67"/>
        <v>0</v>
      </c>
      <c r="O258" s="40">
        <f t="shared" si="61"/>
        <v>0</v>
      </c>
      <c r="P258" s="40">
        <f t="shared" si="68"/>
        <v>0</v>
      </c>
      <c r="Q258">
        <f t="shared" si="69"/>
        <v>0</v>
      </c>
      <c r="R258" s="40">
        <f t="shared" si="70"/>
        <v>0</v>
      </c>
      <c r="S258" s="40">
        <f t="shared" si="62"/>
        <v>0</v>
      </c>
      <c r="T258" s="40">
        <f t="shared" si="71"/>
        <v>0</v>
      </c>
      <c r="U258">
        <f t="shared" si="72"/>
        <v>0</v>
      </c>
      <c r="V258" s="40">
        <f t="shared" si="73"/>
        <v>0</v>
      </c>
      <c r="W258" s="40">
        <f t="shared" si="63"/>
        <v>0</v>
      </c>
      <c r="X258" s="40">
        <f t="shared" si="74"/>
        <v>0</v>
      </c>
      <c r="Y258">
        <f t="shared" si="75"/>
        <v>0</v>
      </c>
    </row>
    <row r="259" spans="1:25" x14ac:dyDescent="0.25">
      <c r="A259" s="4" t="s">
        <v>1172</v>
      </c>
      <c r="B259" s="7" t="s">
        <v>240</v>
      </c>
      <c r="C259" s="2" t="s">
        <v>1173</v>
      </c>
      <c r="D259">
        <f>VLOOKUP(B259,'Model allocations'!$A$1:$L$319,5,FALSE)</f>
        <v>0</v>
      </c>
      <c r="E259" s="42">
        <f>VLOOKUP(B259,'Initial adjusted formula count'!$A$1:$P$319,12,FALSE)</f>
        <v>0.133333333333333</v>
      </c>
      <c r="F259">
        <f>VLOOKUP(B259,'Model allocations'!$A$1:$L$319,10,FALSE)</f>
        <v>0</v>
      </c>
      <c r="G259" s="41">
        <f t="shared" si="64"/>
        <v>0.85</v>
      </c>
      <c r="H259">
        <f t="shared" si="65"/>
        <v>0</v>
      </c>
      <c r="I259">
        <f t="shared" si="57"/>
        <v>0</v>
      </c>
      <c r="J259">
        <f t="shared" si="58"/>
        <v>0</v>
      </c>
      <c r="K259">
        <f t="shared" si="59"/>
        <v>0</v>
      </c>
      <c r="L259">
        <f t="shared" si="66"/>
        <v>0</v>
      </c>
      <c r="M259">
        <f t="shared" si="60"/>
        <v>0</v>
      </c>
      <c r="N259" s="40">
        <f t="shared" si="67"/>
        <v>0</v>
      </c>
      <c r="O259" s="40">
        <f t="shared" si="61"/>
        <v>0</v>
      </c>
      <c r="P259" s="40">
        <f t="shared" si="68"/>
        <v>0</v>
      </c>
      <c r="Q259">
        <f t="shared" si="69"/>
        <v>0</v>
      </c>
      <c r="R259" s="40">
        <f t="shared" si="70"/>
        <v>0</v>
      </c>
      <c r="S259" s="40">
        <f t="shared" si="62"/>
        <v>0</v>
      </c>
      <c r="T259" s="40">
        <f t="shared" si="71"/>
        <v>0</v>
      </c>
      <c r="U259">
        <f t="shared" si="72"/>
        <v>0</v>
      </c>
      <c r="V259" s="40">
        <f t="shared" si="73"/>
        <v>0</v>
      </c>
      <c r="W259" s="40">
        <f t="shared" si="63"/>
        <v>0</v>
      </c>
      <c r="X259" s="40">
        <f t="shared" si="74"/>
        <v>0</v>
      </c>
      <c r="Y259">
        <f t="shared" si="75"/>
        <v>0</v>
      </c>
    </row>
    <row r="260" spans="1:25" x14ac:dyDescent="0.25">
      <c r="A260" s="4" t="s">
        <v>1174</v>
      </c>
      <c r="B260" s="7" t="s">
        <v>242</v>
      </c>
      <c r="C260" s="2" t="s">
        <v>1175</v>
      </c>
      <c r="D260">
        <f>VLOOKUP(B260,'Model allocations'!$A$1:$L$319,5,FALSE)</f>
        <v>96502.020974319355</v>
      </c>
      <c r="E260" s="42">
        <f>VLOOKUP(B260,'Initial adjusted formula count'!$A$1:$P$319,12,FALSE)</f>
        <v>6.5439163971137096E-2</v>
      </c>
      <c r="F260">
        <f>VLOOKUP(B260,'Model allocations'!$A$1:$L$319,10,FALSE)</f>
        <v>103292.8168886146</v>
      </c>
      <c r="G260" s="41">
        <f t="shared" si="64"/>
        <v>0.85</v>
      </c>
      <c r="H260">
        <f t="shared" si="65"/>
        <v>82026.717828171444</v>
      </c>
      <c r="I260">
        <f t="shared" ref="I260:I320" si="76">IF(F260&lt;H260,H260,0)</f>
        <v>0</v>
      </c>
      <c r="J260">
        <f t="shared" ref="J260:J320" si="77">IF(I260=0,F260,0)</f>
        <v>103292.8168886146</v>
      </c>
      <c r="K260">
        <f t="shared" ref="K260:K320" si="78">(J260/$J$3)*($F$3-$I$3)</f>
        <v>103259.65441579124</v>
      </c>
      <c r="L260">
        <f t="shared" si="66"/>
        <v>103259.65441579124</v>
      </c>
      <c r="M260">
        <f t="shared" ref="M260:M320" si="79">IF(L260&lt;H260,H260,0)</f>
        <v>0</v>
      </c>
      <c r="N260" s="40">
        <f t="shared" si="67"/>
        <v>103259.65441579124</v>
      </c>
      <c r="O260" s="40">
        <f t="shared" ref="O260:O320" si="80">((N260/$N$3)*($F$3-$I$3-$M$3))</f>
        <v>103256.94891389975</v>
      </c>
      <c r="P260" s="40">
        <f t="shared" si="68"/>
        <v>103256.94891389975</v>
      </c>
      <c r="Q260">
        <f t="shared" si="69"/>
        <v>0</v>
      </c>
      <c r="R260" s="40">
        <f t="shared" si="70"/>
        <v>103256.94891389975</v>
      </c>
      <c r="S260" s="40">
        <f t="shared" ref="S260:S320" si="81">((R260/$R$3)*($F$3-$I$3-$M$3-$Q$3))</f>
        <v>103256.94891389976</v>
      </c>
      <c r="T260" s="40">
        <f t="shared" si="71"/>
        <v>103256.94891389976</v>
      </c>
      <c r="U260">
        <f t="shared" si="72"/>
        <v>0</v>
      </c>
      <c r="V260" s="40">
        <f t="shared" si="73"/>
        <v>103256.94891389976</v>
      </c>
      <c r="W260" s="40">
        <f t="shared" ref="W260:W320" si="82">((V260/$V$3)*($F$3-$I$3-$M$3-$Q$3-$U$3))</f>
        <v>103256.94891389975</v>
      </c>
      <c r="X260" s="40">
        <f t="shared" si="74"/>
        <v>103256.94891389975</v>
      </c>
      <c r="Y260">
        <f t="shared" si="75"/>
        <v>0</v>
      </c>
    </row>
    <row r="261" spans="1:25" x14ac:dyDescent="0.25">
      <c r="A261" s="4" t="s">
        <v>1176</v>
      </c>
      <c r="B261" s="7" t="s">
        <v>613</v>
      </c>
      <c r="C261" s="2" t="s">
        <v>1177</v>
      </c>
      <c r="D261">
        <f>VLOOKUP(B261,'Model allocations'!$A$1:$L$319,5,FALSE)</f>
        <v>4883.0843906801119</v>
      </c>
      <c r="E261" s="42">
        <f>VLOOKUP(B261,'Initial adjusted formula count'!$A$1:$P$319,12,FALSE)</f>
        <v>0.17647058823529399</v>
      </c>
      <c r="F261">
        <f>VLOOKUP(B261,'Model allocations'!$A$1:$L$319,10,FALSE)</f>
        <v>0</v>
      </c>
      <c r="G261" s="41">
        <f t="shared" ref="G261:G320" si="83">IF(E261&lt;0.15,0.85,IF(AND(E261&gt;=0.15,E261&lt;0.3),0.9,0.95))</f>
        <v>0.9</v>
      </c>
      <c r="H261">
        <f t="shared" ref="H261:H320" si="84">IF(F261 = 0, 0, D261*G261)</f>
        <v>0</v>
      </c>
      <c r="I261">
        <f t="shared" si="76"/>
        <v>0</v>
      </c>
      <c r="J261">
        <f t="shared" si="77"/>
        <v>0</v>
      </c>
      <c r="K261">
        <f t="shared" si="78"/>
        <v>0</v>
      </c>
      <c r="L261">
        <f t="shared" ref="L261:L320" si="85">I261+K261</f>
        <v>0</v>
      </c>
      <c r="M261">
        <f t="shared" si="79"/>
        <v>0</v>
      </c>
      <c r="N261" s="40">
        <f t="shared" ref="N261:N320" si="86">IF($I261+$M261=0,L261,0)</f>
        <v>0</v>
      </c>
      <c r="O261" s="40">
        <f t="shared" si="80"/>
        <v>0</v>
      </c>
      <c r="P261" s="40">
        <f t="shared" ref="P261:P320" si="87">$I261+$M261+O261</f>
        <v>0</v>
      </c>
      <c r="Q261">
        <f t="shared" ref="Q261:Q320" si="88">IF(P261&lt;H261,H261,0)</f>
        <v>0</v>
      </c>
      <c r="R261" s="40">
        <f t="shared" ref="R261:R320" si="89">IF($I261+$M261+$Q261=0,P261,0)</f>
        <v>0</v>
      </c>
      <c r="S261" s="40">
        <f t="shared" si="81"/>
        <v>0</v>
      </c>
      <c r="T261" s="40">
        <f t="shared" ref="T261:T320" si="90">$I261+$M261+$Q261+S261</f>
        <v>0</v>
      </c>
      <c r="U261">
        <f t="shared" ref="U261:U320" si="91">IF(T261&lt;H261,H261,0)</f>
        <v>0</v>
      </c>
      <c r="V261" s="40">
        <f t="shared" ref="V261:V320" si="92">IF($I261+$M261+$Q261+U261=0,T261,0)</f>
        <v>0</v>
      </c>
      <c r="W261" s="40">
        <f t="shared" si="82"/>
        <v>0</v>
      </c>
      <c r="X261" s="40">
        <f t="shared" ref="X261:X320" si="93">$I261+$M261+$Q261+$U261+W261</f>
        <v>0</v>
      </c>
      <c r="Y261">
        <f t="shared" ref="Y261:Y320" si="94">IF(X261&lt;H261,H261,0)</f>
        <v>0</v>
      </c>
    </row>
    <row r="262" spans="1:25" x14ac:dyDescent="0.25">
      <c r="A262" s="4" t="s">
        <v>1178</v>
      </c>
      <c r="B262" s="7" t="s">
        <v>615</v>
      </c>
      <c r="C262" s="2" t="s">
        <v>1179</v>
      </c>
      <c r="D262">
        <f>VLOOKUP(B262,'Model allocations'!$A$1:$L$319,5,FALSE)</f>
        <v>57490.565686828544</v>
      </c>
      <c r="E262" s="42">
        <f>VLOOKUP(B262,'Initial adjusted formula count'!$A$1:$P$319,12,FALSE)</f>
        <v>0.14115092290988099</v>
      </c>
      <c r="F262">
        <f>VLOOKUP(B262,'Model allocations'!$A$1:$L$319,10,FALSE)</f>
        <v>51057.285914524327</v>
      </c>
      <c r="G262" s="41">
        <f t="shared" si="83"/>
        <v>0.85</v>
      </c>
      <c r="H262">
        <f t="shared" si="84"/>
        <v>48866.980833804264</v>
      </c>
      <c r="I262">
        <f t="shared" si="76"/>
        <v>0</v>
      </c>
      <c r="J262">
        <f t="shared" si="77"/>
        <v>51057.285914524327</v>
      </c>
      <c r="K262">
        <f t="shared" si="78"/>
        <v>51040.893817691482</v>
      </c>
      <c r="L262">
        <f t="shared" si="85"/>
        <v>51040.893817691482</v>
      </c>
      <c r="M262">
        <f t="shared" si="79"/>
        <v>0</v>
      </c>
      <c r="N262" s="40">
        <f t="shared" si="86"/>
        <v>51040.893817691482</v>
      </c>
      <c r="O262" s="40">
        <f t="shared" si="80"/>
        <v>51039.556497364887</v>
      </c>
      <c r="P262" s="40">
        <f t="shared" si="87"/>
        <v>51039.556497364887</v>
      </c>
      <c r="Q262">
        <f t="shared" si="88"/>
        <v>0</v>
      </c>
      <c r="R262" s="40">
        <f t="shared" si="89"/>
        <v>51039.556497364887</v>
      </c>
      <c r="S262" s="40">
        <f t="shared" si="81"/>
        <v>51039.556497364894</v>
      </c>
      <c r="T262" s="40">
        <f t="shared" si="90"/>
        <v>51039.556497364894</v>
      </c>
      <c r="U262">
        <f t="shared" si="91"/>
        <v>0</v>
      </c>
      <c r="V262" s="40">
        <f t="shared" si="92"/>
        <v>51039.556497364894</v>
      </c>
      <c r="W262" s="40">
        <f t="shared" si="82"/>
        <v>51039.556497364887</v>
      </c>
      <c r="X262" s="40">
        <f t="shared" si="93"/>
        <v>51039.556497364887</v>
      </c>
      <c r="Y262">
        <f t="shared" si="94"/>
        <v>0</v>
      </c>
    </row>
    <row r="263" spans="1:25" x14ac:dyDescent="0.25">
      <c r="A263" s="4" t="s">
        <v>1180</v>
      </c>
      <c r="B263" s="7" t="s">
        <v>244</v>
      </c>
      <c r="C263" s="2" t="s">
        <v>1181</v>
      </c>
      <c r="D263">
        <f>VLOOKUP(B263,'Model allocations'!$A$1:$L$319,5,FALSE)</f>
        <v>71452.560210772601</v>
      </c>
      <c r="E263" s="42">
        <f>VLOOKUP(B263,'Initial adjusted formula count'!$A$1:$P$319,12,FALSE)</f>
        <v>9.9921011058451803E-2</v>
      </c>
      <c r="F263">
        <f>VLOOKUP(B263,'Model allocations'!$A$1:$L$319,10,FALSE)</f>
        <v>99365.333356728152</v>
      </c>
      <c r="G263" s="41">
        <f t="shared" si="83"/>
        <v>0.85</v>
      </c>
      <c r="H263">
        <f t="shared" si="84"/>
        <v>60734.676179156711</v>
      </c>
      <c r="I263">
        <f t="shared" si="76"/>
        <v>0</v>
      </c>
      <c r="J263">
        <f t="shared" si="77"/>
        <v>99365.333356728152</v>
      </c>
      <c r="K263">
        <f t="shared" si="78"/>
        <v>99333.431814430383</v>
      </c>
      <c r="L263">
        <f t="shared" si="85"/>
        <v>99333.431814430383</v>
      </c>
      <c r="M263">
        <f t="shared" si="79"/>
        <v>0</v>
      </c>
      <c r="N263" s="40">
        <f t="shared" si="86"/>
        <v>99333.431814430383</v>
      </c>
      <c r="O263" s="40">
        <f t="shared" si="80"/>
        <v>99330.829183333233</v>
      </c>
      <c r="P263" s="40">
        <f t="shared" si="87"/>
        <v>99330.829183333233</v>
      </c>
      <c r="Q263">
        <f t="shared" si="88"/>
        <v>0</v>
      </c>
      <c r="R263" s="40">
        <f t="shared" si="89"/>
        <v>99330.829183333233</v>
      </c>
      <c r="S263" s="40">
        <f t="shared" si="81"/>
        <v>99330.829183333248</v>
      </c>
      <c r="T263" s="40">
        <f t="shared" si="90"/>
        <v>99330.829183333248</v>
      </c>
      <c r="U263">
        <f t="shared" si="91"/>
        <v>0</v>
      </c>
      <c r="V263" s="40">
        <f t="shared" si="92"/>
        <v>99330.829183333248</v>
      </c>
      <c r="W263" s="40">
        <f t="shared" si="82"/>
        <v>99330.829183333233</v>
      </c>
      <c r="X263" s="40">
        <f t="shared" si="93"/>
        <v>99330.829183333233</v>
      </c>
      <c r="Y263">
        <f t="shared" si="94"/>
        <v>0</v>
      </c>
    </row>
    <row r="264" spans="1:25" x14ac:dyDescent="0.25">
      <c r="A264" s="4" t="s">
        <v>32</v>
      </c>
      <c r="B264" s="7" t="s">
        <v>85</v>
      </c>
      <c r="C264" s="2" t="s">
        <v>1182</v>
      </c>
      <c r="D264">
        <f>VLOOKUP(B264,'Model allocations'!$A$1:$L$319,5,FALSE)</f>
        <v>38501.905337840013</v>
      </c>
      <c r="E264" s="42">
        <f>VLOOKUP(B264,'Initial adjusted formula count'!$A$1:$P$319,12,FALSE)</f>
        <v>0.131454072818464</v>
      </c>
      <c r="F264">
        <f>VLOOKUP(B264,'Model allocations'!$A$1:$L$319,10,FALSE)</f>
        <v>58891.959776028205</v>
      </c>
      <c r="G264" s="41">
        <f t="shared" si="83"/>
        <v>0.85</v>
      </c>
      <c r="H264">
        <f t="shared" si="84"/>
        <v>32726.61953716401</v>
      </c>
      <c r="I264">
        <f t="shared" si="76"/>
        <v>0</v>
      </c>
      <c r="J264">
        <f t="shared" si="77"/>
        <v>58891.959776028205</v>
      </c>
      <c r="K264">
        <f t="shared" si="78"/>
        <v>58873.052333338426</v>
      </c>
      <c r="L264">
        <f t="shared" si="85"/>
        <v>58873.052333338426</v>
      </c>
      <c r="M264">
        <f t="shared" si="79"/>
        <v>0</v>
      </c>
      <c r="N264" s="40">
        <f t="shared" si="86"/>
        <v>58873.052333338426</v>
      </c>
      <c r="O264" s="40">
        <f t="shared" si="80"/>
        <v>58871.509802953769</v>
      </c>
      <c r="P264" s="40">
        <f t="shared" si="87"/>
        <v>58871.509802953769</v>
      </c>
      <c r="Q264">
        <f t="shared" si="88"/>
        <v>0</v>
      </c>
      <c r="R264" s="40">
        <f t="shared" si="89"/>
        <v>58871.509802953769</v>
      </c>
      <c r="S264" s="40">
        <f t="shared" si="81"/>
        <v>58871.509802953784</v>
      </c>
      <c r="T264" s="40">
        <f t="shared" si="90"/>
        <v>58871.509802953784</v>
      </c>
      <c r="U264">
        <f t="shared" si="91"/>
        <v>0</v>
      </c>
      <c r="V264" s="40">
        <f t="shared" si="92"/>
        <v>58871.509802953784</v>
      </c>
      <c r="W264" s="40">
        <f t="shared" si="82"/>
        <v>58871.509802953777</v>
      </c>
      <c r="X264" s="40">
        <f t="shared" si="93"/>
        <v>58871.509802953777</v>
      </c>
      <c r="Y264">
        <f t="shared" si="94"/>
        <v>0</v>
      </c>
    </row>
    <row r="265" spans="1:25" x14ac:dyDescent="0.25">
      <c r="A265" s="4" t="s">
        <v>48</v>
      </c>
      <c r="B265" s="7" t="s">
        <v>93</v>
      </c>
      <c r="C265" s="2" t="s">
        <v>1183</v>
      </c>
      <c r="D265">
        <f>VLOOKUP(B265,'Model allocations'!$A$1:$L$319,5,FALSE)</f>
        <v>18004.263194806779</v>
      </c>
      <c r="E265" s="42">
        <f>VLOOKUP(B265,'Initial adjusted formula count'!$A$1:$P$319,12,FALSE)</f>
        <v>0.11532602376067699</v>
      </c>
      <c r="F265">
        <f>VLOOKUP(B265,'Model allocations'!$A$1:$L$319,10,FALSE)</f>
        <v>14047.09371235441</v>
      </c>
      <c r="G265" s="41">
        <f t="shared" si="83"/>
        <v>0.85</v>
      </c>
      <c r="H265">
        <f t="shared" si="84"/>
        <v>15303.623715585762</v>
      </c>
      <c r="I265">
        <f t="shared" si="76"/>
        <v>15303.623715585762</v>
      </c>
      <c r="J265">
        <f t="shared" si="77"/>
        <v>0</v>
      </c>
      <c r="K265">
        <f t="shared" si="78"/>
        <v>0</v>
      </c>
      <c r="L265">
        <f t="shared" si="85"/>
        <v>15303.623715585762</v>
      </c>
      <c r="M265">
        <f t="shared" si="79"/>
        <v>0</v>
      </c>
      <c r="N265" s="40">
        <f t="shared" si="86"/>
        <v>0</v>
      </c>
      <c r="O265" s="40">
        <f t="shared" si="80"/>
        <v>0</v>
      </c>
      <c r="P265" s="40">
        <f t="shared" si="87"/>
        <v>15303.623715585762</v>
      </c>
      <c r="Q265">
        <f t="shared" si="88"/>
        <v>0</v>
      </c>
      <c r="R265" s="40">
        <f t="shared" si="89"/>
        <v>0</v>
      </c>
      <c r="S265" s="40">
        <f t="shared" si="81"/>
        <v>0</v>
      </c>
      <c r="T265" s="40">
        <f t="shared" si="90"/>
        <v>15303.623715585762</v>
      </c>
      <c r="U265">
        <f t="shared" si="91"/>
        <v>0</v>
      </c>
      <c r="V265" s="40">
        <f t="shared" si="92"/>
        <v>0</v>
      </c>
      <c r="W265" s="40">
        <f t="shared" si="82"/>
        <v>0</v>
      </c>
      <c r="X265" s="40">
        <f t="shared" si="93"/>
        <v>15303.623715585762</v>
      </c>
      <c r="Y265">
        <f t="shared" si="94"/>
        <v>0</v>
      </c>
    </row>
    <row r="266" spans="1:25" x14ac:dyDescent="0.25">
      <c r="A266" s="4" t="s">
        <v>34</v>
      </c>
      <c r="B266" s="7" t="s">
        <v>86</v>
      </c>
      <c r="C266" s="2" t="s">
        <v>1184</v>
      </c>
      <c r="D266">
        <f>VLOOKUP(B266,'Model allocations'!$A$1:$L$319,5,FALSE)</f>
        <v>21219.800100968627</v>
      </c>
      <c r="E266" s="42">
        <f>VLOOKUP(B266,'Initial adjusted formula count'!$A$1:$P$319,12,FALSE)</f>
        <v>0.101657816312946</v>
      </c>
      <c r="F266">
        <f>VLOOKUP(B266,'Model allocations'!$A$1:$L$319,10,FALSE)</f>
        <v>23556.783910411283</v>
      </c>
      <c r="G266" s="41">
        <f t="shared" si="83"/>
        <v>0.85</v>
      </c>
      <c r="H266">
        <f t="shared" si="84"/>
        <v>18036.830085823331</v>
      </c>
      <c r="I266">
        <f t="shared" si="76"/>
        <v>0</v>
      </c>
      <c r="J266">
        <f t="shared" si="77"/>
        <v>23556.783910411283</v>
      </c>
      <c r="K266">
        <f t="shared" si="78"/>
        <v>23549.220933335371</v>
      </c>
      <c r="L266">
        <f t="shared" si="85"/>
        <v>23549.220933335371</v>
      </c>
      <c r="M266">
        <f t="shared" si="79"/>
        <v>0</v>
      </c>
      <c r="N266" s="40">
        <f t="shared" si="86"/>
        <v>23549.220933335371</v>
      </c>
      <c r="O266" s="40">
        <f t="shared" si="80"/>
        <v>23548.603921181508</v>
      </c>
      <c r="P266" s="40">
        <f t="shared" si="87"/>
        <v>23548.603921181508</v>
      </c>
      <c r="Q266">
        <f t="shared" si="88"/>
        <v>0</v>
      </c>
      <c r="R266" s="40">
        <f t="shared" si="89"/>
        <v>23548.603921181508</v>
      </c>
      <c r="S266" s="40">
        <f t="shared" si="81"/>
        <v>23548.603921181515</v>
      </c>
      <c r="T266" s="40">
        <f t="shared" si="90"/>
        <v>23548.603921181515</v>
      </c>
      <c r="U266">
        <f t="shared" si="91"/>
        <v>0</v>
      </c>
      <c r="V266" s="40">
        <f t="shared" si="92"/>
        <v>23548.603921181515</v>
      </c>
      <c r="W266" s="40">
        <f t="shared" si="82"/>
        <v>23548.603921181511</v>
      </c>
      <c r="X266" s="40">
        <f t="shared" si="93"/>
        <v>23548.603921181511</v>
      </c>
      <c r="Y266">
        <f t="shared" si="94"/>
        <v>0</v>
      </c>
    </row>
    <row r="267" spans="1:25" x14ac:dyDescent="0.25">
      <c r="A267" s="4" t="s">
        <v>1185</v>
      </c>
      <c r="B267" s="7" t="s">
        <v>617</v>
      </c>
      <c r="C267" s="2" t="s">
        <v>1186</v>
      </c>
      <c r="D267">
        <f>VLOOKUP(B267,'Model allocations'!$A$1:$L$319,5,FALSE)</f>
        <v>11441.094815611308</v>
      </c>
      <c r="E267" s="42">
        <f>VLOOKUP(B267,'Initial adjusted formula count'!$A$1:$P$319,12,FALSE)</f>
        <v>0.23478260869565201</v>
      </c>
      <c r="F267">
        <f>VLOOKUP(B267,'Model allocations'!$A$1:$L$319,10,FALSE)</f>
        <v>13743.197655409642</v>
      </c>
      <c r="G267" s="41">
        <f t="shared" si="83"/>
        <v>0.9</v>
      </c>
      <c r="H267">
        <f t="shared" si="84"/>
        <v>10296.985334050178</v>
      </c>
      <c r="I267">
        <f t="shared" si="76"/>
        <v>0</v>
      </c>
      <c r="J267">
        <f t="shared" si="77"/>
        <v>13743.197655409642</v>
      </c>
      <c r="K267">
        <f t="shared" si="78"/>
        <v>13738.785360029555</v>
      </c>
      <c r="L267">
        <f t="shared" si="85"/>
        <v>13738.785360029555</v>
      </c>
      <c r="M267">
        <f t="shared" si="79"/>
        <v>0</v>
      </c>
      <c r="N267" s="40">
        <f t="shared" si="86"/>
        <v>13738.785360029555</v>
      </c>
      <c r="O267" s="40">
        <f t="shared" si="80"/>
        <v>13738.425390688299</v>
      </c>
      <c r="P267" s="40">
        <f t="shared" si="87"/>
        <v>13738.425390688299</v>
      </c>
      <c r="Q267">
        <f t="shared" si="88"/>
        <v>0</v>
      </c>
      <c r="R267" s="40">
        <f t="shared" si="89"/>
        <v>13738.425390688299</v>
      </c>
      <c r="S267" s="40">
        <f t="shared" si="81"/>
        <v>13738.425390688302</v>
      </c>
      <c r="T267" s="40">
        <f t="shared" si="90"/>
        <v>13738.425390688302</v>
      </c>
      <c r="U267">
        <f t="shared" si="91"/>
        <v>0</v>
      </c>
      <c r="V267" s="40">
        <f t="shared" si="92"/>
        <v>13738.425390688302</v>
      </c>
      <c r="W267" s="40">
        <f t="shared" si="82"/>
        <v>13738.4253906883</v>
      </c>
      <c r="X267" s="40">
        <f t="shared" si="93"/>
        <v>13738.4253906883</v>
      </c>
      <c r="Y267">
        <f t="shared" si="94"/>
        <v>0</v>
      </c>
    </row>
    <row r="268" spans="1:25" x14ac:dyDescent="0.25">
      <c r="A268" s="4" t="s">
        <v>1187</v>
      </c>
      <c r="B268" s="7" t="s">
        <v>246</v>
      </c>
      <c r="C268" s="2" t="s">
        <v>1188</v>
      </c>
      <c r="D268">
        <f>VLOOKUP(B268,'Model allocations'!$A$1:$L$319,5,FALSE)</f>
        <v>198342.4516195585</v>
      </c>
      <c r="E268" s="42">
        <f>VLOOKUP(B268,'Initial adjusted formula count'!$A$1:$P$319,12,FALSE)</f>
        <v>6.0415122312824303E-2</v>
      </c>
      <c r="F268">
        <f>VLOOKUP(B268,'Model allocations'!$A$1:$L$319,10,FALSE)</f>
        <v>256071.92627899905</v>
      </c>
      <c r="G268" s="41">
        <f t="shared" si="83"/>
        <v>0.85</v>
      </c>
      <c r="H268">
        <f t="shared" si="84"/>
        <v>168591.08387662473</v>
      </c>
      <c r="I268">
        <f t="shared" si="76"/>
        <v>0</v>
      </c>
      <c r="J268">
        <f t="shared" si="77"/>
        <v>256071.92627899905</v>
      </c>
      <c r="K268">
        <f t="shared" si="78"/>
        <v>255989.71360872971</v>
      </c>
      <c r="L268">
        <f t="shared" si="85"/>
        <v>255989.71360872971</v>
      </c>
      <c r="M268">
        <f t="shared" si="79"/>
        <v>0</v>
      </c>
      <c r="N268" s="40">
        <f t="shared" si="86"/>
        <v>255989.71360872971</v>
      </c>
      <c r="O268" s="40">
        <f t="shared" si="80"/>
        <v>255983.00643293787</v>
      </c>
      <c r="P268" s="40">
        <f t="shared" si="87"/>
        <v>255983.00643293787</v>
      </c>
      <c r="Q268">
        <f t="shared" si="88"/>
        <v>0</v>
      </c>
      <c r="R268" s="40">
        <f t="shared" si="89"/>
        <v>255983.00643293787</v>
      </c>
      <c r="S268" s="40">
        <f t="shared" si="81"/>
        <v>255983.00643293792</v>
      </c>
      <c r="T268" s="40">
        <f t="shared" si="90"/>
        <v>255983.00643293792</v>
      </c>
      <c r="U268">
        <f t="shared" si="91"/>
        <v>0</v>
      </c>
      <c r="V268" s="40">
        <f t="shared" si="92"/>
        <v>255983.00643293792</v>
      </c>
      <c r="W268" s="40">
        <f t="shared" si="82"/>
        <v>255983.00643293789</v>
      </c>
      <c r="X268" s="40">
        <f t="shared" si="93"/>
        <v>255983.00643293789</v>
      </c>
      <c r="Y268">
        <f t="shared" si="94"/>
        <v>0</v>
      </c>
    </row>
    <row r="269" spans="1:25" x14ac:dyDescent="0.25">
      <c r="A269" s="4" t="s">
        <v>1189</v>
      </c>
      <c r="B269" s="7" t="s">
        <v>619</v>
      </c>
      <c r="C269" s="2" t="s">
        <v>1190</v>
      </c>
      <c r="D269">
        <f>VLOOKUP(B269,'Model allocations'!$A$1:$L$319,5,FALSE)</f>
        <v>617612.9342356436</v>
      </c>
      <c r="E269" s="42">
        <f>VLOOKUP(B269,'Initial adjusted formula count'!$A$1:$P$319,12,FALSE)</f>
        <v>0.20618556701030899</v>
      </c>
      <c r="F269">
        <f>VLOOKUP(B269,'Model allocations'!$A$1:$L$319,10,FALSE)</f>
        <v>630164.73269118683</v>
      </c>
      <c r="G269" s="41">
        <f t="shared" si="83"/>
        <v>0.9</v>
      </c>
      <c r="H269">
        <f t="shared" si="84"/>
        <v>555851.64081207931</v>
      </c>
      <c r="I269">
        <f t="shared" si="76"/>
        <v>0</v>
      </c>
      <c r="J269">
        <f t="shared" si="77"/>
        <v>630164.73269118683</v>
      </c>
      <c r="K269">
        <f t="shared" si="78"/>
        <v>629962.41638835368</v>
      </c>
      <c r="L269">
        <f t="shared" si="85"/>
        <v>629962.41638835368</v>
      </c>
      <c r="M269">
        <f t="shared" si="79"/>
        <v>0</v>
      </c>
      <c r="N269" s="40">
        <f t="shared" si="86"/>
        <v>629962.41638835368</v>
      </c>
      <c r="O269" s="40">
        <f t="shared" si="80"/>
        <v>629945.91076939972</v>
      </c>
      <c r="P269" s="40">
        <f t="shared" si="87"/>
        <v>629945.91076939972</v>
      </c>
      <c r="Q269">
        <f t="shared" si="88"/>
        <v>0</v>
      </c>
      <c r="R269" s="40">
        <f t="shared" si="89"/>
        <v>629945.91076939972</v>
      </c>
      <c r="S269" s="40">
        <f t="shared" si="81"/>
        <v>629945.91076939984</v>
      </c>
      <c r="T269" s="40">
        <f t="shared" si="90"/>
        <v>629945.91076939984</v>
      </c>
      <c r="U269">
        <f t="shared" si="91"/>
        <v>0</v>
      </c>
      <c r="V269" s="40">
        <f t="shared" si="92"/>
        <v>629945.91076939984</v>
      </c>
      <c r="W269" s="40">
        <f t="shared" si="82"/>
        <v>629945.91076939984</v>
      </c>
      <c r="X269" s="40">
        <f t="shared" si="93"/>
        <v>629945.91076939984</v>
      </c>
      <c r="Y269">
        <f t="shared" si="94"/>
        <v>0</v>
      </c>
    </row>
    <row r="270" spans="1:25" x14ac:dyDescent="0.25">
      <c r="A270" s="4" t="s">
        <v>12</v>
      </c>
      <c r="B270" s="7" t="s">
        <v>79</v>
      </c>
      <c r="C270" s="2" t="s">
        <v>1191</v>
      </c>
      <c r="D270">
        <f>VLOOKUP(B270,'Model allocations'!$A$1:$L$319,5,FALSE)</f>
        <v>6892.2594515780193</v>
      </c>
      <c r="E270" s="42">
        <f>VLOOKUP(B270,'Initial adjusted formula count'!$A$1:$P$319,12,FALSE)</f>
        <v>0.18184769729585201</v>
      </c>
      <c r="F270">
        <f>VLOOKUP(B270,'Model allocations'!$A$1:$L$319,10,FALSE)</f>
        <v>7745.0355273657706</v>
      </c>
      <c r="G270" s="41">
        <f t="shared" si="83"/>
        <v>0.9</v>
      </c>
      <c r="H270">
        <f t="shared" si="84"/>
        <v>6203.0335064202172</v>
      </c>
      <c r="I270">
        <f t="shared" si="76"/>
        <v>0</v>
      </c>
      <c r="J270">
        <f t="shared" si="77"/>
        <v>7745.0355273657706</v>
      </c>
      <c r="K270">
        <f t="shared" si="78"/>
        <v>7742.5489601684667</v>
      </c>
      <c r="L270">
        <f t="shared" si="85"/>
        <v>7742.5489601684667</v>
      </c>
      <c r="M270">
        <f t="shared" si="79"/>
        <v>0</v>
      </c>
      <c r="N270" s="40">
        <f t="shared" si="86"/>
        <v>7742.5489601684667</v>
      </c>
      <c r="O270" s="40">
        <f t="shared" si="80"/>
        <v>7742.3460979666197</v>
      </c>
      <c r="P270" s="40">
        <f t="shared" si="87"/>
        <v>7742.3460979666197</v>
      </c>
      <c r="Q270">
        <f t="shared" si="88"/>
        <v>0</v>
      </c>
      <c r="R270" s="40">
        <f t="shared" si="89"/>
        <v>7742.3460979666197</v>
      </c>
      <c r="S270" s="40">
        <f t="shared" si="81"/>
        <v>7742.3460979666215</v>
      </c>
      <c r="T270" s="40">
        <f t="shared" si="90"/>
        <v>7742.3460979666215</v>
      </c>
      <c r="U270">
        <f t="shared" si="91"/>
        <v>0</v>
      </c>
      <c r="V270" s="40">
        <f t="shared" si="92"/>
        <v>7742.3460979666215</v>
      </c>
      <c r="W270" s="40">
        <f t="shared" si="82"/>
        <v>7742.3460979666206</v>
      </c>
      <c r="X270" s="40">
        <f t="shared" si="93"/>
        <v>7742.3460979666206</v>
      </c>
      <c r="Y270">
        <f t="shared" si="94"/>
        <v>0</v>
      </c>
    </row>
    <row r="271" spans="1:25" x14ac:dyDescent="0.25">
      <c r="A271" s="4" t="s">
        <v>47</v>
      </c>
      <c r="B271" s="7" t="s">
        <v>74</v>
      </c>
      <c r="C271" s="2" t="s">
        <v>1192</v>
      </c>
      <c r="D271">
        <f>VLOOKUP(B271,'Model allocations'!$A$1:$L$319,5,FALSE)</f>
        <v>2652710.0855399454</v>
      </c>
      <c r="E271" s="42">
        <f>VLOOKUP(B271,'Initial adjusted formula count'!$A$1:$P$319,12,FALSE)</f>
        <v>0.12680823873816499</v>
      </c>
      <c r="F271">
        <f>VLOOKUP(B271,'Model allocations'!$A$1:$L$319,10,FALSE)</f>
        <v>2723651.3105307808</v>
      </c>
      <c r="G271" s="41">
        <f t="shared" si="83"/>
        <v>0.85</v>
      </c>
      <c r="H271">
        <f t="shared" si="84"/>
        <v>2254803.5727089536</v>
      </c>
      <c r="I271">
        <f t="shared" si="76"/>
        <v>0</v>
      </c>
      <c r="J271">
        <f t="shared" si="77"/>
        <v>2723651.3105307808</v>
      </c>
      <c r="K271">
        <f t="shared" si="78"/>
        <v>2722776.8739989242</v>
      </c>
      <c r="L271">
        <f t="shared" si="85"/>
        <v>2722776.8739989242</v>
      </c>
      <c r="M271">
        <f t="shared" si="79"/>
        <v>0</v>
      </c>
      <c r="N271" s="40">
        <f t="shared" si="86"/>
        <v>2722776.8739989242</v>
      </c>
      <c r="O271" s="40">
        <f t="shared" si="80"/>
        <v>2722705.5346357971</v>
      </c>
      <c r="P271" s="40">
        <f t="shared" si="87"/>
        <v>2722705.5346357971</v>
      </c>
      <c r="Q271">
        <f t="shared" si="88"/>
        <v>0</v>
      </c>
      <c r="R271" s="40">
        <f t="shared" si="89"/>
        <v>2722705.5346357971</v>
      </c>
      <c r="S271" s="40">
        <f t="shared" si="81"/>
        <v>2722705.5346357976</v>
      </c>
      <c r="T271" s="40">
        <f t="shared" si="90"/>
        <v>2722705.5346357976</v>
      </c>
      <c r="U271">
        <f t="shared" si="91"/>
        <v>0</v>
      </c>
      <c r="V271" s="40">
        <f t="shared" si="92"/>
        <v>2722705.5346357976</v>
      </c>
      <c r="W271" s="40">
        <f t="shared" si="82"/>
        <v>2722705.5346357971</v>
      </c>
      <c r="X271" s="40">
        <f t="shared" si="93"/>
        <v>2722705.5346357971</v>
      </c>
      <c r="Y271">
        <f t="shared" si="94"/>
        <v>0</v>
      </c>
    </row>
    <row r="272" spans="1:25" x14ac:dyDescent="0.25">
      <c r="A272" s="4" t="s">
        <v>1193</v>
      </c>
      <c r="B272" s="7" t="s">
        <v>621</v>
      </c>
      <c r="C272" s="2" t="s">
        <v>1194</v>
      </c>
      <c r="D272">
        <f>VLOOKUP(B272,'Model allocations'!$A$1:$L$319,5,FALSE)</f>
        <v>17604.202135444521</v>
      </c>
      <c r="E272" s="42">
        <f>VLOOKUP(B272,'Initial adjusted formula count'!$A$1:$P$319,12,FALSE)</f>
        <v>0.210826210826211</v>
      </c>
      <c r="F272">
        <f>VLOOKUP(B272,'Model allocations'!$A$1:$L$319,10,FALSE)</f>
        <v>34752.59331832717</v>
      </c>
      <c r="G272" s="41">
        <f t="shared" si="83"/>
        <v>0.9</v>
      </c>
      <c r="H272">
        <f t="shared" si="84"/>
        <v>15843.781921900068</v>
      </c>
      <c r="I272">
        <f t="shared" si="76"/>
        <v>0</v>
      </c>
      <c r="J272">
        <f t="shared" si="77"/>
        <v>34752.59331832717</v>
      </c>
      <c r="K272">
        <f t="shared" si="78"/>
        <v>34741.435892610883</v>
      </c>
      <c r="L272">
        <f t="shared" si="85"/>
        <v>34741.435892610883</v>
      </c>
      <c r="M272">
        <f t="shared" si="79"/>
        <v>0</v>
      </c>
      <c r="N272" s="40">
        <f t="shared" si="86"/>
        <v>34741.435892610883</v>
      </c>
      <c r="O272" s="40">
        <f t="shared" si="80"/>
        <v>34740.525633700447</v>
      </c>
      <c r="P272" s="40">
        <f t="shared" si="87"/>
        <v>34740.525633700447</v>
      </c>
      <c r="Q272">
        <f t="shared" si="88"/>
        <v>0</v>
      </c>
      <c r="R272" s="40">
        <f t="shared" si="89"/>
        <v>34740.525633700447</v>
      </c>
      <c r="S272" s="40">
        <f t="shared" si="81"/>
        <v>34740.525633700454</v>
      </c>
      <c r="T272" s="40">
        <f t="shared" si="90"/>
        <v>34740.525633700454</v>
      </c>
      <c r="U272">
        <f t="shared" si="91"/>
        <v>0</v>
      </c>
      <c r="V272" s="40">
        <f t="shared" si="92"/>
        <v>34740.525633700454</v>
      </c>
      <c r="W272" s="40">
        <f t="shared" si="82"/>
        <v>34740.525633700447</v>
      </c>
      <c r="X272" s="40">
        <f t="shared" si="93"/>
        <v>34740.525633700447</v>
      </c>
      <c r="Y272">
        <f t="shared" si="94"/>
        <v>0</v>
      </c>
    </row>
    <row r="273" spans="1:25" x14ac:dyDescent="0.25">
      <c r="A273" s="4" t="s">
        <v>1195</v>
      </c>
      <c r="B273" s="7" t="s">
        <v>248</v>
      </c>
      <c r="C273" s="2" t="s">
        <v>1196</v>
      </c>
      <c r="D273">
        <f>VLOOKUP(B273,'Model allocations'!$A$1:$L$319,5,FALSE)</f>
        <v>0</v>
      </c>
      <c r="E273" s="42">
        <f>VLOOKUP(B273,'Initial adjusted formula count'!$A$1:$P$319,12,FALSE)</f>
        <v>4.8575129533678797E-2</v>
      </c>
      <c r="F273">
        <f>VLOOKUP(B273,'Model allocations'!$A$1:$L$319,10,FALSE)</f>
        <v>0</v>
      </c>
      <c r="G273" s="41">
        <f t="shared" si="83"/>
        <v>0.85</v>
      </c>
      <c r="H273">
        <f t="shared" si="84"/>
        <v>0</v>
      </c>
      <c r="I273">
        <f t="shared" si="76"/>
        <v>0</v>
      </c>
      <c r="J273">
        <f t="shared" si="77"/>
        <v>0</v>
      </c>
      <c r="K273">
        <f t="shared" si="78"/>
        <v>0</v>
      </c>
      <c r="L273">
        <f t="shared" si="85"/>
        <v>0</v>
      </c>
      <c r="M273">
        <f t="shared" si="79"/>
        <v>0</v>
      </c>
      <c r="N273" s="40">
        <f t="shared" si="86"/>
        <v>0</v>
      </c>
      <c r="O273" s="40">
        <f t="shared" si="80"/>
        <v>0</v>
      </c>
      <c r="P273" s="40">
        <f t="shared" si="87"/>
        <v>0</v>
      </c>
      <c r="Q273">
        <f t="shared" si="88"/>
        <v>0</v>
      </c>
      <c r="R273" s="40">
        <f t="shared" si="89"/>
        <v>0</v>
      </c>
      <c r="S273" s="40">
        <f t="shared" si="81"/>
        <v>0</v>
      </c>
      <c r="T273" s="40">
        <f t="shared" si="90"/>
        <v>0</v>
      </c>
      <c r="U273">
        <f t="shared" si="91"/>
        <v>0</v>
      </c>
      <c r="V273" s="40">
        <f t="shared" si="92"/>
        <v>0</v>
      </c>
      <c r="W273" s="40">
        <f t="shared" si="82"/>
        <v>0</v>
      </c>
      <c r="X273" s="40">
        <f t="shared" si="93"/>
        <v>0</v>
      </c>
      <c r="Y273">
        <f t="shared" si="94"/>
        <v>0</v>
      </c>
    </row>
    <row r="274" spans="1:25" x14ac:dyDescent="0.25">
      <c r="A274" s="4" t="s">
        <v>1197</v>
      </c>
      <c r="B274" s="7" t="s">
        <v>250</v>
      </c>
      <c r="C274" s="2" t="s">
        <v>1198</v>
      </c>
      <c r="D274">
        <f>VLOOKUP(B274,'Model allocations'!$A$1:$L$319,5,FALSE)</f>
        <v>7802.2910574981597</v>
      </c>
      <c r="E274" s="42">
        <f>VLOOKUP(B274,'Initial adjusted formula count'!$A$1:$P$319,12,FALSE)</f>
        <v>0.16463414634146301</v>
      </c>
      <c r="F274">
        <f>VLOOKUP(B274,'Model allocations'!$A$1:$L$319,10,FALSE)</f>
        <v>11030.965896668302</v>
      </c>
      <c r="G274" s="41">
        <f t="shared" si="83"/>
        <v>0.9</v>
      </c>
      <c r="H274">
        <f t="shared" si="84"/>
        <v>7022.0619517483437</v>
      </c>
      <c r="I274">
        <f t="shared" si="76"/>
        <v>0</v>
      </c>
      <c r="J274">
        <f t="shared" si="77"/>
        <v>11030.965896668302</v>
      </c>
      <c r="K274">
        <f t="shared" si="78"/>
        <v>11027.42437153826</v>
      </c>
      <c r="L274">
        <f t="shared" si="85"/>
        <v>11027.42437153826</v>
      </c>
      <c r="M274">
        <f t="shared" si="79"/>
        <v>0</v>
      </c>
      <c r="N274" s="40">
        <f t="shared" si="86"/>
        <v>11027.42437153826</v>
      </c>
      <c r="O274" s="40">
        <f t="shared" si="80"/>
        <v>11027.135442452991</v>
      </c>
      <c r="P274" s="40">
        <f t="shared" si="87"/>
        <v>11027.135442452991</v>
      </c>
      <c r="Q274">
        <f t="shared" si="88"/>
        <v>0</v>
      </c>
      <c r="R274" s="40">
        <f t="shared" si="89"/>
        <v>11027.135442452991</v>
      </c>
      <c r="S274" s="40">
        <f t="shared" si="81"/>
        <v>11027.135442452993</v>
      </c>
      <c r="T274" s="40">
        <f t="shared" si="90"/>
        <v>11027.135442452993</v>
      </c>
      <c r="U274">
        <f t="shared" si="91"/>
        <v>0</v>
      </c>
      <c r="V274" s="40">
        <f t="shared" si="92"/>
        <v>11027.135442452993</v>
      </c>
      <c r="W274" s="40">
        <f t="shared" si="82"/>
        <v>11027.135442452991</v>
      </c>
      <c r="X274" s="40">
        <f t="shared" si="93"/>
        <v>11027.135442452991</v>
      </c>
      <c r="Y274">
        <f t="shared" si="94"/>
        <v>0</v>
      </c>
    </row>
    <row r="275" spans="1:25" x14ac:dyDescent="0.25">
      <c r="A275" s="4" t="s">
        <v>1199</v>
      </c>
      <c r="B275" s="7" t="s">
        <v>318</v>
      </c>
      <c r="C275" s="2" t="s">
        <v>1200</v>
      </c>
      <c r="D275">
        <f>VLOOKUP(B275,'Model allocations'!$A$1:$L$319,5,FALSE)</f>
        <v>65703.503642089767</v>
      </c>
      <c r="E275" s="42">
        <f>VLOOKUP(B275,'Initial adjusted formula count'!$A$1:$P$319,12,FALSE)</f>
        <v>0.13979193758127401</v>
      </c>
      <c r="F275">
        <f>VLOOKUP(B275,'Model allocations'!$A$1:$L$319,10,FALSE)</f>
        <v>84440.895935559485</v>
      </c>
      <c r="G275" s="41">
        <f t="shared" si="83"/>
        <v>0.85</v>
      </c>
      <c r="H275">
        <f t="shared" si="84"/>
        <v>55847.9780957763</v>
      </c>
      <c r="I275">
        <f t="shared" si="76"/>
        <v>0</v>
      </c>
      <c r="J275">
        <f t="shared" si="77"/>
        <v>84440.895935559485</v>
      </c>
      <c r="K275">
        <f t="shared" si="78"/>
        <v>84413.785929259</v>
      </c>
      <c r="L275">
        <f t="shared" si="85"/>
        <v>84413.785929259</v>
      </c>
      <c r="M275">
        <f t="shared" si="79"/>
        <v>0</v>
      </c>
      <c r="N275" s="40">
        <f t="shared" si="86"/>
        <v>84413.785929259</v>
      </c>
      <c r="O275" s="40">
        <f t="shared" si="80"/>
        <v>84411.574207180412</v>
      </c>
      <c r="P275" s="40">
        <f t="shared" si="87"/>
        <v>84411.574207180412</v>
      </c>
      <c r="Q275">
        <f t="shared" si="88"/>
        <v>0</v>
      </c>
      <c r="R275" s="40">
        <f t="shared" si="89"/>
        <v>84411.574207180412</v>
      </c>
      <c r="S275" s="40">
        <f t="shared" si="81"/>
        <v>84411.574207180442</v>
      </c>
      <c r="T275" s="40">
        <f t="shared" si="90"/>
        <v>84411.574207180442</v>
      </c>
      <c r="U275">
        <f t="shared" si="91"/>
        <v>0</v>
      </c>
      <c r="V275" s="40">
        <f t="shared" si="92"/>
        <v>84411.574207180442</v>
      </c>
      <c r="W275" s="40">
        <f t="shared" si="82"/>
        <v>84411.574207180442</v>
      </c>
      <c r="X275" s="40">
        <f t="shared" si="93"/>
        <v>84411.574207180442</v>
      </c>
      <c r="Y275">
        <f t="shared" si="94"/>
        <v>0</v>
      </c>
    </row>
    <row r="276" spans="1:25" x14ac:dyDescent="0.25">
      <c r="A276" s="4" t="s">
        <v>1201</v>
      </c>
      <c r="B276" s="7" t="s">
        <v>252</v>
      </c>
      <c r="C276" s="2" t="s">
        <v>1202</v>
      </c>
      <c r="D276">
        <f>VLOOKUP(B276,'Model allocations'!$A$1:$L$319,5,FALSE)</f>
        <v>9034.2317507873413</v>
      </c>
      <c r="E276" s="42">
        <f>VLOOKUP(B276,'Initial adjusted formula count'!$A$1:$P$319,12,FALSE)</f>
        <v>0.154228855721393</v>
      </c>
      <c r="F276">
        <f>VLOOKUP(B276,'Model allocations'!$A$1:$L$319,10,FALSE)</f>
        <v>12175.198948848114</v>
      </c>
      <c r="G276" s="41">
        <f t="shared" si="83"/>
        <v>0.9</v>
      </c>
      <c r="H276">
        <f t="shared" si="84"/>
        <v>8130.8085757086073</v>
      </c>
      <c r="I276">
        <f t="shared" si="76"/>
        <v>0</v>
      </c>
      <c r="J276">
        <f t="shared" si="77"/>
        <v>12175.198948848114</v>
      </c>
      <c r="K276">
        <f t="shared" si="78"/>
        <v>12171.290064218743</v>
      </c>
      <c r="L276">
        <f t="shared" si="85"/>
        <v>12171.290064218743</v>
      </c>
      <c r="M276">
        <f t="shared" si="79"/>
        <v>0</v>
      </c>
      <c r="N276" s="40">
        <f t="shared" si="86"/>
        <v>12171.290064218743</v>
      </c>
      <c r="O276" s="40">
        <f t="shared" si="80"/>
        <v>12170.971164756249</v>
      </c>
      <c r="P276" s="40">
        <f t="shared" si="87"/>
        <v>12170.971164756249</v>
      </c>
      <c r="Q276">
        <f t="shared" si="88"/>
        <v>0</v>
      </c>
      <c r="R276" s="40">
        <f t="shared" si="89"/>
        <v>12170.971164756249</v>
      </c>
      <c r="S276" s="40">
        <f t="shared" si="81"/>
        <v>12170.971164756253</v>
      </c>
      <c r="T276" s="40">
        <f t="shared" si="90"/>
        <v>12170.971164756253</v>
      </c>
      <c r="U276">
        <f t="shared" si="91"/>
        <v>0</v>
      </c>
      <c r="V276" s="40">
        <f t="shared" si="92"/>
        <v>12170.971164756253</v>
      </c>
      <c r="W276" s="40">
        <f t="shared" si="82"/>
        <v>12170.971164756253</v>
      </c>
      <c r="X276" s="40">
        <f t="shared" si="93"/>
        <v>12170.971164756253</v>
      </c>
      <c r="Y276">
        <f t="shared" si="94"/>
        <v>0</v>
      </c>
    </row>
    <row r="277" spans="1:25" x14ac:dyDescent="0.25">
      <c r="A277" s="4" t="s">
        <v>1203</v>
      </c>
      <c r="B277" s="7" t="s">
        <v>254</v>
      </c>
      <c r="C277" s="2" t="s">
        <v>1204</v>
      </c>
      <c r="D277">
        <f>VLOOKUP(B277,'Model allocations'!$A$1:$L$319,5,FALSE)</f>
        <v>43939.218060647523</v>
      </c>
      <c r="E277" s="42">
        <f>VLOOKUP(B277,'Initial adjusted formula count'!$A$1:$P$319,12,FALSE)</f>
        <v>0.116333725029377</v>
      </c>
      <c r="F277">
        <f>VLOOKUP(B277,'Model allocations'!$A$1:$L$319,10,FALSE)</f>
        <v>38882.086965676237</v>
      </c>
      <c r="G277" s="41">
        <f t="shared" si="83"/>
        <v>0.85</v>
      </c>
      <c r="H277">
        <f t="shared" si="84"/>
        <v>37348.335351550391</v>
      </c>
      <c r="I277">
        <f t="shared" si="76"/>
        <v>0</v>
      </c>
      <c r="J277">
        <f t="shared" si="77"/>
        <v>38882.086965676237</v>
      </c>
      <c r="K277">
        <f t="shared" si="78"/>
        <v>38869.603753472758</v>
      </c>
      <c r="L277">
        <f t="shared" si="85"/>
        <v>38869.603753472758</v>
      </c>
      <c r="M277">
        <f t="shared" si="79"/>
        <v>0</v>
      </c>
      <c r="N277" s="40">
        <f t="shared" si="86"/>
        <v>38869.603753472758</v>
      </c>
      <c r="O277" s="40">
        <f t="shared" si="80"/>
        <v>38868.585332608665</v>
      </c>
      <c r="P277" s="40">
        <f t="shared" si="87"/>
        <v>38868.585332608665</v>
      </c>
      <c r="Q277">
        <f t="shared" si="88"/>
        <v>0</v>
      </c>
      <c r="R277" s="40">
        <f t="shared" si="89"/>
        <v>38868.585332608665</v>
      </c>
      <c r="S277" s="40">
        <f t="shared" si="81"/>
        <v>38868.58533260868</v>
      </c>
      <c r="T277" s="40">
        <f t="shared" si="90"/>
        <v>38868.58533260868</v>
      </c>
      <c r="U277">
        <f t="shared" si="91"/>
        <v>0</v>
      </c>
      <c r="V277" s="40">
        <f t="shared" si="92"/>
        <v>38868.58533260868</v>
      </c>
      <c r="W277" s="40">
        <f t="shared" si="82"/>
        <v>38868.58533260868</v>
      </c>
      <c r="X277" s="40">
        <f t="shared" si="93"/>
        <v>38868.58533260868</v>
      </c>
      <c r="Y277">
        <f t="shared" si="94"/>
        <v>0</v>
      </c>
    </row>
    <row r="278" spans="1:25" x14ac:dyDescent="0.25">
      <c r="A278" s="8" t="s">
        <v>1205</v>
      </c>
      <c r="B278" s="7" t="s">
        <v>623</v>
      </c>
      <c r="C278" s="2" t="s">
        <v>1206</v>
      </c>
      <c r="D278">
        <f>VLOOKUP(B278,'Model allocations'!$A$1:$L$319,5,FALSE)</f>
        <v>235379.3626300178</v>
      </c>
      <c r="E278" s="42">
        <f>VLOOKUP(B278,'Initial adjusted formula count'!$A$1:$P$319,12,FALSE)</f>
        <v>0.248233215547703</v>
      </c>
      <c r="F278">
        <f>VLOOKUP(B278,'Model allocations'!$A$1:$L$319,10,FALSE)</f>
        <v>211841.42636701601</v>
      </c>
      <c r="G278" s="41">
        <f t="shared" si="83"/>
        <v>0.9</v>
      </c>
      <c r="H278">
        <f t="shared" si="84"/>
        <v>211841.42636701601</v>
      </c>
      <c r="I278">
        <f t="shared" si="76"/>
        <v>0</v>
      </c>
      <c r="J278">
        <f t="shared" si="77"/>
        <v>211841.42636701601</v>
      </c>
      <c r="K278">
        <f t="shared" si="78"/>
        <v>211773.41403318319</v>
      </c>
      <c r="L278">
        <f t="shared" si="85"/>
        <v>211773.41403318319</v>
      </c>
      <c r="M278">
        <f t="shared" si="79"/>
        <v>211841.42636701601</v>
      </c>
      <c r="N278" s="40">
        <f t="shared" si="86"/>
        <v>0</v>
      </c>
      <c r="O278" s="40">
        <f t="shared" si="80"/>
        <v>0</v>
      </c>
      <c r="P278" s="40">
        <f t="shared" si="87"/>
        <v>211841.42636701601</v>
      </c>
      <c r="Q278">
        <f t="shared" si="88"/>
        <v>0</v>
      </c>
      <c r="R278" s="40">
        <f t="shared" si="89"/>
        <v>0</v>
      </c>
      <c r="S278" s="40">
        <f t="shared" si="81"/>
        <v>0</v>
      </c>
      <c r="T278" s="40">
        <f t="shared" si="90"/>
        <v>211841.42636701601</v>
      </c>
      <c r="U278">
        <f t="shared" si="91"/>
        <v>0</v>
      </c>
      <c r="V278" s="40">
        <f t="shared" si="92"/>
        <v>0</v>
      </c>
      <c r="W278" s="40">
        <f t="shared" si="82"/>
        <v>0</v>
      </c>
      <c r="X278" s="40">
        <f t="shared" si="93"/>
        <v>211841.42636701601</v>
      </c>
      <c r="Y278">
        <f t="shared" si="94"/>
        <v>0</v>
      </c>
    </row>
    <row r="279" spans="1:25" x14ac:dyDescent="0.25">
      <c r="A279" s="4" t="s">
        <v>1207</v>
      </c>
      <c r="B279" s="7" t="s">
        <v>625</v>
      </c>
      <c r="C279" s="2" t="s">
        <v>1208</v>
      </c>
      <c r="D279">
        <f>VLOOKUP(B279,'Model allocations'!$A$1:$L$319,5,FALSE)</f>
        <v>368206.20201453136</v>
      </c>
      <c r="E279" s="42">
        <f>VLOOKUP(B279,'Initial adjusted formula count'!$A$1:$P$319,12,FALSE)</f>
        <v>0.22244261830546899</v>
      </c>
      <c r="F279">
        <f>VLOOKUP(B279,'Model allocations'!$A$1:$L$319,10,FALSE)</f>
        <v>378978.56646972831</v>
      </c>
      <c r="G279" s="41">
        <f t="shared" si="83"/>
        <v>0.9</v>
      </c>
      <c r="H279">
        <f t="shared" si="84"/>
        <v>331385.58181307826</v>
      </c>
      <c r="I279">
        <f t="shared" si="76"/>
        <v>0</v>
      </c>
      <c r="J279">
        <f t="shared" si="77"/>
        <v>378978.56646972831</v>
      </c>
      <c r="K279">
        <f t="shared" si="78"/>
        <v>378856.89424904773</v>
      </c>
      <c r="L279">
        <f t="shared" si="85"/>
        <v>378856.89424904773</v>
      </c>
      <c r="M279">
        <f t="shared" si="79"/>
        <v>0</v>
      </c>
      <c r="N279" s="40">
        <f t="shared" si="86"/>
        <v>378856.89424904773</v>
      </c>
      <c r="O279" s="40">
        <f t="shared" si="80"/>
        <v>378846.9678353889</v>
      </c>
      <c r="P279" s="40">
        <f t="shared" si="87"/>
        <v>378846.9678353889</v>
      </c>
      <c r="Q279">
        <f t="shared" si="88"/>
        <v>0</v>
      </c>
      <c r="R279" s="40">
        <f t="shared" si="89"/>
        <v>378846.9678353889</v>
      </c>
      <c r="S279" s="40">
        <f t="shared" si="81"/>
        <v>378846.96783538896</v>
      </c>
      <c r="T279" s="40">
        <f t="shared" si="90"/>
        <v>378846.96783538896</v>
      </c>
      <c r="U279">
        <f t="shared" si="91"/>
        <v>0</v>
      </c>
      <c r="V279" s="40">
        <f t="shared" si="92"/>
        <v>378846.96783538896</v>
      </c>
      <c r="W279" s="40">
        <f t="shared" si="82"/>
        <v>378846.9678353889</v>
      </c>
      <c r="X279" s="40">
        <f t="shared" si="93"/>
        <v>378846.9678353889</v>
      </c>
      <c r="Y279">
        <f t="shared" si="94"/>
        <v>0</v>
      </c>
    </row>
    <row r="280" spans="1:25" x14ac:dyDescent="0.25">
      <c r="A280" s="4" t="s">
        <v>1209</v>
      </c>
      <c r="B280" s="7" t="s">
        <v>256</v>
      </c>
      <c r="C280" s="2" t="s">
        <v>1210</v>
      </c>
      <c r="D280">
        <f>VLOOKUP(B280,'Model allocations'!$A$1:$L$319,5,FALSE)</f>
        <v>6159.7034664459152</v>
      </c>
      <c r="E280" s="42">
        <f>VLOOKUP(B280,'Initial adjusted formula count'!$A$1:$P$319,12,FALSE)</f>
        <v>8.8495575221238895E-2</v>
      </c>
      <c r="F280">
        <f>VLOOKUP(B280,'Model allocations'!$A$1:$L$319,10,FALSE)</f>
        <v>7854.967063772976</v>
      </c>
      <c r="G280" s="41">
        <f t="shared" si="83"/>
        <v>0.85</v>
      </c>
      <c r="H280">
        <f t="shared" si="84"/>
        <v>5235.7479464790276</v>
      </c>
      <c r="I280">
        <f t="shared" si="76"/>
        <v>0</v>
      </c>
      <c r="J280">
        <f t="shared" si="77"/>
        <v>7854.967063772976</v>
      </c>
      <c r="K280">
        <f t="shared" si="78"/>
        <v>7852.4452027217694</v>
      </c>
      <c r="L280">
        <f t="shared" si="85"/>
        <v>7852.4452027217694</v>
      </c>
      <c r="M280">
        <f t="shared" si="79"/>
        <v>0</v>
      </c>
      <c r="N280" s="40">
        <f t="shared" si="86"/>
        <v>7852.4452027217694</v>
      </c>
      <c r="O280" s="40">
        <f t="shared" si="80"/>
        <v>7852.2394611330619</v>
      </c>
      <c r="P280" s="40">
        <f t="shared" si="87"/>
        <v>7852.2394611330619</v>
      </c>
      <c r="Q280">
        <f t="shared" si="88"/>
        <v>0</v>
      </c>
      <c r="R280" s="40">
        <f t="shared" si="89"/>
        <v>7852.2394611330619</v>
      </c>
      <c r="S280" s="40">
        <f t="shared" si="81"/>
        <v>7852.2394611330637</v>
      </c>
      <c r="T280" s="40">
        <f t="shared" si="90"/>
        <v>7852.2394611330637</v>
      </c>
      <c r="U280">
        <f t="shared" si="91"/>
        <v>0</v>
      </c>
      <c r="V280" s="40">
        <f t="shared" si="92"/>
        <v>7852.2394611330637</v>
      </c>
      <c r="W280" s="40">
        <f t="shared" si="82"/>
        <v>7852.2394611330628</v>
      </c>
      <c r="X280" s="40">
        <f t="shared" si="93"/>
        <v>7852.2394611330628</v>
      </c>
      <c r="Y280">
        <f t="shared" si="94"/>
        <v>0</v>
      </c>
    </row>
    <row r="281" spans="1:25" x14ac:dyDescent="0.25">
      <c r="A281" s="4" t="s">
        <v>1211</v>
      </c>
      <c r="B281" s="7" t="s">
        <v>258</v>
      </c>
      <c r="C281" s="2" t="s">
        <v>1212</v>
      </c>
      <c r="D281">
        <f>VLOOKUP(B281,'Model allocations'!$A$1:$L$319,5,FALSE)</f>
        <v>25870.75455907284</v>
      </c>
      <c r="E281" s="42">
        <f>VLOOKUP(B281,'Initial adjusted formula count'!$A$1:$P$319,12,FALSE)</f>
        <v>0.112694300518135</v>
      </c>
      <c r="F281">
        <f>VLOOKUP(B281,'Model allocations'!$A$1:$L$319,10,FALSE)</f>
        <v>34169.106727412443</v>
      </c>
      <c r="G281" s="41">
        <f t="shared" si="83"/>
        <v>0.85</v>
      </c>
      <c r="H281">
        <f t="shared" si="84"/>
        <v>21990.141375211915</v>
      </c>
      <c r="I281">
        <f t="shared" si="76"/>
        <v>0</v>
      </c>
      <c r="J281">
        <f t="shared" si="77"/>
        <v>34169.106727412443</v>
      </c>
      <c r="K281">
        <f t="shared" si="78"/>
        <v>34158.13663183969</v>
      </c>
      <c r="L281">
        <f t="shared" si="85"/>
        <v>34158.13663183969</v>
      </c>
      <c r="M281">
        <f t="shared" si="79"/>
        <v>0</v>
      </c>
      <c r="N281" s="40">
        <f t="shared" si="86"/>
        <v>34158.13663183969</v>
      </c>
      <c r="O281" s="40">
        <f t="shared" si="80"/>
        <v>34157.24165592881</v>
      </c>
      <c r="P281" s="40">
        <f t="shared" si="87"/>
        <v>34157.24165592881</v>
      </c>
      <c r="Q281">
        <f t="shared" si="88"/>
        <v>0</v>
      </c>
      <c r="R281" s="40">
        <f t="shared" si="89"/>
        <v>34157.24165592881</v>
      </c>
      <c r="S281" s="40">
        <f t="shared" si="81"/>
        <v>34157.241655928818</v>
      </c>
      <c r="T281" s="40">
        <f t="shared" si="90"/>
        <v>34157.241655928818</v>
      </c>
      <c r="U281">
        <f t="shared" si="91"/>
        <v>0</v>
      </c>
      <c r="V281" s="40">
        <f t="shared" si="92"/>
        <v>34157.241655928818</v>
      </c>
      <c r="W281" s="40">
        <f t="shared" si="82"/>
        <v>34157.24165592881</v>
      </c>
      <c r="X281" s="40">
        <f t="shared" si="93"/>
        <v>34157.24165592881</v>
      </c>
      <c r="Y281">
        <f t="shared" si="94"/>
        <v>0</v>
      </c>
    </row>
    <row r="282" spans="1:25" x14ac:dyDescent="0.25">
      <c r="A282" s="4" t="s">
        <v>1213</v>
      </c>
      <c r="B282" s="7" t="s">
        <v>627</v>
      </c>
      <c r="C282" s="2" t="s">
        <v>1214</v>
      </c>
      <c r="D282">
        <f>VLOOKUP(B282,'Model allocations'!$A$1:$L$319,5,FALSE)</f>
        <v>17935.160554919232</v>
      </c>
      <c r="E282" s="42">
        <f>VLOOKUP(B282,'Initial adjusted formula count'!$A$1:$P$319,12,FALSE)</f>
        <v>0.237623762376238</v>
      </c>
      <c r="F282">
        <f>VLOOKUP(B282,'Model allocations'!$A$1:$L$319,10,FALSE)</f>
        <v>24703.733953642386</v>
      </c>
      <c r="G282" s="41">
        <f t="shared" si="83"/>
        <v>0.9</v>
      </c>
      <c r="H282">
        <f t="shared" si="84"/>
        <v>16141.64449942731</v>
      </c>
      <c r="I282">
        <f t="shared" si="76"/>
        <v>0</v>
      </c>
      <c r="J282">
        <f t="shared" si="77"/>
        <v>24703.733953642386</v>
      </c>
      <c r="K282">
        <f t="shared" si="78"/>
        <v>24695.802744768909</v>
      </c>
      <c r="L282">
        <f t="shared" si="85"/>
        <v>24695.802744768909</v>
      </c>
      <c r="M282">
        <f t="shared" si="79"/>
        <v>0</v>
      </c>
      <c r="N282" s="40">
        <f t="shared" si="86"/>
        <v>24695.802744768909</v>
      </c>
      <c r="O282" s="40">
        <f t="shared" si="80"/>
        <v>24695.155691072905</v>
      </c>
      <c r="P282" s="40">
        <f t="shared" si="87"/>
        <v>24695.155691072905</v>
      </c>
      <c r="Q282">
        <f t="shared" si="88"/>
        <v>0</v>
      </c>
      <c r="R282" s="40">
        <f t="shared" si="89"/>
        <v>24695.155691072905</v>
      </c>
      <c r="S282" s="40">
        <f t="shared" si="81"/>
        <v>24695.155691072912</v>
      </c>
      <c r="T282" s="40">
        <f t="shared" si="90"/>
        <v>24695.155691072912</v>
      </c>
      <c r="U282">
        <f t="shared" si="91"/>
        <v>0</v>
      </c>
      <c r="V282" s="40">
        <f t="shared" si="92"/>
        <v>24695.155691072912</v>
      </c>
      <c r="W282" s="40">
        <f t="shared" si="82"/>
        <v>24695.155691072912</v>
      </c>
      <c r="X282" s="40">
        <f t="shared" si="93"/>
        <v>24695.155691072912</v>
      </c>
      <c r="Y282">
        <f t="shared" si="94"/>
        <v>0</v>
      </c>
    </row>
    <row r="283" spans="1:25" x14ac:dyDescent="0.25">
      <c r="A283" s="4" t="s">
        <v>53</v>
      </c>
      <c r="B283" s="7" t="s">
        <v>72</v>
      </c>
      <c r="C283" s="2" t="s">
        <v>1215</v>
      </c>
      <c r="D283">
        <f>VLOOKUP(B283,'Model allocations'!$A$1:$L$319,5,FALSE)</f>
        <v>268864.79973205534</v>
      </c>
      <c r="E283" s="42">
        <f>VLOOKUP(B283,'Initial adjusted formula count'!$A$1:$P$319,12,FALSE)</f>
        <v>0.242533795343369</v>
      </c>
      <c r="F283">
        <f>VLOOKUP(B283,'Model allocations'!$A$1:$L$319,10,FALSE)</f>
        <v>266230.44786313025</v>
      </c>
      <c r="G283" s="41">
        <f t="shared" si="83"/>
        <v>0.9</v>
      </c>
      <c r="H283">
        <f t="shared" si="84"/>
        <v>241978.3197588498</v>
      </c>
      <c r="I283">
        <f t="shared" si="76"/>
        <v>0</v>
      </c>
      <c r="J283">
        <f t="shared" si="77"/>
        <v>266230.44786313025</v>
      </c>
      <c r="K283">
        <f t="shared" si="78"/>
        <v>266144.97376862925</v>
      </c>
      <c r="L283">
        <f t="shared" si="85"/>
        <v>266144.97376862925</v>
      </c>
      <c r="M283">
        <f t="shared" si="79"/>
        <v>0</v>
      </c>
      <c r="N283" s="40">
        <f t="shared" si="86"/>
        <v>266144.97376862925</v>
      </c>
      <c r="O283" s="40">
        <f t="shared" si="80"/>
        <v>266138.00051529024</v>
      </c>
      <c r="P283" s="40">
        <f t="shared" si="87"/>
        <v>266138.00051529024</v>
      </c>
      <c r="Q283">
        <f t="shared" si="88"/>
        <v>0</v>
      </c>
      <c r="R283" s="40">
        <f t="shared" si="89"/>
        <v>266138.00051529024</v>
      </c>
      <c r="S283" s="40">
        <f t="shared" si="81"/>
        <v>266138.0005152903</v>
      </c>
      <c r="T283" s="40">
        <f t="shared" si="90"/>
        <v>266138.0005152903</v>
      </c>
      <c r="U283">
        <f t="shared" si="91"/>
        <v>0</v>
      </c>
      <c r="V283" s="40">
        <f t="shared" si="92"/>
        <v>266138.0005152903</v>
      </c>
      <c r="W283" s="40">
        <f t="shared" si="82"/>
        <v>266138.0005152903</v>
      </c>
      <c r="X283" s="40">
        <f t="shared" si="93"/>
        <v>266138.0005152903</v>
      </c>
      <c r="Y283">
        <f t="shared" si="94"/>
        <v>0</v>
      </c>
    </row>
    <row r="284" spans="1:25" x14ac:dyDescent="0.25">
      <c r="A284" s="4" t="s">
        <v>1216</v>
      </c>
      <c r="B284" s="7" t="s">
        <v>260</v>
      </c>
      <c r="C284" s="2" t="s">
        <v>1217</v>
      </c>
      <c r="D284">
        <f>VLOOKUP(B284,'Model allocations'!$A$1:$L$319,5,FALSE)</f>
        <v>245566.84486231051</v>
      </c>
      <c r="E284" s="42">
        <f>VLOOKUP(B284,'Initial adjusted formula count'!$A$1:$P$319,12,FALSE)</f>
        <v>0.105473774474775</v>
      </c>
      <c r="F284">
        <f>VLOOKUP(B284,'Model allocations'!$A$1:$L$319,10,FALSE)</f>
        <v>299077.87095315603</v>
      </c>
      <c r="G284" s="41">
        <f t="shared" si="83"/>
        <v>0.85</v>
      </c>
      <c r="H284">
        <f t="shared" si="84"/>
        <v>208731.81813296393</v>
      </c>
      <c r="I284">
        <f t="shared" si="76"/>
        <v>0</v>
      </c>
      <c r="J284">
        <f t="shared" si="77"/>
        <v>299077.87095315603</v>
      </c>
      <c r="K284">
        <f t="shared" si="78"/>
        <v>298981.85109363135</v>
      </c>
      <c r="L284">
        <f t="shared" si="85"/>
        <v>298981.85109363135</v>
      </c>
      <c r="M284">
        <f t="shared" si="79"/>
        <v>0</v>
      </c>
      <c r="N284" s="40">
        <f t="shared" si="86"/>
        <v>298981.85109363135</v>
      </c>
      <c r="O284" s="40">
        <f t="shared" si="80"/>
        <v>298974.01748264139</v>
      </c>
      <c r="P284" s="40">
        <f t="shared" si="87"/>
        <v>298974.01748264139</v>
      </c>
      <c r="Q284">
        <f t="shared" si="88"/>
        <v>0</v>
      </c>
      <c r="R284" s="40">
        <f t="shared" si="89"/>
        <v>298974.01748264139</v>
      </c>
      <c r="S284" s="40">
        <f t="shared" si="81"/>
        <v>298974.0174826415</v>
      </c>
      <c r="T284" s="40">
        <f t="shared" si="90"/>
        <v>298974.0174826415</v>
      </c>
      <c r="U284">
        <f t="shared" si="91"/>
        <v>0</v>
      </c>
      <c r="V284" s="40">
        <f t="shared" si="92"/>
        <v>298974.0174826415</v>
      </c>
      <c r="W284" s="40">
        <f t="shared" si="82"/>
        <v>298974.0174826415</v>
      </c>
      <c r="X284" s="40">
        <f t="shared" si="93"/>
        <v>298974.0174826415</v>
      </c>
      <c r="Y284">
        <f t="shared" si="94"/>
        <v>0</v>
      </c>
    </row>
    <row r="285" spans="1:25" x14ac:dyDescent="0.25">
      <c r="A285" s="4" t="s">
        <v>1218</v>
      </c>
      <c r="B285" s="7" t="s">
        <v>629</v>
      </c>
      <c r="C285" s="2" t="s">
        <v>1219</v>
      </c>
      <c r="D285">
        <f>VLOOKUP(B285,'Model allocations'!$A$1:$L$319,5,FALSE)</f>
        <v>77515.89804027362</v>
      </c>
      <c r="E285" s="42">
        <f>VLOOKUP(B285,'Initial adjusted formula count'!$A$1:$P$319,12,FALSE)</f>
        <v>0.19198055893074101</v>
      </c>
      <c r="F285">
        <f>VLOOKUP(B285,'Model allocations'!$A$1:$L$319,10,FALSE)</f>
        <v>70825.272763974368</v>
      </c>
      <c r="G285" s="41">
        <f t="shared" si="83"/>
        <v>0.9</v>
      </c>
      <c r="H285">
        <f t="shared" si="84"/>
        <v>69764.308236246259</v>
      </c>
      <c r="I285">
        <f t="shared" si="76"/>
        <v>0</v>
      </c>
      <c r="J285">
        <f t="shared" si="77"/>
        <v>70825.272763974368</v>
      </c>
      <c r="K285">
        <f t="shared" si="78"/>
        <v>70802.534094878181</v>
      </c>
      <c r="L285">
        <f t="shared" si="85"/>
        <v>70802.534094878181</v>
      </c>
      <c r="M285">
        <f t="shared" si="79"/>
        <v>0</v>
      </c>
      <c r="N285" s="40">
        <f t="shared" si="86"/>
        <v>70802.534094878181</v>
      </c>
      <c r="O285" s="40">
        <f t="shared" si="80"/>
        <v>70800.679000640259</v>
      </c>
      <c r="P285" s="40">
        <f t="shared" si="87"/>
        <v>70800.679000640259</v>
      </c>
      <c r="Q285">
        <f t="shared" si="88"/>
        <v>0</v>
      </c>
      <c r="R285" s="40">
        <f t="shared" si="89"/>
        <v>70800.679000640259</v>
      </c>
      <c r="S285" s="40">
        <f t="shared" si="81"/>
        <v>70800.679000640273</v>
      </c>
      <c r="T285" s="40">
        <f t="shared" si="90"/>
        <v>70800.679000640273</v>
      </c>
      <c r="U285">
        <f t="shared" si="91"/>
        <v>0</v>
      </c>
      <c r="V285" s="40">
        <f t="shared" si="92"/>
        <v>70800.679000640273</v>
      </c>
      <c r="W285" s="40">
        <f t="shared" si="82"/>
        <v>70800.679000640259</v>
      </c>
      <c r="X285" s="40">
        <f t="shared" si="93"/>
        <v>70800.679000640259</v>
      </c>
      <c r="Y285">
        <f t="shared" si="94"/>
        <v>0</v>
      </c>
    </row>
    <row r="286" spans="1:25" x14ac:dyDescent="0.25">
      <c r="A286" s="4" t="s">
        <v>1220</v>
      </c>
      <c r="B286" s="7" t="s">
        <v>262</v>
      </c>
      <c r="C286" s="2" t="s">
        <v>1221</v>
      </c>
      <c r="D286">
        <f>VLOOKUP(B286,'Model allocations'!$A$1:$L$319,5,FALSE)</f>
        <v>167954.58118509201</v>
      </c>
      <c r="E286" s="42">
        <f>VLOOKUP(B286,'Initial adjusted formula count'!$A$1:$P$319,12,FALSE)</f>
        <v>8.0954852101712493E-2</v>
      </c>
      <c r="F286">
        <f>VLOOKUP(B286,'Model allocations'!$A$1:$L$319,10,FALSE)</f>
        <v>183806.22929228767</v>
      </c>
      <c r="G286" s="41">
        <f t="shared" si="83"/>
        <v>0.85</v>
      </c>
      <c r="H286">
        <f t="shared" si="84"/>
        <v>142761.3940073282</v>
      </c>
      <c r="I286">
        <f t="shared" si="76"/>
        <v>0</v>
      </c>
      <c r="J286">
        <f t="shared" si="77"/>
        <v>183806.22929228767</v>
      </c>
      <c r="K286">
        <f t="shared" si="78"/>
        <v>183747.21774368943</v>
      </c>
      <c r="L286">
        <f t="shared" si="85"/>
        <v>183747.21774368943</v>
      </c>
      <c r="M286">
        <f t="shared" si="79"/>
        <v>0</v>
      </c>
      <c r="N286" s="40">
        <f t="shared" si="86"/>
        <v>183747.21774368943</v>
      </c>
      <c r="O286" s="40">
        <f t="shared" si="80"/>
        <v>183742.4033905137</v>
      </c>
      <c r="P286" s="40">
        <f t="shared" si="87"/>
        <v>183742.4033905137</v>
      </c>
      <c r="Q286">
        <f t="shared" si="88"/>
        <v>0</v>
      </c>
      <c r="R286" s="40">
        <f t="shared" si="89"/>
        <v>183742.4033905137</v>
      </c>
      <c r="S286" s="40">
        <f t="shared" si="81"/>
        <v>183742.40339051373</v>
      </c>
      <c r="T286" s="40">
        <f t="shared" si="90"/>
        <v>183742.40339051373</v>
      </c>
      <c r="U286">
        <f t="shared" si="91"/>
        <v>0</v>
      </c>
      <c r="V286" s="40">
        <f t="shared" si="92"/>
        <v>183742.40339051373</v>
      </c>
      <c r="W286" s="40">
        <f t="shared" si="82"/>
        <v>183742.4033905137</v>
      </c>
      <c r="X286" s="40">
        <f t="shared" si="93"/>
        <v>183742.4033905137</v>
      </c>
      <c r="Y286">
        <f t="shared" si="94"/>
        <v>0</v>
      </c>
    </row>
    <row r="287" spans="1:25" x14ac:dyDescent="0.25">
      <c r="A287" s="4" t="s">
        <v>1222</v>
      </c>
      <c r="B287" s="7" t="s">
        <v>631</v>
      </c>
      <c r="C287" s="2" t="s">
        <v>1223</v>
      </c>
      <c r="D287">
        <f>VLOOKUP(B287,'Model allocations'!$A$1:$L$319,5,FALSE)</f>
        <v>32058.515474808417</v>
      </c>
      <c r="E287" s="42">
        <f>VLOOKUP(B287,'Initial adjusted formula count'!$A$1:$P$319,12,FALSE)</f>
        <v>0.247422680412371</v>
      </c>
      <c r="F287">
        <f>VLOOKUP(B287,'Model allocations'!$A$1:$L$319,10,FALSE)</f>
        <v>38387.842619314812</v>
      </c>
      <c r="G287" s="41">
        <f t="shared" si="83"/>
        <v>0.9</v>
      </c>
      <c r="H287">
        <f t="shared" si="84"/>
        <v>28852.663927327576</v>
      </c>
      <c r="I287">
        <f t="shared" si="76"/>
        <v>0</v>
      </c>
      <c r="J287">
        <f t="shared" si="77"/>
        <v>38387.842619314812</v>
      </c>
      <c r="K287">
        <f t="shared" si="78"/>
        <v>38375.51808576101</v>
      </c>
      <c r="L287">
        <f t="shared" si="85"/>
        <v>38375.51808576101</v>
      </c>
      <c r="M287">
        <f t="shared" si="79"/>
        <v>0</v>
      </c>
      <c r="N287" s="40">
        <f t="shared" si="86"/>
        <v>38375.51808576101</v>
      </c>
      <c r="O287" s="40">
        <f t="shared" si="80"/>
        <v>38374.512610414851</v>
      </c>
      <c r="P287" s="40">
        <f t="shared" si="87"/>
        <v>38374.512610414851</v>
      </c>
      <c r="Q287">
        <f t="shared" si="88"/>
        <v>0</v>
      </c>
      <c r="R287" s="40">
        <f t="shared" si="89"/>
        <v>38374.512610414851</v>
      </c>
      <c r="S287" s="40">
        <f t="shared" si="81"/>
        <v>38374.512610414866</v>
      </c>
      <c r="T287" s="40">
        <f t="shared" si="90"/>
        <v>38374.512610414866</v>
      </c>
      <c r="U287">
        <f t="shared" si="91"/>
        <v>0</v>
      </c>
      <c r="V287" s="40">
        <f t="shared" si="92"/>
        <v>38374.512610414866</v>
      </c>
      <c r="W287" s="40">
        <f t="shared" si="82"/>
        <v>38374.512610414866</v>
      </c>
      <c r="X287" s="40">
        <f t="shared" si="93"/>
        <v>38374.512610414866</v>
      </c>
      <c r="Y287">
        <f t="shared" si="94"/>
        <v>0</v>
      </c>
    </row>
    <row r="288" spans="1:25" x14ac:dyDescent="0.25">
      <c r="A288" s="4" t="s">
        <v>59</v>
      </c>
      <c r="B288" s="7" t="s">
        <v>75</v>
      </c>
      <c r="C288" s="2" t="s">
        <v>1224</v>
      </c>
      <c r="D288">
        <f>VLOOKUP(B288,'Model allocations'!$A$1:$L$319,5,FALSE)</f>
        <v>1791287.4302882741</v>
      </c>
      <c r="E288" s="42">
        <f>VLOOKUP(B288,'Initial adjusted formula count'!$A$1:$P$319,12,FALSE)</f>
        <v>0.12917696380635299</v>
      </c>
      <c r="F288">
        <f>VLOOKUP(B288,'Model allocations'!$A$1:$L$319,10,FALSE)</f>
        <v>1973242.6791774493</v>
      </c>
      <c r="G288" s="41">
        <f t="shared" si="83"/>
        <v>0.85</v>
      </c>
      <c r="H288">
        <f t="shared" si="84"/>
        <v>1522594.3157450329</v>
      </c>
      <c r="I288">
        <f t="shared" si="76"/>
        <v>0</v>
      </c>
      <c r="J288">
        <f t="shared" si="77"/>
        <v>1973242.6791774493</v>
      </c>
      <c r="K288">
        <f t="shared" si="78"/>
        <v>1972609.1636175755</v>
      </c>
      <c r="L288">
        <f t="shared" si="85"/>
        <v>1972609.1636175755</v>
      </c>
      <c r="M288">
        <f t="shared" si="79"/>
        <v>0</v>
      </c>
      <c r="N288" s="40">
        <f t="shared" si="86"/>
        <v>1972609.1636175755</v>
      </c>
      <c r="O288" s="40">
        <f t="shared" si="80"/>
        <v>1972557.4793672888</v>
      </c>
      <c r="P288" s="40">
        <f t="shared" si="87"/>
        <v>1972557.4793672888</v>
      </c>
      <c r="Q288">
        <f t="shared" si="88"/>
        <v>0</v>
      </c>
      <c r="R288" s="40">
        <f t="shared" si="89"/>
        <v>1972557.4793672888</v>
      </c>
      <c r="S288" s="40">
        <f t="shared" si="81"/>
        <v>1972557.4793672892</v>
      </c>
      <c r="T288" s="40">
        <f t="shared" si="90"/>
        <v>1972557.4793672892</v>
      </c>
      <c r="U288">
        <f t="shared" si="91"/>
        <v>0</v>
      </c>
      <c r="V288" s="40">
        <f t="shared" si="92"/>
        <v>1972557.4793672892</v>
      </c>
      <c r="W288" s="40">
        <f t="shared" si="82"/>
        <v>1972557.479367289</v>
      </c>
      <c r="X288" s="40">
        <f t="shared" si="93"/>
        <v>1972557.479367289</v>
      </c>
      <c r="Y288">
        <f t="shared" si="94"/>
        <v>0</v>
      </c>
    </row>
    <row r="289" spans="1:25" x14ac:dyDescent="0.25">
      <c r="A289" s="4" t="s">
        <v>1225</v>
      </c>
      <c r="B289" s="7" t="s">
        <v>264</v>
      </c>
      <c r="C289" s="2" t="s">
        <v>1226</v>
      </c>
      <c r="D289">
        <f>VLOOKUP(B289,'Model allocations'!$A$1:$L$319,5,FALSE)</f>
        <v>41064.689776306113</v>
      </c>
      <c r="E289" s="42">
        <f>VLOOKUP(B289,'Initial adjusted formula count'!$A$1:$P$319,12,FALSE)</f>
        <v>0.104643104643105</v>
      </c>
      <c r="F289">
        <f>VLOOKUP(B289,'Model allocations'!$A$1:$L$319,10,FALSE)</f>
        <v>59305.001331485968</v>
      </c>
      <c r="G289" s="41">
        <f t="shared" si="83"/>
        <v>0.85</v>
      </c>
      <c r="H289">
        <f t="shared" si="84"/>
        <v>34904.986309860193</v>
      </c>
      <c r="I289">
        <f t="shared" si="76"/>
        <v>0</v>
      </c>
      <c r="J289">
        <f t="shared" si="77"/>
        <v>59305.001331485968</v>
      </c>
      <c r="K289">
        <f t="shared" si="78"/>
        <v>59285.961280549353</v>
      </c>
      <c r="L289">
        <f t="shared" si="85"/>
        <v>59285.961280549353</v>
      </c>
      <c r="M289">
        <f t="shared" si="79"/>
        <v>0</v>
      </c>
      <c r="N289" s="40">
        <f t="shared" si="86"/>
        <v>59285.961280549353</v>
      </c>
      <c r="O289" s="40">
        <f t="shared" si="80"/>
        <v>59284.407931554619</v>
      </c>
      <c r="P289" s="40">
        <f t="shared" si="87"/>
        <v>59284.407931554619</v>
      </c>
      <c r="Q289">
        <f t="shared" si="88"/>
        <v>0</v>
      </c>
      <c r="R289" s="40">
        <f t="shared" si="89"/>
        <v>59284.407931554619</v>
      </c>
      <c r="S289" s="40">
        <f t="shared" si="81"/>
        <v>59284.407931554633</v>
      </c>
      <c r="T289" s="40">
        <f t="shared" si="90"/>
        <v>59284.407931554633</v>
      </c>
      <c r="U289">
        <f t="shared" si="91"/>
        <v>0</v>
      </c>
      <c r="V289" s="40">
        <f t="shared" si="92"/>
        <v>59284.407931554633</v>
      </c>
      <c r="W289" s="40">
        <f t="shared" si="82"/>
        <v>59284.407931554626</v>
      </c>
      <c r="X289" s="40">
        <f t="shared" si="93"/>
        <v>59284.407931554626</v>
      </c>
      <c r="Y289">
        <f t="shared" si="94"/>
        <v>0</v>
      </c>
    </row>
    <row r="290" spans="1:25" x14ac:dyDescent="0.25">
      <c r="A290" s="4" t="s">
        <v>1227</v>
      </c>
      <c r="B290" s="7" t="s">
        <v>633</v>
      </c>
      <c r="C290" s="2" t="s">
        <v>1228</v>
      </c>
      <c r="D290">
        <f>VLOOKUP(B290,'Model allocations'!$A$1:$L$319,5,FALSE)</f>
        <v>33355.697693979702</v>
      </c>
      <c r="E290" s="42">
        <f>VLOOKUP(B290,'Initial adjusted formula count'!$A$1:$P$319,12,FALSE)</f>
        <v>0.18737270875763701</v>
      </c>
      <c r="F290">
        <f>VLOOKUP(B290,'Model allocations'!$A$1:$L$319,10,FALSE)</f>
        <v>40699.196133956495</v>
      </c>
      <c r="G290" s="41">
        <f t="shared" si="83"/>
        <v>0.9</v>
      </c>
      <c r="H290">
        <f t="shared" si="84"/>
        <v>30020.127924581731</v>
      </c>
      <c r="I290">
        <f t="shared" si="76"/>
        <v>0</v>
      </c>
      <c r="J290">
        <f t="shared" si="77"/>
        <v>40699.196133956495</v>
      </c>
      <c r="K290">
        <f t="shared" si="78"/>
        <v>40686.129533331397</v>
      </c>
      <c r="L290">
        <f t="shared" si="85"/>
        <v>40686.129533331397</v>
      </c>
      <c r="M290">
        <f t="shared" si="79"/>
        <v>0</v>
      </c>
      <c r="N290" s="40">
        <f t="shared" si="86"/>
        <v>40686.129533331397</v>
      </c>
      <c r="O290" s="40">
        <f t="shared" si="80"/>
        <v>40685.06351775123</v>
      </c>
      <c r="P290" s="40">
        <f t="shared" si="87"/>
        <v>40685.06351775123</v>
      </c>
      <c r="Q290">
        <f t="shared" si="88"/>
        <v>0</v>
      </c>
      <c r="R290" s="40">
        <f t="shared" si="89"/>
        <v>40685.06351775123</v>
      </c>
      <c r="S290" s="40">
        <f t="shared" si="81"/>
        <v>40685.063517751238</v>
      </c>
      <c r="T290" s="40">
        <f t="shared" si="90"/>
        <v>40685.063517751238</v>
      </c>
      <c r="U290">
        <f t="shared" si="91"/>
        <v>0</v>
      </c>
      <c r="V290" s="40">
        <f t="shared" si="92"/>
        <v>40685.063517751238</v>
      </c>
      <c r="W290" s="40">
        <f t="shared" si="82"/>
        <v>40685.06351775123</v>
      </c>
      <c r="X290" s="40">
        <f t="shared" si="93"/>
        <v>40685.06351775123</v>
      </c>
      <c r="Y290">
        <f t="shared" si="94"/>
        <v>0</v>
      </c>
    </row>
    <row r="291" spans="1:25" x14ac:dyDescent="0.25">
      <c r="A291" s="4" t="s">
        <v>1229</v>
      </c>
      <c r="B291" s="7" t="s">
        <v>635</v>
      </c>
      <c r="C291" s="2" t="s">
        <v>1230</v>
      </c>
      <c r="D291">
        <f>VLOOKUP(B291,'Model allocations'!$A$1:$L$319,5,FALSE)</f>
        <v>145369.00180812363</v>
      </c>
      <c r="E291" s="42">
        <f>VLOOKUP(B291,'Initial adjusted formula count'!$A$1:$P$319,12,FALSE)</f>
        <v>0.122678396871945</v>
      </c>
      <c r="F291">
        <f>VLOOKUP(B291,'Model allocations'!$A$1:$L$319,10,FALSE)</f>
        <v>123563.65153690509</v>
      </c>
      <c r="G291" s="41">
        <f t="shared" si="83"/>
        <v>0.85</v>
      </c>
      <c r="H291">
        <f t="shared" si="84"/>
        <v>123563.65153690509</v>
      </c>
      <c r="I291">
        <f t="shared" si="76"/>
        <v>0</v>
      </c>
      <c r="J291">
        <f t="shared" si="77"/>
        <v>123563.65153690509</v>
      </c>
      <c r="K291">
        <f t="shared" si="78"/>
        <v>123523.98105100414</v>
      </c>
      <c r="L291">
        <f t="shared" si="85"/>
        <v>123523.98105100414</v>
      </c>
      <c r="M291">
        <f t="shared" si="79"/>
        <v>123563.65153690509</v>
      </c>
      <c r="N291" s="40">
        <f t="shared" si="86"/>
        <v>0</v>
      </c>
      <c r="O291" s="40">
        <f t="shared" si="80"/>
        <v>0</v>
      </c>
      <c r="P291" s="40">
        <f t="shared" si="87"/>
        <v>123563.65153690509</v>
      </c>
      <c r="Q291">
        <f t="shared" si="88"/>
        <v>0</v>
      </c>
      <c r="R291" s="40">
        <f t="shared" si="89"/>
        <v>0</v>
      </c>
      <c r="S291" s="40">
        <f t="shared" si="81"/>
        <v>0</v>
      </c>
      <c r="T291" s="40">
        <f t="shared" si="90"/>
        <v>123563.65153690509</v>
      </c>
      <c r="U291">
        <f t="shared" si="91"/>
        <v>0</v>
      </c>
      <c r="V291" s="40">
        <f t="shared" si="92"/>
        <v>0</v>
      </c>
      <c r="W291" s="40">
        <f t="shared" si="82"/>
        <v>0</v>
      </c>
      <c r="X291" s="40">
        <f t="shared" si="93"/>
        <v>123563.65153690509</v>
      </c>
      <c r="Y291">
        <f t="shared" si="94"/>
        <v>0</v>
      </c>
    </row>
    <row r="292" spans="1:25" x14ac:dyDescent="0.25">
      <c r="A292" s="4" t="s">
        <v>1231</v>
      </c>
      <c r="B292" s="7" t="s">
        <v>637</v>
      </c>
      <c r="C292" s="2" t="s">
        <v>1232</v>
      </c>
      <c r="D292">
        <f>VLOOKUP(B292,'Model allocations'!$A$1:$L$319,5,FALSE)</f>
        <v>13215.741096991205</v>
      </c>
      <c r="E292" s="42">
        <f>VLOOKUP(B292,'Initial adjusted formula count'!$A$1:$P$319,12,FALSE)</f>
        <v>0.13427561837455801</v>
      </c>
      <c r="F292">
        <f>VLOOKUP(B292,'Model allocations'!$A$1:$L$319,10,FALSE)</f>
        <v>14924.437421168652</v>
      </c>
      <c r="G292" s="41">
        <f t="shared" si="83"/>
        <v>0.85</v>
      </c>
      <c r="H292">
        <f t="shared" si="84"/>
        <v>11233.379932442524</v>
      </c>
      <c r="I292">
        <f t="shared" si="76"/>
        <v>0</v>
      </c>
      <c r="J292">
        <f t="shared" si="77"/>
        <v>14924.437421168652</v>
      </c>
      <c r="K292">
        <f t="shared" si="78"/>
        <v>14919.64588517136</v>
      </c>
      <c r="L292">
        <f t="shared" si="85"/>
        <v>14919.64588517136</v>
      </c>
      <c r="M292">
        <f t="shared" si="79"/>
        <v>0</v>
      </c>
      <c r="N292" s="40">
        <f t="shared" si="86"/>
        <v>14919.64588517136</v>
      </c>
      <c r="O292" s="40">
        <f t="shared" si="80"/>
        <v>14919.254976152817</v>
      </c>
      <c r="P292" s="40">
        <f t="shared" si="87"/>
        <v>14919.254976152817</v>
      </c>
      <c r="Q292">
        <f t="shared" si="88"/>
        <v>0</v>
      </c>
      <c r="R292" s="40">
        <f t="shared" si="89"/>
        <v>14919.254976152817</v>
      </c>
      <c r="S292" s="40">
        <f t="shared" si="81"/>
        <v>14919.254976152821</v>
      </c>
      <c r="T292" s="40">
        <f t="shared" si="90"/>
        <v>14919.254976152821</v>
      </c>
      <c r="U292">
        <f t="shared" si="91"/>
        <v>0</v>
      </c>
      <c r="V292" s="40">
        <f t="shared" si="92"/>
        <v>14919.254976152821</v>
      </c>
      <c r="W292" s="40">
        <f t="shared" si="82"/>
        <v>14919.254976152819</v>
      </c>
      <c r="X292" s="40">
        <f t="shared" si="93"/>
        <v>14919.254976152819</v>
      </c>
      <c r="Y292">
        <f t="shared" si="94"/>
        <v>0</v>
      </c>
    </row>
    <row r="293" spans="1:25" x14ac:dyDescent="0.25">
      <c r="A293" s="4" t="s">
        <v>1233</v>
      </c>
      <c r="B293" s="7" t="s">
        <v>639</v>
      </c>
      <c r="C293" s="2" t="s">
        <v>1234</v>
      </c>
      <c r="D293">
        <f>VLOOKUP(B293,'Model allocations'!$A$1:$L$319,5,FALSE)</f>
        <v>367528.97349793959</v>
      </c>
      <c r="E293" s="42">
        <f>VLOOKUP(B293,'Initial adjusted formula count'!$A$1:$P$319,12,FALSE)</f>
        <v>0.13837608233948701</v>
      </c>
      <c r="F293">
        <f>VLOOKUP(B293,'Model allocations'!$A$1:$L$319,10,FALSE)</f>
        <v>363292.22669950023</v>
      </c>
      <c r="G293" s="41">
        <f t="shared" si="83"/>
        <v>0.85</v>
      </c>
      <c r="H293">
        <f t="shared" si="84"/>
        <v>312399.62747324863</v>
      </c>
      <c r="I293">
        <f t="shared" si="76"/>
        <v>0</v>
      </c>
      <c r="J293">
        <f t="shared" si="77"/>
        <v>363292.22669950023</v>
      </c>
      <c r="K293">
        <f t="shared" si="78"/>
        <v>363175.59062588192</v>
      </c>
      <c r="L293">
        <f t="shared" si="85"/>
        <v>363175.59062588192</v>
      </c>
      <c r="M293">
        <f t="shared" si="79"/>
        <v>0</v>
      </c>
      <c r="N293" s="40">
        <f t="shared" si="86"/>
        <v>363175.59062588192</v>
      </c>
      <c r="O293" s="40">
        <f t="shared" si="80"/>
        <v>363166.07507740421</v>
      </c>
      <c r="P293" s="40">
        <f t="shared" si="87"/>
        <v>363166.07507740421</v>
      </c>
      <c r="Q293">
        <f t="shared" si="88"/>
        <v>0</v>
      </c>
      <c r="R293" s="40">
        <f t="shared" si="89"/>
        <v>363166.07507740421</v>
      </c>
      <c r="S293" s="40">
        <f t="shared" si="81"/>
        <v>363166.07507740427</v>
      </c>
      <c r="T293" s="40">
        <f t="shared" si="90"/>
        <v>363166.07507740427</v>
      </c>
      <c r="U293">
        <f t="shared" si="91"/>
        <v>0</v>
      </c>
      <c r="V293" s="40">
        <f t="shared" si="92"/>
        <v>363166.07507740427</v>
      </c>
      <c r="W293" s="40">
        <f t="shared" si="82"/>
        <v>363166.07507740421</v>
      </c>
      <c r="X293" s="40">
        <f t="shared" si="93"/>
        <v>363166.07507740421</v>
      </c>
      <c r="Y293">
        <f t="shared" si="94"/>
        <v>0</v>
      </c>
    </row>
    <row r="294" spans="1:25" x14ac:dyDescent="0.25">
      <c r="A294" s="4" t="s">
        <v>1235</v>
      </c>
      <c r="B294" s="7" t="s">
        <v>641</v>
      </c>
      <c r="C294" s="2" t="s">
        <v>1236</v>
      </c>
      <c r="D294">
        <f>VLOOKUP(B294,'Model allocations'!$A$1:$L$319,5,FALSE)</f>
        <v>380397.25725598744</v>
      </c>
      <c r="E294" s="42">
        <f>VLOOKUP(B294,'Initial adjusted formula count'!$A$1:$P$319,12,FALSE)</f>
        <v>0.244857706396168</v>
      </c>
      <c r="F294">
        <f>VLOOKUP(B294,'Model allocations'!$A$1:$L$319,10,FALSE)</f>
        <v>459235.31782459252</v>
      </c>
      <c r="G294" s="41">
        <f t="shared" si="83"/>
        <v>0.9</v>
      </c>
      <c r="H294">
        <f t="shared" si="84"/>
        <v>342357.53153038869</v>
      </c>
      <c r="I294">
        <f t="shared" si="76"/>
        <v>0</v>
      </c>
      <c r="J294">
        <f t="shared" si="77"/>
        <v>459235.31782459252</v>
      </c>
      <c r="K294">
        <f t="shared" si="78"/>
        <v>459087.87892994686</v>
      </c>
      <c r="L294">
        <f t="shared" si="85"/>
        <v>459087.87892994686</v>
      </c>
      <c r="M294">
        <f t="shared" si="79"/>
        <v>0</v>
      </c>
      <c r="N294" s="40">
        <f t="shared" si="86"/>
        <v>459087.87892994686</v>
      </c>
      <c r="O294" s="40">
        <f t="shared" si="80"/>
        <v>459075.8503876102</v>
      </c>
      <c r="P294" s="40">
        <f t="shared" si="87"/>
        <v>459075.8503876102</v>
      </c>
      <c r="Q294">
        <f t="shared" si="88"/>
        <v>0</v>
      </c>
      <c r="R294" s="40">
        <f t="shared" si="89"/>
        <v>459075.8503876102</v>
      </c>
      <c r="S294" s="40">
        <f t="shared" si="81"/>
        <v>459075.85038761032</v>
      </c>
      <c r="T294" s="40">
        <f t="shared" si="90"/>
        <v>459075.85038761032</v>
      </c>
      <c r="U294">
        <f t="shared" si="91"/>
        <v>0</v>
      </c>
      <c r="V294" s="40">
        <f t="shared" si="92"/>
        <v>459075.85038761032</v>
      </c>
      <c r="W294" s="40">
        <f t="shared" si="82"/>
        <v>459075.85038761026</v>
      </c>
      <c r="X294" s="40">
        <f t="shared" si="93"/>
        <v>459075.85038761026</v>
      </c>
      <c r="Y294">
        <f t="shared" si="94"/>
        <v>0</v>
      </c>
    </row>
    <row r="295" spans="1:25" x14ac:dyDescent="0.25">
      <c r="A295" s="4" t="s">
        <v>1237</v>
      </c>
      <c r="B295" s="7" t="s">
        <v>643</v>
      </c>
      <c r="C295" s="2" t="s">
        <v>1238</v>
      </c>
      <c r="D295">
        <f>VLOOKUP(B295,'Model allocations'!$A$1:$L$319,5,FALSE)</f>
        <v>86578.601844110279</v>
      </c>
      <c r="E295" s="42">
        <f>VLOOKUP(B295,'Initial adjusted formula count'!$A$1:$P$319,12,FALSE)</f>
        <v>0.142045454545455</v>
      </c>
      <c r="F295">
        <f>VLOOKUP(B295,'Model allocations'!$A$1:$L$319,10,FALSE)</f>
        <v>73591.811567493729</v>
      </c>
      <c r="G295" s="41">
        <f t="shared" si="83"/>
        <v>0.85</v>
      </c>
      <c r="H295">
        <f t="shared" si="84"/>
        <v>73591.811567493729</v>
      </c>
      <c r="I295">
        <f t="shared" si="76"/>
        <v>0</v>
      </c>
      <c r="J295">
        <f t="shared" si="77"/>
        <v>73591.811567493729</v>
      </c>
      <c r="K295">
        <f t="shared" si="78"/>
        <v>73568.184692705719</v>
      </c>
      <c r="L295">
        <f t="shared" si="85"/>
        <v>73568.184692705719</v>
      </c>
      <c r="M295">
        <f t="shared" si="79"/>
        <v>73591.811567493729</v>
      </c>
      <c r="N295" s="40">
        <f t="shared" si="86"/>
        <v>0</v>
      </c>
      <c r="O295" s="40">
        <f t="shared" si="80"/>
        <v>0</v>
      </c>
      <c r="P295" s="40">
        <f t="shared" si="87"/>
        <v>73591.811567493729</v>
      </c>
      <c r="Q295">
        <f t="shared" si="88"/>
        <v>0</v>
      </c>
      <c r="R295" s="40">
        <f t="shared" si="89"/>
        <v>0</v>
      </c>
      <c r="S295" s="40">
        <f t="shared" si="81"/>
        <v>0</v>
      </c>
      <c r="T295" s="40">
        <f t="shared" si="90"/>
        <v>73591.811567493729</v>
      </c>
      <c r="U295">
        <f t="shared" si="91"/>
        <v>0</v>
      </c>
      <c r="V295" s="40">
        <f t="shared" si="92"/>
        <v>0</v>
      </c>
      <c r="W295" s="40">
        <f t="shared" si="82"/>
        <v>0</v>
      </c>
      <c r="X295" s="40">
        <f t="shared" si="93"/>
        <v>73591.811567493729</v>
      </c>
      <c r="Y295">
        <f t="shared" si="94"/>
        <v>0</v>
      </c>
    </row>
    <row r="296" spans="1:25" x14ac:dyDescent="0.25">
      <c r="A296" s="4" t="s">
        <v>1239</v>
      </c>
      <c r="B296" s="7" t="s">
        <v>266</v>
      </c>
      <c r="C296" s="2" t="s">
        <v>1240</v>
      </c>
      <c r="D296">
        <f>VLOOKUP(B296,'Model allocations'!$A$1:$L$319,5,FALSE)</f>
        <v>124015.36312444444</v>
      </c>
      <c r="E296" s="42">
        <f>VLOOKUP(B296,'Initial adjusted formula count'!$A$1:$P$319,12,FALSE)</f>
        <v>8.20875950694991E-2</v>
      </c>
      <c r="F296">
        <f>VLOOKUP(B296,'Model allocations'!$A$1:$L$319,10,FALSE)</f>
        <v>122930.23454804705</v>
      </c>
      <c r="G296" s="41">
        <f t="shared" si="83"/>
        <v>0.85</v>
      </c>
      <c r="H296">
        <f t="shared" si="84"/>
        <v>105413.05865577777</v>
      </c>
      <c r="I296">
        <f t="shared" si="76"/>
        <v>0</v>
      </c>
      <c r="J296">
        <f t="shared" si="77"/>
        <v>122930.23454804705</v>
      </c>
      <c r="K296">
        <f t="shared" si="78"/>
        <v>122890.76742259567</v>
      </c>
      <c r="L296">
        <f t="shared" si="85"/>
        <v>122890.76742259567</v>
      </c>
      <c r="M296">
        <f t="shared" si="79"/>
        <v>0</v>
      </c>
      <c r="N296" s="40">
        <f t="shared" si="86"/>
        <v>122890.76742259567</v>
      </c>
      <c r="O296" s="40">
        <f t="shared" si="80"/>
        <v>122887.54756673241</v>
      </c>
      <c r="P296" s="40">
        <f t="shared" si="87"/>
        <v>122887.54756673241</v>
      </c>
      <c r="Q296">
        <f t="shared" si="88"/>
        <v>0</v>
      </c>
      <c r="R296" s="40">
        <f t="shared" si="89"/>
        <v>122887.54756673241</v>
      </c>
      <c r="S296" s="40">
        <f t="shared" si="81"/>
        <v>122887.54756673244</v>
      </c>
      <c r="T296" s="40">
        <f t="shared" si="90"/>
        <v>122887.54756673244</v>
      </c>
      <c r="U296">
        <f t="shared" si="91"/>
        <v>0</v>
      </c>
      <c r="V296" s="40">
        <f t="shared" si="92"/>
        <v>122887.54756673244</v>
      </c>
      <c r="W296" s="40">
        <f t="shared" si="82"/>
        <v>122887.54756673242</v>
      </c>
      <c r="X296" s="40">
        <f t="shared" si="93"/>
        <v>122887.54756673242</v>
      </c>
      <c r="Y296">
        <f t="shared" si="94"/>
        <v>0</v>
      </c>
    </row>
    <row r="297" spans="1:25" x14ac:dyDescent="0.25">
      <c r="A297" s="4" t="s">
        <v>1241</v>
      </c>
      <c r="B297" s="7" t="s">
        <v>645</v>
      </c>
      <c r="C297" s="2" t="s">
        <v>1242</v>
      </c>
      <c r="D297">
        <f>VLOOKUP(B297,'Model allocations'!$A$1:$L$319,5,FALSE)</f>
        <v>0</v>
      </c>
      <c r="E297" s="42">
        <f>VLOOKUP(B297,'Initial adjusted formula count'!$A$1:$P$319,12,FALSE)</f>
        <v>0.134328358208955</v>
      </c>
      <c r="F297">
        <f>VLOOKUP(B297,'Model allocations'!$A$1:$L$319,10,FALSE)</f>
        <v>0</v>
      </c>
      <c r="G297" s="41">
        <f t="shared" si="83"/>
        <v>0.85</v>
      </c>
      <c r="H297">
        <f t="shared" si="84"/>
        <v>0</v>
      </c>
      <c r="I297">
        <f t="shared" si="76"/>
        <v>0</v>
      </c>
      <c r="J297">
        <f t="shared" si="77"/>
        <v>0</v>
      </c>
      <c r="K297">
        <f t="shared" si="78"/>
        <v>0</v>
      </c>
      <c r="L297">
        <f t="shared" si="85"/>
        <v>0</v>
      </c>
      <c r="M297">
        <f t="shared" si="79"/>
        <v>0</v>
      </c>
      <c r="N297" s="40">
        <f t="shared" si="86"/>
        <v>0</v>
      </c>
      <c r="O297" s="40">
        <f t="shared" si="80"/>
        <v>0</v>
      </c>
      <c r="P297" s="40">
        <f t="shared" si="87"/>
        <v>0</v>
      </c>
      <c r="Q297">
        <f t="shared" si="88"/>
        <v>0</v>
      </c>
      <c r="R297" s="40">
        <f t="shared" si="89"/>
        <v>0</v>
      </c>
      <c r="S297" s="40">
        <f t="shared" si="81"/>
        <v>0</v>
      </c>
      <c r="T297" s="40">
        <f t="shared" si="90"/>
        <v>0</v>
      </c>
      <c r="U297">
        <f t="shared" si="91"/>
        <v>0</v>
      </c>
      <c r="V297" s="40">
        <f t="shared" si="92"/>
        <v>0</v>
      </c>
      <c r="W297" s="40">
        <f t="shared" si="82"/>
        <v>0</v>
      </c>
      <c r="X297" s="40">
        <f t="shared" si="93"/>
        <v>0</v>
      </c>
      <c r="Y297">
        <f t="shared" si="94"/>
        <v>0</v>
      </c>
    </row>
    <row r="298" spans="1:25" x14ac:dyDescent="0.25">
      <c r="A298" s="4" t="s">
        <v>1243</v>
      </c>
      <c r="B298" s="7" t="s">
        <v>647</v>
      </c>
      <c r="C298" s="2" t="s">
        <v>1244</v>
      </c>
      <c r="D298">
        <f>VLOOKUP(B298,'Model allocations'!$A$1:$L$319,5,FALSE)</f>
        <v>18068.463501574683</v>
      </c>
      <c r="E298" s="42">
        <f>VLOOKUP(B298,'Initial adjusted formula count'!$A$1:$P$319,12,FALSE)</f>
        <v>0.152941176470588</v>
      </c>
      <c r="F298">
        <f>VLOOKUP(B298,'Model allocations'!$A$1:$L$319,10,FALSE)</f>
        <v>20422.914365809742</v>
      </c>
      <c r="G298" s="41">
        <f t="shared" si="83"/>
        <v>0.9</v>
      </c>
      <c r="H298">
        <f t="shared" si="84"/>
        <v>16261.617151417215</v>
      </c>
      <c r="I298">
        <f t="shared" si="76"/>
        <v>0</v>
      </c>
      <c r="J298">
        <f t="shared" si="77"/>
        <v>20422.914365809742</v>
      </c>
      <c r="K298">
        <f t="shared" si="78"/>
        <v>20416.357527076605</v>
      </c>
      <c r="L298">
        <f t="shared" si="85"/>
        <v>20416.357527076605</v>
      </c>
      <c r="M298">
        <f t="shared" si="79"/>
        <v>0</v>
      </c>
      <c r="N298" s="40">
        <f t="shared" si="86"/>
        <v>20416.357527076605</v>
      </c>
      <c r="O298" s="40">
        <f t="shared" si="80"/>
        <v>20415.822598945968</v>
      </c>
      <c r="P298" s="40">
        <f t="shared" si="87"/>
        <v>20415.822598945968</v>
      </c>
      <c r="Q298">
        <f t="shared" si="88"/>
        <v>0</v>
      </c>
      <c r="R298" s="40">
        <f t="shared" si="89"/>
        <v>20415.822598945968</v>
      </c>
      <c r="S298" s="40">
        <f t="shared" si="81"/>
        <v>20415.822598945975</v>
      </c>
      <c r="T298" s="40">
        <f t="shared" si="90"/>
        <v>20415.822598945975</v>
      </c>
      <c r="U298">
        <f t="shared" si="91"/>
        <v>0</v>
      </c>
      <c r="V298" s="40">
        <f t="shared" si="92"/>
        <v>20415.822598945975</v>
      </c>
      <c r="W298" s="40">
        <f t="shared" si="82"/>
        <v>20415.822598945975</v>
      </c>
      <c r="X298" s="40">
        <f t="shared" si="93"/>
        <v>20415.822598945975</v>
      </c>
      <c r="Y298">
        <f t="shared" si="94"/>
        <v>0</v>
      </c>
    </row>
    <row r="299" spans="1:25" x14ac:dyDescent="0.25">
      <c r="A299" s="4" t="s">
        <v>1245</v>
      </c>
      <c r="B299" s="7" t="s">
        <v>649</v>
      </c>
      <c r="C299" s="2" t="s">
        <v>1246</v>
      </c>
      <c r="D299">
        <f>VLOOKUP(B299,'Model allocations'!$A$1:$L$319,5,FALSE)</f>
        <v>49594.717888236497</v>
      </c>
      <c r="E299" s="42">
        <f>VLOOKUP(B299,'Initial adjusted formula count'!$A$1:$P$319,12,FALSE)</f>
        <v>0.25471698113207503</v>
      </c>
      <c r="F299">
        <f>VLOOKUP(B299,'Model allocations'!$A$1:$L$319,10,FALSE)</f>
        <v>44635.246099412849</v>
      </c>
      <c r="G299" s="41">
        <f t="shared" si="83"/>
        <v>0.9</v>
      </c>
      <c r="H299">
        <f t="shared" si="84"/>
        <v>44635.246099412849</v>
      </c>
      <c r="I299">
        <f t="shared" si="76"/>
        <v>0</v>
      </c>
      <c r="J299">
        <f t="shared" si="77"/>
        <v>44635.246099412849</v>
      </c>
      <c r="K299">
        <f t="shared" si="78"/>
        <v>44620.915817982612</v>
      </c>
      <c r="L299">
        <f t="shared" si="85"/>
        <v>44620.915817982612</v>
      </c>
      <c r="M299">
        <f t="shared" si="79"/>
        <v>44635.246099412849</v>
      </c>
      <c r="N299" s="40">
        <f t="shared" si="86"/>
        <v>0</v>
      </c>
      <c r="O299" s="40">
        <f t="shared" si="80"/>
        <v>0</v>
      </c>
      <c r="P299" s="40">
        <f t="shared" si="87"/>
        <v>44635.246099412849</v>
      </c>
      <c r="Q299">
        <f t="shared" si="88"/>
        <v>0</v>
      </c>
      <c r="R299" s="40">
        <f t="shared" si="89"/>
        <v>0</v>
      </c>
      <c r="S299" s="40">
        <f t="shared" si="81"/>
        <v>0</v>
      </c>
      <c r="T299" s="40">
        <f t="shared" si="90"/>
        <v>44635.246099412849</v>
      </c>
      <c r="U299">
        <f t="shared" si="91"/>
        <v>0</v>
      </c>
      <c r="V299" s="40">
        <f t="shared" si="92"/>
        <v>0</v>
      </c>
      <c r="W299" s="40">
        <f t="shared" si="82"/>
        <v>0</v>
      </c>
      <c r="X299" s="40">
        <f t="shared" si="93"/>
        <v>44635.246099412849</v>
      </c>
      <c r="Y299">
        <f t="shared" si="94"/>
        <v>0</v>
      </c>
    </row>
    <row r="300" spans="1:25" x14ac:dyDescent="0.25">
      <c r="A300" s="4" t="s">
        <v>65</v>
      </c>
      <c r="B300" s="7" t="s">
        <v>76</v>
      </c>
      <c r="C300" s="2" t="s">
        <v>1247</v>
      </c>
      <c r="D300">
        <f>VLOOKUP(B300,'Model allocations'!$A$1:$L$319,5,FALSE)</f>
        <v>474699.7799693502</v>
      </c>
      <c r="E300" s="42">
        <f>VLOOKUP(B300,'Initial adjusted formula count'!$A$1:$P$319,12,FALSE)</f>
        <v>0.13617825032346101</v>
      </c>
      <c r="F300">
        <f>VLOOKUP(B300,'Model allocations'!$A$1:$L$319,10,FALSE)</f>
        <v>519919.96415867127</v>
      </c>
      <c r="G300" s="41">
        <f t="shared" si="83"/>
        <v>0.85</v>
      </c>
      <c r="H300">
        <f t="shared" si="84"/>
        <v>403494.81297394767</v>
      </c>
      <c r="I300">
        <f t="shared" si="76"/>
        <v>0</v>
      </c>
      <c r="J300">
        <f t="shared" si="77"/>
        <v>519919.96415867127</v>
      </c>
      <c r="K300">
        <f t="shared" si="78"/>
        <v>519753.04227386747</v>
      </c>
      <c r="L300">
        <f t="shared" si="85"/>
        <v>519753.04227386747</v>
      </c>
      <c r="M300">
        <f t="shared" si="79"/>
        <v>0</v>
      </c>
      <c r="N300" s="40">
        <f t="shared" si="86"/>
        <v>519753.04227386747</v>
      </c>
      <c r="O300" s="40">
        <f t="shared" si="80"/>
        <v>519739.4242461205</v>
      </c>
      <c r="P300" s="40">
        <f t="shared" si="87"/>
        <v>519739.4242461205</v>
      </c>
      <c r="Q300">
        <f t="shared" si="88"/>
        <v>0</v>
      </c>
      <c r="R300" s="40">
        <f t="shared" si="89"/>
        <v>519739.4242461205</v>
      </c>
      <c r="S300" s="40">
        <f t="shared" si="81"/>
        <v>519739.42424612062</v>
      </c>
      <c r="T300" s="40">
        <f t="shared" si="90"/>
        <v>519739.42424612062</v>
      </c>
      <c r="U300">
        <f t="shared" si="91"/>
        <v>0</v>
      </c>
      <c r="V300" s="40">
        <f t="shared" si="92"/>
        <v>519739.42424612062</v>
      </c>
      <c r="W300" s="40">
        <f t="shared" si="82"/>
        <v>519739.42424612062</v>
      </c>
      <c r="X300" s="40">
        <f t="shared" si="93"/>
        <v>519739.42424612062</v>
      </c>
      <c r="Y300">
        <f t="shared" si="94"/>
        <v>0</v>
      </c>
    </row>
    <row r="301" spans="1:25" x14ac:dyDescent="0.25">
      <c r="A301" s="4" t="s">
        <v>1248</v>
      </c>
      <c r="B301" s="7" t="s">
        <v>320</v>
      </c>
      <c r="C301" s="2" t="s">
        <v>1249</v>
      </c>
      <c r="D301">
        <f>VLOOKUP(B301,'Model allocations'!$A$1:$L$319,5,FALSE)</f>
        <v>181505.92881127296</v>
      </c>
      <c r="E301" s="42">
        <f>VLOOKUP(B301,'Initial adjusted formula count'!$A$1:$P$319,12,FALSE)</f>
        <v>0.112066318698189</v>
      </c>
      <c r="F301">
        <f>VLOOKUP(B301,'Model allocations'!$A$1:$L$319,10,FALSE)</f>
        <v>154280.03948958201</v>
      </c>
      <c r="G301" s="41">
        <f t="shared" si="83"/>
        <v>0.85</v>
      </c>
      <c r="H301">
        <f t="shared" si="84"/>
        <v>154280.03948958201</v>
      </c>
      <c r="I301">
        <f t="shared" si="76"/>
        <v>0</v>
      </c>
      <c r="J301">
        <f t="shared" si="77"/>
        <v>154280.03948958201</v>
      </c>
      <c r="K301">
        <f t="shared" si="78"/>
        <v>154230.50741396556</v>
      </c>
      <c r="L301">
        <f t="shared" si="85"/>
        <v>154230.50741396556</v>
      </c>
      <c r="M301">
        <f t="shared" si="79"/>
        <v>154280.03948958201</v>
      </c>
      <c r="N301" s="40">
        <f t="shared" si="86"/>
        <v>0</v>
      </c>
      <c r="O301" s="40">
        <f t="shared" si="80"/>
        <v>0</v>
      </c>
      <c r="P301" s="40">
        <f t="shared" si="87"/>
        <v>154280.03948958201</v>
      </c>
      <c r="Q301">
        <f t="shared" si="88"/>
        <v>0</v>
      </c>
      <c r="R301" s="40">
        <f t="shared" si="89"/>
        <v>0</v>
      </c>
      <c r="S301" s="40">
        <f t="shared" si="81"/>
        <v>0</v>
      </c>
      <c r="T301" s="40">
        <f t="shared" si="90"/>
        <v>154280.03948958201</v>
      </c>
      <c r="U301">
        <f t="shared" si="91"/>
        <v>0</v>
      </c>
      <c r="V301" s="40">
        <f t="shared" si="92"/>
        <v>0</v>
      </c>
      <c r="W301" s="40">
        <f t="shared" si="82"/>
        <v>0</v>
      </c>
      <c r="X301" s="40">
        <f t="shared" si="93"/>
        <v>154280.03948958201</v>
      </c>
      <c r="Y301">
        <f t="shared" si="94"/>
        <v>0</v>
      </c>
    </row>
    <row r="302" spans="1:25" x14ac:dyDescent="0.25">
      <c r="A302" s="4" t="s">
        <v>1250</v>
      </c>
      <c r="B302" s="7" t="s">
        <v>268</v>
      </c>
      <c r="C302" s="2" t="s">
        <v>1251</v>
      </c>
      <c r="D302">
        <f>VLOOKUP(B302,'Model allocations'!$A$1:$L$319,5,FALSE)</f>
        <v>239817.78829362761</v>
      </c>
      <c r="E302" s="42">
        <f>VLOOKUP(B302,'Initial adjusted formula count'!$A$1:$P$319,12,FALSE)</f>
        <v>0.118842845973417</v>
      </c>
      <c r="F302">
        <f>VLOOKUP(B302,'Model allocations'!$A$1:$L$319,10,FALSE)</f>
        <v>312038.5666083814</v>
      </c>
      <c r="G302" s="41">
        <f t="shared" si="83"/>
        <v>0.85</v>
      </c>
      <c r="H302">
        <f t="shared" si="84"/>
        <v>203845.12004958346</v>
      </c>
      <c r="I302">
        <f t="shared" si="76"/>
        <v>0</v>
      </c>
      <c r="J302">
        <f t="shared" si="77"/>
        <v>312038.5666083814</v>
      </c>
      <c r="K302">
        <f t="shared" si="78"/>
        <v>311938.38567812223</v>
      </c>
      <c r="L302">
        <f t="shared" si="85"/>
        <v>311938.38567812223</v>
      </c>
      <c r="M302">
        <f t="shared" si="79"/>
        <v>0</v>
      </c>
      <c r="N302" s="40">
        <f t="shared" si="86"/>
        <v>311938.38567812223</v>
      </c>
      <c r="O302" s="40">
        <f t="shared" si="80"/>
        <v>311930.21259351086</v>
      </c>
      <c r="P302" s="40">
        <f t="shared" si="87"/>
        <v>311930.21259351086</v>
      </c>
      <c r="Q302">
        <f t="shared" si="88"/>
        <v>0</v>
      </c>
      <c r="R302" s="40">
        <f t="shared" si="89"/>
        <v>311930.21259351086</v>
      </c>
      <c r="S302" s="40">
        <f t="shared" si="81"/>
        <v>311930.21259351098</v>
      </c>
      <c r="T302" s="40">
        <f t="shared" si="90"/>
        <v>311930.21259351098</v>
      </c>
      <c r="U302">
        <f t="shared" si="91"/>
        <v>0</v>
      </c>
      <c r="V302" s="40">
        <f t="shared" si="92"/>
        <v>311930.21259351098</v>
      </c>
      <c r="W302" s="40">
        <f t="shared" si="82"/>
        <v>311930.21259351098</v>
      </c>
      <c r="X302" s="40">
        <f t="shared" si="93"/>
        <v>311930.21259351098</v>
      </c>
      <c r="Y302">
        <f t="shared" si="94"/>
        <v>0</v>
      </c>
    </row>
    <row r="303" spans="1:25" x14ac:dyDescent="0.25">
      <c r="A303" s="4" t="s">
        <v>14</v>
      </c>
      <c r="B303" s="7" t="s">
        <v>80</v>
      </c>
      <c r="C303" s="2" t="s">
        <v>1252</v>
      </c>
      <c r="D303">
        <f>VLOOKUP(B303,'Model allocations'!$A$1:$L$319,5,FALSE)</f>
        <v>0</v>
      </c>
      <c r="E303" s="42">
        <f>VLOOKUP(B303,'Initial adjusted formula count'!$A$1:$P$319,12,FALSE)</f>
        <v>0.19991162695498299</v>
      </c>
      <c r="F303">
        <f>VLOOKUP(B303,'Model allocations'!$A$1:$L$319,10,FALSE)</f>
        <v>11232.26907344083</v>
      </c>
      <c r="G303" s="41">
        <f t="shared" si="83"/>
        <v>0.9</v>
      </c>
      <c r="H303">
        <f t="shared" si="84"/>
        <v>0</v>
      </c>
      <c r="I303">
        <f t="shared" si="76"/>
        <v>0</v>
      </c>
      <c r="J303">
        <f t="shared" si="77"/>
        <v>11232.26907344083</v>
      </c>
      <c r="K303">
        <f t="shared" si="78"/>
        <v>11228.662919314018</v>
      </c>
      <c r="L303">
        <f t="shared" si="85"/>
        <v>11228.662919314018</v>
      </c>
      <c r="M303">
        <f t="shared" si="79"/>
        <v>0</v>
      </c>
      <c r="N303" s="40">
        <f t="shared" si="86"/>
        <v>11228.662919314018</v>
      </c>
      <c r="O303" s="40">
        <f t="shared" si="80"/>
        <v>11228.368717585967</v>
      </c>
      <c r="P303" s="40">
        <f t="shared" si="87"/>
        <v>11228.368717585967</v>
      </c>
      <c r="Q303">
        <f t="shared" si="88"/>
        <v>0</v>
      </c>
      <c r="R303" s="40">
        <f t="shared" si="89"/>
        <v>11228.368717585967</v>
      </c>
      <c r="S303" s="40">
        <f t="shared" si="81"/>
        <v>11228.36871758597</v>
      </c>
      <c r="T303" s="40">
        <f t="shared" si="90"/>
        <v>11228.36871758597</v>
      </c>
      <c r="U303">
        <f t="shared" si="91"/>
        <v>0</v>
      </c>
      <c r="V303" s="40">
        <f t="shared" si="92"/>
        <v>11228.36871758597</v>
      </c>
      <c r="W303" s="40">
        <f t="shared" si="82"/>
        <v>11228.368717585969</v>
      </c>
      <c r="X303" s="40">
        <f t="shared" si="93"/>
        <v>11228.368717585969</v>
      </c>
      <c r="Y303">
        <f t="shared" si="94"/>
        <v>0</v>
      </c>
    </row>
    <row r="304" spans="1:25" x14ac:dyDescent="0.25">
      <c r="A304" s="4" t="s">
        <v>1253</v>
      </c>
      <c r="B304" s="7" t="s">
        <v>651</v>
      </c>
      <c r="C304" s="2" t="s">
        <v>1254</v>
      </c>
      <c r="D304">
        <f>VLOOKUP(B304,'Model allocations'!$A$1:$L$319,5,FALSE)</f>
        <v>61834.76841974663</v>
      </c>
      <c r="E304" s="42">
        <f>VLOOKUP(B304,'Initial adjusted formula count'!$A$1:$P$319,12,FALSE)</f>
        <v>0.23931623931623899</v>
      </c>
      <c r="F304">
        <f>VLOOKUP(B304,'Model allocations'!$A$1:$L$319,10,FALSE)</f>
        <v>58012.113027624269</v>
      </c>
      <c r="G304" s="41">
        <f t="shared" si="83"/>
        <v>0.9</v>
      </c>
      <c r="H304">
        <f t="shared" si="84"/>
        <v>55651.291577771968</v>
      </c>
      <c r="I304">
        <f t="shared" si="76"/>
        <v>0</v>
      </c>
      <c r="J304">
        <f t="shared" si="77"/>
        <v>58012.113027624269</v>
      </c>
      <c r="K304">
        <f t="shared" si="78"/>
        <v>57993.488062407385</v>
      </c>
      <c r="L304">
        <f t="shared" si="85"/>
        <v>57993.488062407385</v>
      </c>
      <c r="M304">
        <f t="shared" si="79"/>
        <v>0</v>
      </c>
      <c r="N304" s="40">
        <f t="shared" si="86"/>
        <v>57993.488062407385</v>
      </c>
      <c r="O304" s="40">
        <f t="shared" si="80"/>
        <v>57991.968577449443</v>
      </c>
      <c r="P304" s="40">
        <f t="shared" si="87"/>
        <v>57991.968577449443</v>
      </c>
      <c r="Q304">
        <f t="shared" si="88"/>
        <v>0</v>
      </c>
      <c r="R304" s="40">
        <f t="shared" si="89"/>
        <v>57991.968577449443</v>
      </c>
      <c r="S304" s="40">
        <f t="shared" si="81"/>
        <v>57991.968577449457</v>
      </c>
      <c r="T304" s="40">
        <f t="shared" si="90"/>
        <v>57991.968577449457</v>
      </c>
      <c r="U304">
        <f t="shared" si="91"/>
        <v>0</v>
      </c>
      <c r="V304" s="40">
        <f t="shared" si="92"/>
        <v>57991.968577449457</v>
      </c>
      <c r="W304" s="40">
        <f t="shared" si="82"/>
        <v>57991.96857744945</v>
      </c>
      <c r="X304" s="40">
        <f t="shared" si="93"/>
        <v>57991.96857744945</v>
      </c>
      <c r="Y304">
        <f t="shared" si="94"/>
        <v>0</v>
      </c>
    </row>
    <row r="305" spans="1:25" x14ac:dyDescent="0.25">
      <c r="A305" s="4" t="s">
        <v>1255</v>
      </c>
      <c r="B305" s="7" t="s">
        <v>270</v>
      </c>
      <c r="C305" s="2" t="s">
        <v>1256</v>
      </c>
      <c r="D305">
        <f>VLOOKUP(B305,'Model allocations'!$A$1:$L$319,5,FALSE)</f>
        <v>0</v>
      </c>
      <c r="E305" s="42">
        <f>VLOOKUP(B305,'Initial adjusted formula count'!$A$1:$P$319,12,FALSE)</f>
        <v>6.0326770004189401E-2</v>
      </c>
      <c r="F305">
        <f>VLOOKUP(B305,'Model allocations'!$A$1:$L$319,10,FALSE)</f>
        <v>113111.52571833081</v>
      </c>
      <c r="G305" s="41">
        <f t="shared" si="83"/>
        <v>0.85</v>
      </c>
      <c r="H305">
        <f t="shared" si="84"/>
        <v>0</v>
      </c>
      <c r="I305">
        <f t="shared" si="76"/>
        <v>0</v>
      </c>
      <c r="J305">
        <f t="shared" si="77"/>
        <v>113111.52571833081</v>
      </c>
      <c r="K305">
        <f t="shared" si="78"/>
        <v>113075.21091919343</v>
      </c>
      <c r="L305">
        <f t="shared" si="85"/>
        <v>113075.21091919343</v>
      </c>
      <c r="M305">
        <f t="shared" si="79"/>
        <v>0</v>
      </c>
      <c r="N305" s="40">
        <f t="shared" si="86"/>
        <v>113075.21091919343</v>
      </c>
      <c r="O305" s="40">
        <f t="shared" si="80"/>
        <v>113072.24824031605</v>
      </c>
      <c r="P305" s="40">
        <f t="shared" si="87"/>
        <v>113072.24824031605</v>
      </c>
      <c r="Q305">
        <f t="shared" si="88"/>
        <v>0</v>
      </c>
      <c r="R305" s="40">
        <f t="shared" si="89"/>
        <v>113072.24824031605</v>
      </c>
      <c r="S305" s="40">
        <f t="shared" si="81"/>
        <v>113072.24824031608</v>
      </c>
      <c r="T305" s="40">
        <f t="shared" si="90"/>
        <v>113072.24824031608</v>
      </c>
      <c r="U305">
        <f t="shared" si="91"/>
        <v>0</v>
      </c>
      <c r="V305" s="40">
        <f t="shared" si="92"/>
        <v>113072.24824031608</v>
      </c>
      <c r="W305" s="40">
        <f t="shared" si="82"/>
        <v>113072.24824031607</v>
      </c>
      <c r="X305" s="40">
        <f t="shared" si="93"/>
        <v>113072.24824031607</v>
      </c>
      <c r="Y305">
        <f t="shared" si="94"/>
        <v>0</v>
      </c>
    </row>
    <row r="306" spans="1:25" x14ac:dyDescent="0.25">
      <c r="A306" s="4" t="s">
        <v>1257</v>
      </c>
      <c r="B306" s="7" t="s">
        <v>322</v>
      </c>
      <c r="C306" s="2" t="s">
        <v>1258</v>
      </c>
      <c r="D306">
        <f>VLOOKUP(B306,'Model allocations'!$A$1:$L$319,5,FALSE)</f>
        <v>57901.212584591616</v>
      </c>
      <c r="E306" s="42">
        <f>VLOOKUP(B306,'Initial adjusted formula count'!$A$1:$P$319,12,FALSE)</f>
        <v>0.13290113452187999</v>
      </c>
      <c r="F306">
        <f>VLOOKUP(B306,'Model allocations'!$A$1:$L$319,10,FALSE)</f>
        <v>64410.729922938401</v>
      </c>
      <c r="G306" s="41">
        <f t="shared" si="83"/>
        <v>0.85</v>
      </c>
      <c r="H306">
        <f t="shared" si="84"/>
        <v>49216.030696902875</v>
      </c>
      <c r="I306">
        <f t="shared" si="76"/>
        <v>0</v>
      </c>
      <c r="J306">
        <f t="shared" si="77"/>
        <v>64410.729922938401</v>
      </c>
      <c r="K306">
        <f t="shared" si="78"/>
        <v>64390.050662318499</v>
      </c>
      <c r="L306">
        <f t="shared" si="85"/>
        <v>64390.050662318499</v>
      </c>
      <c r="M306">
        <f t="shared" si="79"/>
        <v>0</v>
      </c>
      <c r="N306" s="40">
        <f t="shared" si="86"/>
        <v>64390.050662318499</v>
      </c>
      <c r="O306" s="40">
        <f t="shared" si="80"/>
        <v>64388.363581291109</v>
      </c>
      <c r="P306" s="40">
        <f t="shared" si="87"/>
        <v>64388.363581291109</v>
      </c>
      <c r="Q306">
        <f t="shared" si="88"/>
        <v>0</v>
      </c>
      <c r="R306" s="40">
        <f t="shared" si="89"/>
        <v>64388.363581291109</v>
      </c>
      <c r="S306" s="40">
        <f t="shared" si="81"/>
        <v>64388.363581291123</v>
      </c>
      <c r="T306" s="40">
        <f t="shared" si="90"/>
        <v>64388.363581291123</v>
      </c>
      <c r="U306">
        <f t="shared" si="91"/>
        <v>0</v>
      </c>
      <c r="V306" s="40">
        <f t="shared" si="92"/>
        <v>64388.363581291123</v>
      </c>
      <c r="W306" s="40">
        <f t="shared" si="82"/>
        <v>64388.363581291116</v>
      </c>
      <c r="X306" s="40">
        <f t="shared" si="93"/>
        <v>64388.363581291116</v>
      </c>
      <c r="Y306">
        <f t="shared" si="94"/>
        <v>0</v>
      </c>
    </row>
    <row r="307" spans="1:25" x14ac:dyDescent="0.25">
      <c r="A307" s="4" t="s">
        <v>22</v>
      </c>
      <c r="B307" s="7" t="s">
        <v>82</v>
      </c>
      <c r="C307" s="2" t="s">
        <v>1259</v>
      </c>
      <c r="D307">
        <f>VLOOKUP(B307,'Model allocations'!$A$1:$L$319,5,FALSE)</f>
        <v>25770.572570333385</v>
      </c>
      <c r="E307" s="42">
        <f>VLOOKUP(B307,'Initial adjusted formula count'!$A$1:$P$319,12,FALSE)</f>
        <v>0.14525964057763599</v>
      </c>
      <c r="F307">
        <f>VLOOKUP(B307,'Model allocations'!$A$1:$L$319,10,FALSE)</f>
        <v>25397.086115755053</v>
      </c>
      <c r="G307" s="41">
        <f t="shared" si="83"/>
        <v>0.85</v>
      </c>
      <c r="H307">
        <f t="shared" si="84"/>
        <v>21904.986684783376</v>
      </c>
      <c r="I307">
        <f t="shared" si="76"/>
        <v>0</v>
      </c>
      <c r="J307">
        <f t="shared" si="77"/>
        <v>25397.086115755053</v>
      </c>
      <c r="K307">
        <f t="shared" si="78"/>
        <v>25388.932304062469</v>
      </c>
      <c r="L307">
        <f t="shared" si="85"/>
        <v>25388.932304062469</v>
      </c>
      <c r="M307">
        <f t="shared" si="79"/>
        <v>0</v>
      </c>
      <c r="N307" s="40">
        <f t="shared" si="86"/>
        <v>25388.932304062469</v>
      </c>
      <c r="O307" s="40">
        <f t="shared" si="80"/>
        <v>25388.267089707835</v>
      </c>
      <c r="P307" s="40">
        <f t="shared" si="87"/>
        <v>25388.267089707835</v>
      </c>
      <c r="Q307">
        <f t="shared" si="88"/>
        <v>0</v>
      </c>
      <c r="R307" s="40">
        <f t="shared" si="89"/>
        <v>25388.267089707835</v>
      </c>
      <c r="S307" s="40">
        <f t="shared" si="81"/>
        <v>25388.267089707839</v>
      </c>
      <c r="T307" s="40">
        <f t="shared" si="90"/>
        <v>25388.267089707839</v>
      </c>
      <c r="U307">
        <f t="shared" si="91"/>
        <v>0</v>
      </c>
      <c r="V307" s="40">
        <f t="shared" si="92"/>
        <v>25388.267089707839</v>
      </c>
      <c r="W307" s="40">
        <f t="shared" si="82"/>
        <v>25388.267089707835</v>
      </c>
      <c r="X307" s="40">
        <f t="shared" si="93"/>
        <v>25388.267089707835</v>
      </c>
      <c r="Y307">
        <f t="shared" si="94"/>
        <v>0</v>
      </c>
    </row>
    <row r="308" spans="1:25" x14ac:dyDescent="0.25">
      <c r="A308" s="4" t="s">
        <v>1260</v>
      </c>
      <c r="B308" s="7" t="s">
        <v>272</v>
      </c>
      <c r="C308" s="2" t="s">
        <v>1261</v>
      </c>
      <c r="D308">
        <f>VLOOKUP(B308,'Model allocations'!$A$1:$L$319,5,FALSE)</f>
        <v>7802.2910574981597</v>
      </c>
      <c r="E308" s="42">
        <f>VLOOKUP(B308,'Initial adjusted formula count'!$A$1:$P$319,12,FALSE)</f>
        <v>0.13761467889908299</v>
      </c>
      <c r="F308">
        <f>VLOOKUP(B308,'Model allocations'!$A$1:$L$319,10,FALSE)</f>
        <v>11782.450595659468</v>
      </c>
      <c r="G308" s="41">
        <f t="shared" si="83"/>
        <v>0.85</v>
      </c>
      <c r="H308">
        <f t="shared" si="84"/>
        <v>6631.9473988734353</v>
      </c>
      <c r="I308">
        <f t="shared" si="76"/>
        <v>0</v>
      </c>
      <c r="J308">
        <f t="shared" si="77"/>
        <v>11782.450595659468</v>
      </c>
      <c r="K308">
        <f t="shared" si="78"/>
        <v>11778.667804082657</v>
      </c>
      <c r="L308">
        <f t="shared" si="85"/>
        <v>11778.667804082657</v>
      </c>
      <c r="M308">
        <f t="shared" si="79"/>
        <v>0</v>
      </c>
      <c r="N308" s="40">
        <f t="shared" si="86"/>
        <v>11778.667804082657</v>
      </c>
      <c r="O308" s="40">
        <f t="shared" si="80"/>
        <v>11778.359191699597</v>
      </c>
      <c r="P308" s="40">
        <f t="shared" si="87"/>
        <v>11778.359191699597</v>
      </c>
      <c r="Q308">
        <f t="shared" si="88"/>
        <v>0</v>
      </c>
      <c r="R308" s="40">
        <f t="shared" si="89"/>
        <v>11778.359191699597</v>
      </c>
      <c r="S308" s="40">
        <f t="shared" si="81"/>
        <v>11778.359191699599</v>
      </c>
      <c r="T308" s="40">
        <f t="shared" si="90"/>
        <v>11778.359191699599</v>
      </c>
      <c r="U308">
        <f t="shared" si="91"/>
        <v>0</v>
      </c>
      <c r="V308" s="40">
        <f t="shared" si="92"/>
        <v>11778.359191699599</v>
      </c>
      <c r="W308" s="40">
        <f t="shared" si="82"/>
        <v>11778.359191699597</v>
      </c>
      <c r="X308" s="40">
        <f t="shared" si="93"/>
        <v>11778.359191699597</v>
      </c>
      <c r="Y308">
        <f t="shared" si="94"/>
        <v>0</v>
      </c>
    </row>
    <row r="309" spans="1:25" x14ac:dyDescent="0.25">
      <c r="A309" s="4" t="s">
        <v>1262</v>
      </c>
      <c r="B309" s="7" t="s">
        <v>653</v>
      </c>
      <c r="C309" s="2" t="s">
        <v>1263</v>
      </c>
      <c r="D309">
        <f>VLOOKUP(B309,'Model allocations'!$A$1:$L$319,5,FALSE)</f>
        <v>30382.1680757582</v>
      </c>
      <c r="E309" s="42">
        <f>VLOOKUP(B309,'Initial adjusted formula count'!$A$1:$P$319,12,FALSE)</f>
        <v>0.15361445783132499</v>
      </c>
      <c r="F309">
        <f>VLOOKUP(B309,'Model allocations'!$A$1:$L$319,10,FALSE)</f>
        <v>27343.95126818238</v>
      </c>
      <c r="G309" s="41">
        <f t="shared" si="83"/>
        <v>0.9</v>
      </c>
      <c r="H309">
        <f t="shared" si="84"/>
        <v>27343.95126818238</v>
      </c>
      <c r="I309">
        <f t="shared" si="76"/>
        <v>0</v>
      </c>
      <c r="J309">
        <f t="shared" si="77"/>
        <v>27343.95126818238</v>
      </c>
      <c r="K309">
        <f t="shared" si="78"/>
        <v>27335.172409515057</v>
      </c>
      <c r="L309">
        <f t="shared" si="85"/>
        <v>27335.172409515057</v>
      </c>
      <c r="M309">
        <f t="shared" si="79"/>
        <v>27343.95126818238</v>
      </c>
      <c r="N309" s="40">
        <f t="shared" si="86"/>
        <v>0</v>
      </c>
      <c r="O309" s="40">
        <f t="shared" si="80"/>
        <v>0</v>
      </c>
      <c r="P309" s="40">
        <f t="shared" si="87"/>
        <v>27343.95126818238</v>
      </c>
      <c r="Q309">
        <f t="shared" si="88"/>
        <v>0</v>
      </c>
      <c r="R309" s="40">
        <f t="shared" si="89"/>
        <v>0</v>
      </c>
      <c r="S309" s="40">
        <f t="shared" si="81"/>
        <v>0</v>
      </c>
      <c r="T309" s="40">
        <f t="shared" si="90"/>
        <v>27343.95126818238</v>
      </c>
      <c r="U309">
        <f t="shared" si="91"/>
        <v>0</v>
      </c>
      <c r="V309" s="40">
        <f t="shared" si="92"/>
        <v>0</v>
      </c>
      <c r="W309" s="40">
        <f t="shared" si="82"/>
        <v>0</v>
      </c>
      <c r="X309" s="40">
        <f t="shared" si="93"/>
        <v>27343.95126818238</v>
      </c>
      <c r="Y309">
        <f t="shared" si="94"/>
        <v>0</v>
      </c>
    </row>
    <row r="310" spans="1:25" x14ac:dyDescent="0.25">
      <c r="A310" s="4" t="s">
        <v>1264</v>
      </c>
      <c r="B310" s="7" t="s">
        <v>655</v>
      </c>
      <c r="C310" s="2" t="s">
        <v>1265</v>
      </c>
      <c r="D310">
        <f>VLOOKUP(B310,'Model allocations'!$A$1:$L$319,5,FALSE)</f>
        <v>6268.7767930583132</v>
      </c>
      <c r="E310" s="42">
        <f>VLOOKUP(B310,'Initial adjusted formula count'!$A$1:$P$319,12,FALSE)</f>
        <v>0.106194690265487</v>
      </c>
      <c r="F310">
        <f>VLOOKUP(B310,'Model allocations'!$A$1:$L$319,10,FALSE)</f>
        <v>5328.460274099566</v>
      </c>
      <c r="G310" s="41">
        <f t="shared" si="83"/>
        <v>0.85</v>
      </c>
      <c r="H310">
        <f t="shared" si="84"/>
        <v>5328.460274099566</v>
      </c>
      <c r="I310">
        <f t="shared" si="76"/>
        <v>0</v>
      </c>
      <c r="J310">
        <f t="shared" si="77"/>
        <v>5328.460274099566</v>
      </c>
      <c r="K310">
        <f t="shared" si="78"/>
        <v>5326.7495557325692</v>
      </c>
      <c r="L310">
        <f t="shared" si="85"/>
        <v>5326.7495557325692</v>
      </c>
      <c r="M310">
        <f t="shared" si="79"/>
        <v>5328.460274099566</v>
      </c>
      <c r="N310" s="40">
        <f t="shared" si="86"/>
        <v>0</v>
      </c>
      <c r="O310" s="40">
        <f t="shared" si="80"/>
        <v>0</v>
      </c>
      <c r="P310" s="40">
        <f t="shared" si="87"/>
        <v>5328.460274099566</v>
      </c>
      <c r="Q310">
        <f t="shared" si="88"/>
        <v>0</v>
      </c>
      <c r="R310" s="40">
        <f t="shared" si="89"/>
        <v>0</v>
      </c>
      <c r="S310" s="40">
        <f t="shared" si="81"/>
        <v>0</v>
      </c>
      <c r="T310" s="40">
        <f t="shared" si="90"/>
        <v>5328.460274099566</v>
      </c>
      <c r="U310">
        <f t="shared" si="91"/>
        <v>0</v>
      </c>
      <c r="V310" s="40">
        <f t="shared" si="92"/>
        <v>0</v>
      </c>
      <c r="W310" s="40">
        <f t="shared" si="82"/>
        <v>0</v>
      </c>
      <c r="X310" s="40">
        <f t="shared" si="93"/>
        <v>5328.460274099566</v>
      </c>
      <c r="Y310">
        <f t="shared" si="94"/>
        <v>0</v>
      </c>
    </row>
    <row r="311" spans="1:25" x14ac:dyDescent="0.25">
      <c r="A311" s="4" t="s">
        <v>1266</v>
      </c>
      <c r="B311" s="7" t="s">
        <v>657</v>
      </c>
      <c r="C311" s="2" t="s">
        <v>1267</v>
      </c>
      <c r="D311">
        <f>VLOOKUP(B311,'Model allocations'!$A$1:$L$319,5,FALSE)</f>
        <v>54459.088158162078</v>
      </c>
      <c r="E311" s="42">
        <f>VLOOKUP(B311,'Initial adjusted formula count'!$A$1:$P$319,12,FALSE)</f>
        <v>0.147095179233622</v>
      </c>
      <c r="F311">
        <f>VLOOKUP(B311,'Model allocations'!$A$1:$L$319,10,FALSE)</f>
        <v>46737.054029449217</v>
      </c>
      <c r="G311" s="41">
        <f t="shared" si="83"/>
        <v>0.85</v>
      </c>
      <c r="H311">
        <f t="shared" si="84"/>
        <v>46290.224934437763</v>
      </c>
      <c r="I311">
        <f t="shared" si="76"/>
        <v>0</v>
      </c>
      <c r="J311">
        <f t="shared" si="77"/>
        <v>46737.054029449217</v>
      </c>
      <c r="K311">
        <f t="shared" si="78"/>
        <v>46722.048956194536</v>
      </c>
      <c r="L311">
        <f t="shared" si="85"/>
        <v>46722.048956194536</v>
      </c>
      <c r="M311">
        <f t="shared" si="79"/>
        <v>0</v>
      </c>
      <c r="N311" s="40">
        <f t="shared" si="86"/>
        <v>46722.048956194536</v>
      </c>
      <c r="O311" s="40">
        <f t="shared" si="80"/>
        <v>46720.824793741733</v>
      </c>
      <c r="P311" s="40">
        <f t="shared" si="87"/>
        <v>46720.824793741733</v>
      </c>
      <c r="Q311">
        <f t="shared" si="88"/>
        <v>0</v>
      </c>
      <c r="R311" s="40">
        <f t="shared" si="89"/>
        <v>46720.824793741733</v>
      </c>
      <c r="S311" s="40">
        <f t="shared" si="81"/>
        <v>46720.824793741747</v>
      </c>
      <c r="T311" s="40">
        <f t="shared" si="90"/>
        <v>46720.824793741747</v>
      </c>
      <c r="U311">
        <f t="shared" si="91"/>
        <v>0</v>
      </c>
      <c r="V311" s="40">
        <f t="shared" si="92"/>
        <v>46720.824793741747</v>
      </c>
      <c r="W311" s="40">
        <f t="shared" si="82"/>
        <v>46720.824793741747</v>
      </c>
      <c r="X311" s="40">
        <f t="shared" si="93"/>
        <v>46720.824793741747</v>
      </c>
      <c r="Y311">
        <f t="shared" si="94"/>
        <v>0</v>
      </c>
    </row>
    <row r="312" spans="1:25" x14ac:dyDescent="0.25">
      <c r="A312" s="4" t="s">
        <v>1268</v>
      </c>
      <c r="B312" s="7" t="s">
        <v>659</v>
      </c>
      <c r="C312" s="2" t="s">
        <v>1269</v>
      </c>
      <c r="D312">
        <f>VLOOKUP(B312,'Model allocations'!$A$1:$L$319,5,FALSE)</f>
        <v>6570.3503642089772</v>
      </c>
      <c r="E312" s="42">
        <f>VLOOKUP(B312,'Initial adjusted formula count'!$A$1:$P$319,12,FALSE)</f>
        <v>0.141891891891892</v>
      </c>
      <c r="F312">
        <f>VLOOKUP(B312,'Model allocations'!$A$1:$L$319,10,FALSE)</f>
        <v>8247.715416961626</v>
      </c>
      <c r="G312" s="41">
        <f t="shared" si="83"/>
        <v>0.85</v>
      </c>
      <c r="H312">
        <f t="shared" si="84"/>
        <v>5584.7978095776307</v>
      </c>
      <c r="I312">
        <f t="shared" si="76"/>
        <v>0</v>
      </c>
      <c r="J312">
        <f t="shared" si="77"/>
        <v>8247.715416961626</v>
      </c>
      <c r="K312">
        <f t="shared" si="78"/>
        <v>8245.0674628578581</v>
      </c>
      <c r="L312">
        <f t="shared" si="85"/>
        <v>8245.0674628578581</v>
      </c>
      <c r="M312">
        <f t="shared" si="79"/>
        <v>0</v>
      </c>
      <c r="N312" s="40">
        <f t="shared" si="86"/>
        <v>8245.0674628578581</v>
      </c>
      <c r="O312" s="40">
        <f t="shared" si="80"/>
        <v>8244.8514341897171</v>
      </c>
      <c r="P312" s="40">
        <f t="shared" si="87"/>
        <v>8244.8514341897171</v>
      </c>
      <c r="Q312">
        <f t="shared" si="88"/>
        <v>0</v>
      </c>
      <c r="R312" s="40">
        <f t="shared" si="89"/>
        <v>8244.8514341897171</v>
      </c>
      <c r="S312" s="40">
        <f t="shared" si="81"/>
        <v>8244.8514341897189</v>
      </c>
      <c r="T312" s="40">
        <f t="shared" si="90"/>
        <v>8244.8514341897189</v>
      </c>
      <c r="U312">
        <f t="shared" si="91"/>
        <v>0</v>
      </c>
      <c r="V312" s="40">
        <f t="shared" si="92"/>
        <v>8244.8514341897189</v>
      </c>
      <c r="W312" s="40">
        <f t="shared" si="82"/>
        <v>8244.8514341897189</v>
      </c>
      <c r="X312" s="40">
        <f t="shared" si="93"/>
        <v>8244.8514341897189</v>
      </c>
      <c r="Y312">
        <f t="shared" si="94"/>
        <v>0</v>
      </c>
    </row>
    <row r="313" spans="1:25" x14ac:dyDescent="0.25">
      <c r="A313" s="4" t="s">
        <v>1270</v>
      </c>
      <c r="B313" s="7" t="s">
        <v>661</v>
      </c>
      <c r="C313" s="2" t="s">
        <v>1271</v>
      </c>
      <c r="D313">
        <f>VLOOKUP(B313,'Model allocations'!$A$1:$L$319,5,FALSE)</f>
        <v>8336.5016067981269</v>
      </c>
      <c r="E313" s="42">
        <f>VLOOKUP(B313,'Initial adjusted formula count'!$A$1:$P$319,12,FALSE)</f>
        <v>0.34090909090909099</v>
      </c>
      <c r="F313">
        <f>VLOOKUP(B313,'Model allocations'!$A$1:$L$319,10,FALSE)</f>
        <v>10352.650215876183</v>
      </c>
      <c r="G313" s="41">
        <f t="shared" si="83"/>
        <v>0.95</v>
      </c>
      <c r="H313">
        <f t="shared" si="84"/>
        <v>7919.67652645822</v>
      </c>
      <c r="I313">
        <f t="shared" si="76"/>
        <v>0</v>
      </c>
      <c r="J313">
        <f t="shared" si="77"/>
        <v>10352.650215876183</v>
      </c>
      <c r="K313">
        <f t="shared" si="78"/>
        <v>10349.326466057219</v>
      </c>
      <c r="L313">
        <f t="shared" si="85"/>
        <v>10349.326466057219</v>
      </c>
      <c r="M313">
        <f t="shared" si="79"/>
        <v>0</v>
      </c>
      <c r="N313" s="40">
        <f t="shared" si="86"/>
        <v>10349.326466057219</v>
      </c>
      <c r="O313" s="40">
        <f t="shared" si="80"/>
        <v>10349.055303786843</v>
      </c>
      <c r="P313" s="40">
        <f t="shared" si="87"/>
        <v>10349.055303786843</v>
      </c>
      <c r="Q313">
        <f t="shared" si="88"/>
        <v>0</v>
      </c>
      <c r="R313" s="40">
        <f t="shared" si="89"/>
        <v>10349.055303786843</v>
      </c>
      <c r="S313" s="40">
        <f t="shared" si="81"/>
        <v>10349.055303786845</v>
      </c>
      <c r="T313" s="40">
        <f t="shared" si="90"/>
        <v>10349.055303786845</v>
      </c>
      <c r="U313">
        <f t="shared" si="91"/>
        <v>0</v>
      </c>
      <c r="V313" s="40">
        <f t="shared" si="92"/>
        <v>10349.055303786845</v>
      </c>
      <c r="W313" s="40">
        <f t="shared" si="82"/>
        <v>10349.055303786843</v>
      </c>
      <c r="X313" s="40">
        <f t="shared" si="93"/>
        <v>10349.055303786843</v>
      </c>
      <c r="Y313">
        <f t="shared" si="94"/>
        <v>0</v>
      </c>
    </row>
    <row r="314" spans="1:25" x14ac:dyDescent="0.25">
      <c r="A314" s="4" t="s">
        <v>1272</v>
      </c>
      <c r="B314" s="7" t="s">
        <v>663</v>
      </c>
      <c r="C314" s="2" t="s">
        <v>1273</v>
      </c>
      <c r="D314">
        <f>VLOOKUP(B314,'Model allocations'!$A$1:$L$319,5,FALSE)</f>
        <v>85003.907836953644</v>
      </c>
      <c r="E314" s="42">
        <f>VLOOKUP(B314,'Initial adjusted formula count'!$A$1:$P$319,12,FALSE)</f>
        <v>9.9774943735933999E-2</v>
      </c>
      <c r="F314">
        <f>VLOOKUP(B314,'Model allocations'!$A$1:$L$319,10,FALSE)</f>
        <v>104471.06194818059</v>
      </c>
      <c r="G314" s="41">
        <f t="shared" si="83"/>
        <v>0.85</v>
      </c>
      <c r="H314">
        <f t="shared" si="84"/>
        <v>72253.321661410591</v>
      </c>
      <c r="I314">
        <f t="shared" si="76"/>
        <v>0</v>
      </c>
      <c r="J314">
        <f t="shared" si="77"/>
        <v>104471.06194818059</v>
      </c>
      <c r="K314">
        <f t="shared" si="78"/>
        <v>104437.52119619954</v>
      </c>
      <c r="L314">
        <f t="shared" si="85"/>
        <v>104437.52119619954</v>
      </c>
      <c r="M314">
        <f t="shared" si="79"/>
        <v>0</v>
      </c>
      <c r="N314" s="40">
        <f t="shared" si="86"/>
        <v>104437.52119619954</v>
      </c>
      <c r="O314" s="40">
        <f t="shared" si="80"/>
        <v>104434.78483306973</v>
      </c>
      <c r="P314" s="40">
        <f t="shared" si="87"/>
        <v>104434.78483306973</v>
      </c>
      <c r="Q314">
        <f t="shared" si="88"/>
        <v>0</v>
      </c>
      <c r="R314" s="40">
        <f t="shared" si="89"/>
        <v>104434.78483306973</v>
      </c>
      <c r="S314" s="40">
        <f t="shared" si="81"/>
        <v>104434.78483306975</v>
      </c>
      <c r="T314" s="40">
        <f t="shared" si="90"/>
        <v>104434.78483306975</v>
      </c>
      <c r="U314">
        <f t="shared" si="91"/>
        <v>0</v>
      </c>
      <c r="V314" s="40">
        <f t="shared" si="92"/>
        <v>104434.78483306975</v>
      </c>
      <c r="W314" s="40">
        <f t="shared" si="82"/>
        <v>104434.78483306973</v>
      </c>
      <c r="X314" s="40">
        <f t="shared" si="93"/>
        <v>104434.78483306973</v>
      </c>
      <c r="Y314">
        <f t="shared" si="94"/>
        <v>0</v>
      </c>
    </row>
    <row r="315" spans="1:25" x14ac:dyDescent="0.25">
      <c r="A315" s="4" t="s">
        <v>1274</v>
      </c>
      <c r="B315" s="7" t="s">
        <v>665</v>
      </c>
      <c r="C315" s="2" t="s">
        <v>1275</v>
      </c>
      <c r="D315">
        <f>VLOOKUP(B315,'Model allocations'!$A$1:$L$319,5,FALSE)</f>
        <v>2426214.7891610758</v>
      </c>
      <c r="E315" s="42">
        <f>VLOOKUP(B315,'Initial adjusted formula count'!$A$1:$P$319,12,FALSE)</f>
        <v>0.21355871674305099</v>
      </c>
      <c r="F315">
        <f>VLOOKUP(B315,'Model allocations'!$A$1:$L$319,10,FALSE)</f>
        <v>2238469.2389987041</v>
      </c>
      <c r="G315" s="41">
        <f t="shared" si="83"/>
        <v>0.9</v>
      </c>
      <c r="H315">
        <f t="shared" si="84"/>
        <v>2183593.3102449682</v>
      </c>
      <c r="I315">
        <f t="shared" si="76"/>
        <v>0</v>
      </c>
      <c r="J315">
        <f t="shared" si="77"/>
        <v>2238469.2389987041</v>
      </c>
      <c r="K315">
        <f t="shared" si="78"/>
        <v>2237750.5716456366</v>
      </c>
      <c r="L315">
        <f t="shared" si="85"/>
        <v>2237750.5716456366</v>
      </c>
      <c r="M315">
        <f t="shared" si="79"/>
        <v>0</v>
      </c>
      <c r="N315" s="40">
        <f t="shared" si="86"/>
        <v>2237750.5716456366</v>
      </c>
      <c r="O315" s="40">
        <f t="shared" si="80"/>
        <v>2237691.9404363949</v>
      </c>
      <c r="P315" s="40">
        <f t="shared" si="87"/>
        <v>2237691.9404363949</v>
      </c>
      <c r="Q315">
        <f t="shared" si="88"/>
        <v>0</v>
      </c>
      <c r="R315" s="40">
        <f t="shared" si="89"/>
        <v>2237691.9404363949</v>
      </c>
      <c r="S315" s="40">
        <f t="shared" si="81"/>
        <v>2237691.9404363954</v>
      </c>
      <c r="T315" s="40">
        <f t="shared" si="90"/>
        <v>2237691.9404363954</v>
      </c>
      <c r="U315">
        <f t="shared" si="91"/>
        <v>0</v>
      </c>
      <c r="V315" s="40">
        <f t="shared" si="92"/>
        <v>2237691.9404363954</v>
      </c>
      <c r="W315" s="40">
        <f t="shared" si="82"/>
        <v>2237691.9404363954</v>
      </c>
      <c r="X315" s="40">
        <f t="shared" si="93"/>
        <v>2237691.9404363954</v>
      </c>
      <c r="Y315">
        <f t="shared" si="94"/>
        <v>0</v>
      </c>
    </row>
    <row r="316" spans="1:25" x14ac:dyDescent="0.25">
      <c r="A316" s="4" t="s">
        <v>1276</v>
      </c>
      <c r="B316" s="7" t="s">
        <v>667</v>
      </c>
      <c r="C316" s="2" t="s">
        <v>1277</v>
      </c>
      <c r="D316">
        <f>VLOOKUP(B316,'Model allocations'!$A$1:$L$319,5,FALSE)</f>
        <v>249673.31383994111</v>
      </c>
      <c r="E316" s="42">
        <f>VLOOKUP(B316,'Initial adjusted formula count'!$A$1:$P$319,12,FALSE)</f>
        <v>0.111746127237179</v>
      </c>
      <c r="F316">
        <f>VLOOKUP(B316,'Model allocations'!$A$1:$L$319,10,FALSE)</f>
        <v>302023.48360207095</v>
      </c>
      <c r="G316" s="41">
        <f t="shared" si="83"/>
        <v>0.85</v>
      </c>
      <c r="H316">
        <f t="shared" si="84"/>
        <v>212222.31676394993</v>
      </c>
      <c r="I316">
        <f t="shared" si="76"/>
        <v>0</v>
      </c>
      <c r="J316">
        <f t="shared" si="77"/>
        <v>302023.48360207095</v>
      </c>
      <c r="K316">
        <f t="shared" si="78"/>
        <v>301926.51804465201</v>
      </c>
      <c r="L316">
        <f t="shared" si="85"/>
        <v>301926.51804465201</v>
      </c>
      <c r="M316">
        <f t="shared" si="79"/>
        <v>0</v>
      </c>
      <c r="N316" s="40">
        <f t="shared" si="86"/>
        <v>301926.51804465201</v>
      </c>
      <c r="O316" s="40">
        <f t="shared" si="80"/>
        <v>301918.60728056618</v>
      </c>
      <c r="P316" s="40">
        <f t="shared" si="87"/>
        <v>301918.60728056618</v>
      </c>
      <c r="Q316">
        <f t="shared" si="88"/>
        <v>0</v>
      </c>
      <c r="R316" s="40">
        <f t="shared" si="89"/>
        <v>301918.60728056618</v>
      </c>
      <c r="S316" s="40">
        <f t="shared" si="81"/>
        <v>301918.60728056624</v>
      </c>
      <c r="T316" s="40">
        <f t="shared" si="90"/>
        <v>301918.60728056624</v>
      </c>
      <c r="U316">
        <f t="shared" si="91"/>
        <v>0</v>
      </c>
      <c r="V316" s="40">
        <f t="shared" si="92"/>
        <v>301918.60728056624</v>
      </c>
      <c r="W316" s="40">
        <f t="shared" si="82"/>
        <v>301918.60728056618</v>
      </c>
      <c r="X316" s="40">
        <f t="shared" si="93"/>
        <v>301918.60728056618</v>
      </c>
      <c r="Y316">
        <f t="shared" si="94"/>
        <v>0</v>
      </c>
    </row>
    <row r="317" spans="1:25" x14ac:dyDescent="0.25">
      <c r="A317" s="4" t="s">
        <v>1278</v>
      </c>
      <c r="B317" s="7" t="s">
        <v>669</v>
      </c>
      <c r="C317" s="2" t="s">
        <v>1279</v>
      </c>
      <c r="D317">
        <f>VLOOKUP(B317,'Model allocations'!$A$1:$L$319,5,FALSE)</f>
        <v>67346.091233142011</v>
      </c>
      <c r="E317" s="42">
        <f>VLOOKUP(B317,'Initial adjusted formula count'!$A$1:$P$319,12,FALSE)</f>
        <v>0.140637775960752</v>
      </c>
      <c r="F317">
        <f>VLOOKUP(B317,'Model allocations'!$A$1:$L$319,10,FALSE)</f>
        <v>67552.716748447579</v>
      </c>
      <c r="G317" s="41">
        <f t="shared" si="83"/>
        <v>0.85</v>
      </c>
      <c r="H317">
        <f t="shared" si="84"/>
        <v>57244.177548170708</v>
      </c>
      <c r="I317">
        <f t="shared" si="76"/>
        <v>0</v>
      </c>
      <c r="J317">
        <f t="shared" si="77"/>
        <v>67552.716748447579</v>
      </c>
      <c r="K317">
        <f t="shared" si="78"/>
        <v>67531.028743407194</v>
      </c>
      <c r="L317">
        <f t="shared" si="85"/>
        <v>67531.028743407194</v>
      </c>
      <c r="M317">
        <f t="shared" si="79"/>
        <v>0</v>
      </c>
      <c r="N317" s="40">
        <f t="shared" si="86"/>
        <v>67531.028743407194</v>
      </c>
      <c r="O317" s="40">
        <f t="shared" si="80"/>
        <v>67529.259365744321</v>
      </c>
      <c r="P317" s="40">
        <f t="shared" si="87"/>
        <v>67529.259365744321</v>
      </c>
      <c r="Q317">
        <f t="shared" si="88"/>
        <v>0</v>
      </c>
      <c r="R317" s="40">
        <f t="shared" si="89"/>
        <v>67529.259365744321</v>
      </c>
      <c r="S317" s="40">
        <f t="shared" si="81"/>
        <v>67529.259365744336</v>
      </c>
      <c r="T317" s="40">
        <f t="shared" si="90"/>
        <v>67529.259365744336</v>
      </c>
      <c r="U317">
        <f t="shared" si="91"/>
        <v>0</v>
      </c>
      <c r="V317" s="40">
        <f t="shared" si="92"/>
        <v>67529.259365744336</v>
      </c>
      <c r="W317" s="40">
        <f t="shared" si="82"/>
        <v>67529.259365744336</v>
      </c>
      <c r="X317" s="40">
        <f t="shared" si="93"/>
        <v>67529.259365744336</v>
      </c>
      <c r="Y317">
        <f t="shared" si="94"/>
        <v>0</v>
      </c>
    </row>
    <row r="318" spans="1:25" x14ac:dyDescent="0.25">
      <c r="A318" s="1"/>
      <c r="B318" s="7" t="s">
        <v>671</v>
      </c>
      <c r="C318" s="2" t="s">
        <v>672</v>
      </c>
      <c r="D318">
        <f>VLOOKUP(B318,'Model allocations'!$A$1:$L$319,5,FALSE)</f>
        <v>457345.31875354319</v>
      </c>
      <c r="E318" s="42">
        <f>VLOOKUP(B318,'Initial adjusted formula count'!$A$1:$P$319,12,FALSE)</f>
        <v>1</v>
      </c>
      <c r="F318">
        <f>VLOOKUP(B318,'Model allocations'!$A$1:$L$319,10,FALSE)</f>
        <v>434478.05281586602</v>
      </c>
      <c r="G318" s="41">
        <f t="shared" si="83"/>
        <v>0.95</v>
      </c>
      <c r="H318">
        <f t="shared" si="84"/>
        <v>434478.05281586602</v>
      </c>
      <c r="I318">
        <f t="shared" si="76"/>
        <v>0</v>
      </c>
      <c r="J318">
        <f t="shared" si="77"/>
        <v>434478.05281586602</v>
      </c>
      <c r="K318">
        <f t="shared" si="78"/>
        <v>434338.5623164018</v>
      </c>
      <c r="L318">
        <f t="shared" si="85"/>
        <v>434338.5623164018</v>
      </c>
      <c r="M318">
        <f t="shared" si="79"/>
        <v>434478.05281586602</v>
      </c>
      <c r="N318" s="40">
        <f t="shared" si="86"/>
        <v>0</v>
      </c>
      <c r="O318" s="40">
        <f t="shared" si="80"/>
        <v>0</v>
      </c>
      <c r="P318" s="40">
        <f t="shared" si="87"/>
        <v>434478.05281586602</v>
      </c>
      <c r="Q318">
        <f t="shared" si="88"/>
        <v>0</v>
      </c>
      <c r="R318" s="40">
        <f t="shared" si="89"/>
        <v>0</v>
      </c>
      <c r="S318" s="40">
        <f t="shared" si="81"/>
        <v>0</v>
      </c>
      <c r="T318" s="40">
        <f t="shared" si="90"/>
        <v>434478.05281586602</v>
      </c>
      <c r="U318">
        <f t="shared" si="91"/>
        <v>0</v>
      </c>
      <c r="V318" s="40">
        <f t="shared" si="92"/>
        <v>0</v>
      </c>
      <c r="W318" s="40">
        <f t="shared" si="82"/>
        <v>0</v>
      </c>
      <c r="X318" s="40">
        <f t="shared" si="93"/>
        <v>434478.05281586602</v>
      </c>
      <c r="Y318">
        <f t="shared" si="94"/>
        <v>0</v>
      </c>
    </row>
    <row r="319" spans="1:25" x14ac:dyDescent="0.25">
      <c r="A319" t="s">
        <v>1305</v>
      </c>
      <c r="B319" t="s">
        <v>1301</v>
      </c>
      <c r="C319" t="s">
        <v>1307</v>
      </c>
      <c r="D319">
        <f>VLOOKUP(B319,'Model allocations'!$A$1:$L$319,5,FALSE)</f>
        <v>16449.612576106319</v>
      </c>
      <c r="E319" s="42">
        <f>VLOOKUP(B319,'Initial adjusted formula count'!$A$1:$P$319,12,FALSE)</f>
        <v>0.13877525799103099</v>
      </c>
      <c r="F319">
        <f>VLOOKUP(B319,'Model allocations'!$A$1:$L$319,10,FALSE)</f>
        <v>16449.612576106319</v>
      </c>
      <c r="G319" s="41">
        <f t="shared" si="83"/>
        <v>0.85</v>
      </c>
      <c r="H319">
        <f t="shared" si="84"/>
        <v>13982.170689690371</v>
      </c>
      <c r="I319">
        <f t="shared" si="76"/>
        <v>0</v>
      </c>
      <c r="J319">
        <f t="shared" si="77"/>
        <v>16449.612576106319</v>
      </c>
      <c r="K319">
        <f t="shared" si="78"/>
        <v>16444.331377989722</v>
      </c>
      <c r="L319">
        <f t="shared" si="85"/>
        <v>16444.331377989722</v>
      </c>
      <c r="M319">
        <f t="shared" si="79"/>
        <v>0</v>
      </c>
      <c r="N319" s="40">
        <f t="shared" si="86"/>
        <v>16444.331377989722</v>
      </c>
      <c r="O319" s="40">
        <f t="shared" si="80"/>
        <v>16443.900520750278</v>
      </c>
      <c r="P319" s="40">
        <f t="shared" si="87"/>
        <v>16443.900520750278</v>
      </c>
      <c r="Q319">
        <f t="shared" si="88"/>
        <v>0</v>
      </c>
      <c r="R319" s="40">
        <f t="shared" si="89"/>
        <v>16443.900520750278</v>
      </c>
      <c r="S319" s="40">
        <f t="shared" si="81"/>
        <v>16443.900520750281</v>
      </c>
      <c r="T319" s="40">
        <f t="shared" si="90"/>
        <v>16443.900520750281</v>
      </c>
      <c r="U319">
        <f t="shared" si="91"/>
        <v>0</v>
      </c>
      <c r="V319" s="40">
        <f t="shared" si="92"/>
        <v>16443.900520750281</v>
      </c>
      <c r="W319" s="40">
        <f t="shared" si="82"/>
        <v>16443.900520750278</v>
      </c>
      <c r="X319" s="40">
        <f t="shared" si="93"/>
        <v>16443.900520750278</v>
      </c>
      <c r="Y319">
        <f t="shared" si="94"/>
        <v>0</v>
      </c>
    </row>
    <row r="320" spans="1:25" x14ac:dyDescent="0.25">
      <c r="A320" t="s">
        <v>1306</v>
      </c>
      <c r="B320" t="s">
        <v>1303</v>
      </c>
      <c r="C320" t="s">
        <v>1308</v>
      </c>
      <c r="D320">
        <f>VLOOKUP(B320,'Model allocations'!$A$1:$L$319,5,FALSE)</f>
        <v>0</v>
      </c>
      <c r="E320" s="42">
        <f>VLOOKUP(B320,'Initial adjusted formula count'!$A$1:$P$319,12,FALSE)</f>
        <v>0.19411831479543501</v>
      </c>
      <c r="F320">
        <f>VLOOKUP(B320,'Model allocations'!$A$1:$L$319,10,FALSE)</f>
        <v>0</v>
      </c>
      <c r="G320" s="41">
        <f t="shared" si="83"/>
        <v>0.9</v>
      </c>
      <c r="H320">
        <f t="shared" si="84"/>
        <v>0</v>
      </c>
      <c r="I320">
        <f t="shared" si="76"/>
        <v>0</v>
      </c>
      <c r="J320">
        <f t="shared" si="77"/>
        <v>0</v>
      </c>
      <c r="K320">
        <f t="shared" si="78"/>
        <v>0</v>
      </c>
      <c r="L320">
        <f t="shared" si="85"/>
        <v>0</v>
      </c>
      <c r="M320">
        <f t="shared" si="79"/>
        <v>0</v>
      </c>
      <c r="N320" s="40">
        <f t="shared" si="86"/>
        <v>0</v>
      </c>
      <c r="O320" s="40">
        <f t="shared" si="80"/>
        <v>0</v>
      </c>
      <c r="P320" s="40">
        <f t="shared" si="87"/>
        <v>0</v>
      </c>
      <c r="Q320">
        <f t="shared" si="88"/>
        <v>0</v>
      </c>
      <c r="R320" s="40">
        <f t="shared" si="89"/>
        <v>0</v>
      </c>
      <c r="S320" s="40">
        <f t="shared" si="81"/>
        <v>0</v>
      </c>
      <c r="T320" s="40">
        <f t="shared" si="90"/>
        <v>0</v>
      </c>
      <c r="U320">
        <f t="shared" si="91"/>
        <v>0</v>
      </c>
      <c r="V320" s="40">
        <f t="shared" si="92"/>
        <v>0</v>
      </c>
      <c r="W320" s="40">
        <f t="shared" si="82"/>
        <v>0</v>
      </c>
      <c r="X320" s="40">
        <f t="shared" si="93"/>
        <v>0</v>
      </c>
      <c r="Y320">
        <f t="shared" si="94"/>
        <v>0</v>
      </c>
    </row>
  </sheetData>
  <conditionalFormatting sqref="B1:B318">
    <cfRule type="duplicateValues" dxfId="1" priority="1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A506B-0783-4864-A67B-A0D4F556461E}">
  <dimension ref="A1:Z320"/>
  <sheetViews>
    <sheetView workbookViewId="0">
      <selection activeCell="C2" sqref="C2:D2"/>
    </sheetView>
  </sheetViews>
  <sheetFormatPr defaultRowHeight="15" x14ac:dyDescent="0.25"/>
  <cols>
    <col min="3" max="3" width="20.28515625" customWidth="1"/>
    <col min="4" max="4" width="19.28515625" customWidth="1"/>
    <col min="5" max="5" width="16.5703125" customWidth="1"/>
    <col min="6" max="6" width="14.7109375" customWidth="1"/>
    <col min="7" max="7" width="12.85546875" customWidth="1"/>
    <col min="8" max="8" width="11.28515625" bestFit="1" customWidth="1"/>
    <col min="9" max="9" width="12.7109375" customWidth="1"/>
    <col min="10" max="10" width="16.140625" customWidth="1"/>
    <col min="11" max="11" width="13.28515625" customWidth="1"/>
    <col min="12" max="12" width="16.42578125" customWidth="1"/>
    <col min="13" max="13" width="11.28515625" bestFit="1" customWidth="1"/>
    <col min="14" max="14" width="13.28515625" customWidth="1"/>
    <col min="15" max="15" width="16.42578125" customWidth="1"/>
    <col min="16" max="16" width="14.28515625" customWidth="1"/>
    <col min="18" max="18" width="11.140625" customWidth="1"/>
    <col min="19" max="19" width="11.28515625" bestFit="1" customWidth="1"/>
    <col min="20" max="20" width="12.7109375" customWidth="1"/>
    <col min="22" max="22" width="13.85546875" customWidth="1"/>
    <col min="23" max="23" width="11.85546875" customWidth="1"/>
    <col min="24" max="24" width="12" customWidth="1"/>
    <col min="25" max="25" width="7.85546875" customWidth="1"/>
    <col min="26" max="26" width="10.140625" customWidth="1"/>
  </cols>
  <sheetData>
    <row r="1" spans="1:26" x14ac:dyDescent="0.25">
      <c r="A1" s="1"/>
      <c r="B1" s="5"/>
      <c r="C1" s="4"/>
      <c r="Y1" t="str" cm="1">
        <f t="array" ref="Y1">Assumptions[COLUMN 4: EDUCATION FINANCE INCENTIVE GRANTS*]</f>
        <v>98479122</v>
      </c>
      <c r="Z1" s="59">
        <f>X3-Y1</f>
        <v>-19250.130764648318</v>
      </c>
    </row>
    <row r="2" spans="1:26" ht="76.5" x14ac:dyDescent="0.25">
      <c r="A2" s="1" t="s">
        <v>0</v>
      </c>
      <c r="B2" s="5" t="s">
        <v>4</v>
      </c>
      <c r="C2" s="3" t="s">
        <v>1315</v>
      </c>
      <c r="D2" s="44" t="s">
        <v>1927</v>
      </c>
      <c r="E2" s="47" t="s">
        <v>1332</v>
      </c>
      <c r="F2" s="44" t="s">
        <v>1331</v>
      </c>
      <c r="G2" s="46" t="s">
        <v>674</v>
      </c>
      <c r="H2" s="45" t="s">
        <v>1330</v>
      </c>
      <c r="I2" s="45" t="s">
        <v>1917</v>
      </c>
      <c r="J2" s="45" t="s">
        <v>1918</v>
      </c>
      <c r="K2" s="45" t="s">
        <v>1919</v>
      </c>
      <c r="L2" s="45" t="s">
        <v>1920</v>
      </c>
      <c r="M2" s="43" t="s">
        <v>1329</v>
      </c>
      <c r="N2" s="45" t="s">
        <v>1918</v>
      </c>
      <c r="O2" s="43" t="s">
        <v>1919</v>
      </c>
      <c r="P2" s="43" t="s">
        <v>1920</v>
      </c>
      <c r="Q2" s="43" t="s">
        <v>1921</v>
      </c>
      <c r="R2" s="43" t="s">
        <v>1918</v>
      </c>
      <c r="S2" s="43" t="s">
        <v>1919</v>
      </c>
      <c r="T2" s="43" t="s">
        <v>1920</v>
      </c>
      <c r="U2" s="43" t="s">
        <v>1922</v>
      </c>
      <c r="V2" s="43" t="s">
        <v>1918</v>
      </c>
      <c r="W2" s="43" t="s">
        <v>1919</v>
      </c>
      <c r="X2" s="43" t="s">
        <v>1920</v>
      </c>
      <c r="Y2" s="43" t="s">
        <v>1923</v>
      </c>
      <c r="Z2" s="43"/>
    </row>
    <row r="3" spans="1:26" x14ac:dyDescent="0.25">
      <c r="A3" s="1"/>
      <c r="B3" s="5"/>
      <c r="C3" s="6"/>
      <c r="D3" s="44">
        <f>SUM(D4:D320)</f>
        <v>86490939.299072117</v>
      </c>
      <c r="E3" s="44"/>
      <c r="F3" s="44" cm="1">
        <f t="array" ref="F3">SUM(IF(ISERROR($F$4:$F$320),"",$F$4:$F$320))</f>
        <v>98459871.869235337</v>
      </c>
      <c r="G3" s="44"/>
      <c r="H3" s="44" cm="1">
        <f t="array" ref="H3">SUM(IF(ISERROR($H$4:$H$320),"",$H$4:$H$320))</f>
        <v>74813065.66378127</v>
      </c>
      <c r="I3" s="44" cm="1">
        <f t="array" ref="I3">SUM(IF(ISERROR($I$4:$I$320),"",$I$4:$I$320))</f>
        <v>126803.92092174945</v>
      </c>
      <c r="J3" s="44" cm="1">
        <f t="array" ref="J3">SUM(IF(ISERROR($J$4:$J$320),"",$J$4:$J$320))</f>
        <v>98363547.131856173</v>
      </c>
      <c r="K3" s="44" cm="1">
        <f t="array" ref="K3">SUM(IF(ISERROR($K$4:$K$320),"",$K$4:$K$320))</f>
        <v>98333067.948313624</v>
      </c>
      <c r="L3" s="44" cm="1">
        <f t="array" ref="L3">SUM(IF(ISERROR($L$4:$L$320),0,$L$4:$L$320))</f>
        <v>98459871.869235367</v>
      </c>
      <c r="M3" s="44" cm="1">
        <f t="array" ref="M3">SUM(IF(ISERROR($M$4:$M$320),0,$M$4:$M$320))</f>
        <v>6239861.567183122</v>
      </c>
      <c r="N3" s="44" cm="1">
        <f t="array" ref="N3">SUM(IF(ISERROR($N$4:$N$320),0,$N$4:$N$320))</f>
        <v>92095139.880801171</v>
      </c>
      <c r="O3" s="44" cm="1">
        <f t="array" ref="O3">SUM(IF(ISERROR($O$4:$O$320),0,$O$4:$O$320))</f>
        <v>92093206.381130546</v>
      </c>
      <c r="P3" s="44" cm="1">
        <f t="array" ref="P3">SUM(IF(ISERROR($P$4:$P$320),0,$P$4:$P$320))</f>
        <v>98459871.869235411</v>
      </c>
      <c r="Q3" s="44" cm="1">
        <f t="array" ref="Q3">SUM(IF(ISERROR($Q$4:$Q$320),0,$Q$4:$Q$320))</f>
        <v>0</v>
      </c>
      <c r="R3" s="44" cm="1">
        <f t="array" ref="R3">SUM(IF(ISERROR($R$4:$R$320),0,$R$4:$R$320))</f>
        <v>92093206.381130546</v>
      </c>
      <c r="S3" s="44" cm="1">
        <f t="array" ref="S3">SUM(IF(ISERROR($S$4:$S$320),0,$S$4:$S$320))</f>
        <v>92093206.381130457</v>
      </c>
      <c r="T3" s="44" cm="1">
        <f t="array" ref="T3">SUM(IF(ISERROR($T$4:$T$320),0,$T$4:$T$320))</f>
        <v>98459871.869235322</v>
      </c>
      <c r="U3" s="44" cm="1">
        <f t="array" ref="U3">SUM(IF(ISERROR($U$4:$U$320),0,$U$4:$U$320))</f>
        <v>0</v>
      </c>
      <c r="V3" s="44" cm="1">
        <f t="array" ref="V3">SUM(IF(ISERROR($V$4:$V$320),0,$V$4:$V$320))</f>
        <v>92093206.381130457</v>
      </c>
      <c r="W3" s="44" cm="1">
        <f t="array" ref="W3">SUM(IF(ISERROR($W$4:$W$320),0,$W$4:$W$320))</f>
        <v>92093206.381130487</v>
      </c>
      <c r="X3" s="44" cm="1">
        <f t="array" ref="X3">SUM(IF(ISERROR($X$4:$X$320),0,$X$4:$X$320))</f>
        <v>98459871.869235352</v>
      </c>
      <c r="Y3" s="44" cm="1">
        <f t="array" ref="Y3">SUM(IF(ISERROR($Y$4:$Y$320),0,$Y$4:$Y$320))</f>
        <v>0</v>
      </c>
      <c r="Z3" s="43"/>
    </row>
    <row r="4" spans="1:26" x14ac:dyDescent="0.25">
      <c r="A4" s="4" t="s">
        <v>681</v>
      </c>
      <c r="B4" s="7" t="s">
        <v>324</v>
      </c>
      <c r="C4" s="2" t="s">
        <v>682</v>
      </c>
      <c r="D4">
        <f>VLOOKUP(B4,'Model allocations'!$A$1:$L$319,6,FALSE)</f>
        <v>430161.63659787551</v>
      </c>
      <c r="E4" s="42">
        <f>VLOOKUP(B4,'Initial adjusted formula count'!$A$1:$P$319,12,FALSE)</f>
        <v>0.21265179327873501</v>
      </c>
      <c r="F4">
        <f>VLOOKUP(B4,'Model allocations'!$A$1:$L$319,11,FALSE)</f>
        <v>489657.21661700163</v>
      </c>
      <c r="G4" s="41">
        <f>IF(E4&lt;0.15,0.85,IF(AND(E4&gt;=0.15,E4&lt;0.3),0.9,0.95))</f>
        <v>0.9</v>
      </c>
      <c r="H4">
        <f>IF(F4 = 0, 0, D4*G4)</f>
        <v>387145.47293808794</v>
      </c>
      <c r="I4">
        <f t="shared" ref="I4:I67" si="0">IF(F4&lt;H4,H4,0)</f>
        <v>0</v>
      </c>
      <c r="J4">
        <f t="shared" ref="J4:J67" si="1">IF(I4=0,F4,0)</f>
        <v>489657.21661700163</v>
      </c>
      <c r="K4">
        <f t="shared" ref="K4:K67" si="2">(J4/$J$3)*($F$3-$I$3)</f>
        <v>489505.49016331637</v>
      </c>
      <c r="L4">
        <f t="shared" ref="L4:L67" si="3">I4+K4</f>
        <v>489505.49016331637</v>
      </c>
      <c r="M4">
        <f t="shared" ref="M4:M67" si="4">IF(L4&lt;H4,H4,0)</f>
        <v>0</v>
      </c>
      <c r="N4" s="40">
        <f t="shared" ref="N4:N67" si="5">IF($I4+$M4=0,L4,0)</f>
        <v>489505.49016331637</v>
      </c>
      <c r="O4" s="40">
        <f t="shared" ref="O4:O67" si="6">((N4/$N$3)*($F$3-$I$3-$M$3))</f>
        <v>489495.21319641819</v>
      </c>
      <c r="P4" s="40">
        <f t="shared" ref="P4:P67" si="7">$I4+$M4+O4</f>
        <v>489495.21319641819</v>
      </c>
      <c r="Q4">
        <f t="shared" ref="Q4:Q67" si="8">IF(P4&lt;H4,H4,0)</f>
        <v>0</v>
      </c>
      <c r="R4" s="40">
        <f t="shared" ref="R4:R67" si="9">IF($I4+$M4+$Q4=0,P4,0)</f>
        <v>489495.21319641819</v>
      </c>
      <c r="S4" s="40">
        <f t="shared" ref="S4:S67" si="10">((R4/$R$3)*($F$3-$I$3-$M$3-$Q$3))</f>
        <v>489495.21319641784</v>
      </c>
      <c r="T4" s="40">
        <f t="shared" ref="T4:T67" si="11">$I4+$M4+$Q4+S4</f>
        <v>489495.21319641784</v>
      </c>
      <c r="U4">
        <f t="shared" ref="U4:U67" si="12">IF(T4&lt;H4,H4,0)</f>
        <v>0</v>
      </c>
      <c r="V4" s="40">
        <f t="shared" ref="V4:V67" si="13">IF($I4+$M4+$Q4+U4=0,T4,0)</f>
        <v>489495.21319641784</v>
      </c>
      <c r="W4" s="40">
        <f t="shared" ref="W4:W67" si="14">((V4/$V$3)*($F$3-$I$3-$M$3-$Q$3-$U$3))</f>
        <v>489495.2131964179</v>
      </c>
      <c r="X4" s="40">
        <f t="shared" ref="X4:X67" si="15">$I4+$M4+$Q4+$U4+W4</f>
        <v>489495.2131964179</v>
      </c>
      <c r="Y4">
        <f t="shared" ref="Y4:Y67" si="16">IF(X4&lt;H4,H4,0)</f>
        <v>0</v>
      </c>
    </row>
    <row r="5" spans="1:26" x14ac:dyDescent="0.25">
      <c r="A5" s="4" t="s">
        <v>683</v>
      </c>
      <c r="B5" s="7" t="s">
        <v>274</v>
      </c>
      <c r="C5" s="2" t="s">
        <v>684</v>
      </c>
      <c r="D5">
        <f>VLOOKUP(B5,'Model allocations'!$A$1:$L$319,6,FALSE)</f>
        <v>23914.808355800662</v>
      </c>
      <c r="E5" s="42">
        <f>VLOOKUP(B5,'Initial adjusted formula count'!$A$1:$P$319,12,FALSE)</f>
        <v>5.9782608695652197E-2</v>
      </c>
      <c r="F5">
        <f>VLOOKUP(B5,'Model allocations'!$A$1:$L$319,11,FALSE)</f>
        <v>23833.291248688456</v>
      </c>
      <c r="G5" s="41">
        <f t="shared" ref="G5:G68" si="17">IF(E5&lt;0.15,0.85,IF(AND(E5&gt;=0.15,E5&lt;0.3),0.9,0.95))</f>
        <v>0.85</v>
      </c>
      <c r="H5">
        <f t="shared" ref="H5:H68" si="18">IF(F5 = 0, 0, D5*G5)</f>
        <v>20327.587102430563</v>
      </c>
      <c r="I5">
        <f t="shared" si="0"/>
        <v>0</v>
      </c>
      <c r="J5">
        <f t="shared" si="1"/>
        <v>23833.291248688456</v>
      </c>
      <c r="K5">
        <f t="shared" si="2"/>
        <v>23825.906203317747</v>
      </c>
      <c r="L5">
        <f t="shared" si="3"/>
        <v>23825.906203317747</v>
      </c>
      <c r="M5">
        <f t="shared" si="4"/>
        <v>0</v>
      </c>
      <c r="N5" s="40">
        <f t="shared" si="5"/>
        <v>23825.906203317747</v>
      </c>
      <c r="O5" s="40">
        <f t="shared" si="6"/>
        <v>23825.405988193932</v>
      </c>
      <c r="P5" s="40">
        <f t="shared" si="7"/>
        <v>23825.405988193932</v>
      </c>
      <c r="Q5">
        <f t="shared" si="8"/>
        <v>0</v>
      </c>
      <c r="R5" s="40">
        <f t="shared" si="9"/>
        <v>23825.405988193932</v>
      </c>
      <c r="S5" s="40">
        <f t="shared" si="10"/>
        <v>23825.40598819391</v>
      </c>
      <c r="T5" s="40">
        <f t="shared" si="11"/>
        <v>23825.40598819391</v>
      </c>
      <c r="U5">
        <f t="shared" si="12"/>
        <v>0</v>
      </c>
      <c r="V5" s="40">
        <f t="shared" si="13"/>
        <v>23825.40598819391</v>
      </c>
      <c r="W5" s="40">
        <f t="shared" si="14"/>
        <v>23825.40598819391</v>
      </c>
      <c r="X5" s="40">
        <f t="shared" si="15"/>
        <v>23825.40598819391</v>
      </c>
      <c r="Y5">
        <f t="shared" si="16"/>
        <v>0</v>
      </c>
    </row>
    <row r="6" spans="1:26" x14ac:dyDescent="0.25">
      <c r="A6" s="4" t="s">
        <v>685</v>
      </c>
      <c r="B6" s="7" t="s">
        <v>276</v>
      </c>
      <c r="C6" s="2" t="s">
        <v>686</v>
      </c>
      <c r="D6">
        <f>VLOOKUP(B6,'Model allocations'!$A$1:$L$319,6,FALSE)</f>
        <v>5561.5833385582955</v>
      </c>
      <c r="E6" s="42">
        <f>VLOOKUP(B6,'Initial adjusted formula count'!$A$1:$P$319,12,FALSE)</f>
        <v>8.42105263157895E-2</v>
      </c>
      <c r="F6">
        <f>VLOOKUP(B6,'Model allocations'!$A$1:$L$319,11,FALSE)</f>
        <v>0</v>
      </c>
      <c r="G6" s="41">
        <f t="shared" si="17"/>
        <v>0.85</v>
      </c>
      <c r="H6">
        <f t="shared" si="18"/>
        <v>0</v>
      </c>
      <c r="I6">
        <f t="shared" si="0"/>
        <v>0</v>
      </c>
      <c r="J6">
        <f t="shared" si="1"/>
        <v>0</v>
      </c>
      <c r="K6">
        <f t="shared" si="2"/>
        <v>0</v>
      </c>
      <c r="L6">
        <f t="shared" si="3"/>
        <v>0</v>
      </c>
      <c r="M6">
        <f t="shared" si="4"/>
        <v>0</v>
      </c>
      <c r="N6" s="40">
        <f t="shared" si="5"/>
        <v>0</v>
      </c>
      <c r="O6" s="40">
        <f t="shared" si="6"/>
        <v>0</v>
      </c>
      <c r="P6" s="40">
        <f t="shared" si="7"/>
        <v>0</v>
      </c>
      <c r="Q6">
        <f t="shared" si="8"/>
        <v>0</v>
      </c>
      <c r="R6" s="40">
        <f t="shared" si="9"/>
        <v>0</v>
      </c>
      <c r="S6" s="40">
        <f t="shared" si="10"/>
        <v>0</v>
      </c>
      <c r="T6" s="40">
        <f t="shared" si="11"/>
        <v>0</v>
      </c>
      <c r="U6">
        <f t="shared" si="12"/>
        <v>0</v>
      </c>
      <c r="V6" s="40">
        <f t="shared" si="13"/>
        <v>0</v>
      </c>
      <c r="W6" s="40">
        <f t="shared" si="14"/>
        <v>0</v>
      </c>
      <c r="X6" s="40">
        <f t="shared" si="15"/>
        <v>0</v>
      </c>
      <c r="Y6">
        <f t="shared" si="16"/>
        <v>0</v>
      </c>
    </row>
    <row r="7" spans="1:26" x14ac:dyDescent="0.25">
      <c r="A7" s="4" t="s">
        <v>687</v>
      </c>
      <c r="B7" s="7" t="s">
        <v>102</v>
      </c>
      <c r="C7" s="2" t="s">
        <v>688</v>
      </c>
      <c r="D7">
        <f>VLOOKUP(B7,'Model allocations'!$A$1:$L$319,6,FALSE)</f>
        <v>124579.46678370582</v>
      </c>
      <c r="E7" s="42">
        <f>VLOOKUP(B7,'Initial adjusted formula count'!$A$1:$P$319,12,FALSE)</f>
        <v>0.100488485694348</v>
      </c>
      <c r="F7">
        <f>VLOOKUP(B7,'Model allocations'!$A$1:$L$319,11,FALSE)</f>
        <v>155999.72453686985</v>
      </c>
      <c r="G7" s="41">
        <f t="shared" si="17"/>
        <v>0.85</v>
      </c>
      <c r="H7">
        <f t="shared" si="18"/>
        <v>105892.54676614994</v>
      </c>
      <c r="I7">
        <f t="shared" si="0"/>
        <v>0</v>
      </c>
      <c r="J7">
        <f t="shared" si="1"/>
        <v>155999.72453686985</v>
      </c>
      <c r="K7">
        <f t="shared" si="2"/>
        <v>155951.38605807978</v>
      </c>
      <c r="L7">
        <f t="shared" si="3"/>
        <v>155951.38605807978</v>
      </c>
      <c r="M7">
        <f t="shared" si="4"/>
        <v>0</v>
      </c>
      <c r="N7" s="40">
        <f t="shared" si="5"/>
        <v>155951.38605807978</v>
      </c>
      <c r="O7" s="40">
        <f t="shared" si="6"/>
        <v>155948.11192272388</v>
      </c>
      <c r="P7" s="40">
        <f t="shared" si="7"/>
        <v>155948.11192272388</v>
      </c>
      <c r="Q7">
        <f t="shared" si="8"/>
        <v>0</v>
      </c>
      <c r="R7" s="40">
        <f t="shared" si="9"/>
        <v>155948.11192272388</v>
      </c>
      <c r="S7" s="40">
        <f t="shared" si="10"/>
        <v>155948.11192272377</v>
      </c>
      <c r="T7" s="40">
        <f t="shared" si="11"/>
        <v>155948.11192272377</v>
      </c>
      <c r="U7">
        <f t="shared" si="12"/>
        <v>0</v>
      </c>
      <c r="V7" s="40">
        <f t="shared" si="13"/>
        <v>155948.11192272377</v>
      </c>
      <c r="W7" s="40">
        <f t="shared" si="14"/>
        <v>155948.11192272379</v>
      </c>
      <c r="X7" s="40">
        <f t="shared" si="15"/>
        <v>155948.11192272379</v>
      </c>
      <c r="Y7">
        <f t="shared" si="16"/>
        <v>0</v>
      </c>
    </row>
    <row r="8" spans="1:26" x14ac:dyDescent="0.25">
      <c r="A8" s="4" t="s">
        <v>689</v>
      </c>
      <c r="B8" s="7" t="s">
        <v>104</v>
      </c>
      <c r="C8" s="2" t="s">
        <v>690</v>
      </c>
      <c r="D8">
        <f>VLOOKUP(B8,'Model allocations'!$A$1:$L$319,6,FALSE)</f>
        <v>216901.75020377344</v>
      </c>
      <c r="E8" s="42">
        <f>VLOOKUP(B8,'Initial adjusted formula count'!$A$1:$P$319,12,FALSE)</f>
        <v>8.1027009003000999E-2</v>
      </c>
      <c r="F8">
        <f>VLOOKUP(B8,'Model allocations'!$A$1:$L$319,11,FALSE)</f>
        <v>263249.53515596787</v>
      </c>
      <c r="G8" s="41">
        <f t="shared" si="17"/>
        <v>0.85</v>
      </c>
      <c r="H8">
        <f t="shared" si="18"/>
        <v>184366.48767320742</v>
      </c>
      <c r="I8">
        <f t="shared" si="0"/>
        <v>0</v>
      </c>
      <c r="J8">
        <f t="shared" si="1"/>
        <v>263249.53515596787</v>
      </c>
      <c r="K8">
        <f t="shared" si="2"/>
        <v>263167.96397300961</v>
      </c>
      <c r="L8">
        <f t="shared" si="3"/>
        <v>263167.96397300961</v>
      </c>
      <c r="M8">
        <f t="shared" si="4"/>
        <v>0</v>
      </c>
      <c r="N8" s="40">
        <f t="shared" si="5"/>
        <v>263167.96397300961</v>
      </c>
      <c r="O8" s="40">
        <f t="shared" si="6"/>
        <v>263162.43886959658</v>
      </c>
      <c r="P8" s="40">
        <f t="shared" si="7"/>
        <v>263162.43886959658</v>
      </c>
      <c r="Q8">
        <f t="shared" si="8"/>
        <v>0</v>
      </c>
      <c r="R8" s="40">
        <f t="shared" si="9"/>
        <v>263162.43886959658</v>
      </c>
      <c r="S8" s="40">
        <f t="shared" si="10"/>
        <v>263162.43886959634</v>
      </c>
      <c r="T8" s="40">
        <f t="shared" si="11"/>
        <v>263162.43886959634</v>
      </c>
      <c r="U8">
        <f t="shared" si="12"/>
        <v>0</v>
      </c>
      <c r="V8" s="40">
        <f t="shared" si="13"/>
        <v>263162.43886959634</v>
      </c>
      <c r="W8" s="40">
        <f t="shared" si="14"/>
        <v>263162.4388695964</v>
      </c>
      <c r="X8" s="40">
        <f t="shared" si="15"/>
        <v>263162.4388695964</v>
      </c>
      <c r="Y8">
        <f t="shared" si="16"/>
        <v>0</v>
      </c>
    </row>
    <row r="9" spans="1:26" x14ac:dyDescent="0.25">
      <c r="A9" s="4" t="s">
        <v>691</v>
      </c>
      <c r="B9" s="7" t="s">
        <v>326</v>
      </c>
      <c r="C9" s="2" t="s">
        <v>692</v>
      </c>
      <c r="D9">
        <f>VLOOKUP(B9,'Model allocations'!$A$1:$L$319,6,FALSE)</f>
        <v>28364.075026647297</v>
      </c>
      <c r="E9" s="42">
        <f>VLOOKUP(B9,'Initial adjusted formula count'!$A$1:$P$319,12,FALSE)</f>
        <v>0.12598425196850399</v>
      </c>
      <c r="F9">
        <f>VLOOKUP(B9,'Model allocations'!$A$1:$L$319,11,FALSE)</f>
        <v>34666.605452637748</v>
      </c>
      <c r="G9" s="41">
        <f t="shared" si="17"/>
        <v>0.85</v>
      </c>
      <c r="H9">
        <f t="shared" si="18"/>
        <v>24109.463772650201</v>
      </c>
      <c r="I9">
        <f t="shared" si="0"/>
        <v>0</v>
      </c>
      <c r="J9">
        <f t="shared" si="1"/>
        <v>34666.605452637748</v>
      </c>
      <c r="K9">
        <f t="shared" si="2"/>
        <v>34655.863568462177</v>
      </c>
      <c r="L9">
        <f t="shared" si="3"/>
        <v>34655.863568462177</v>
      </c>
      <c r="M9">
        <f t="shared" si="4"/>
        <v>0</v>
      </c>
      <c r="N9" s="40">
        <f t="shared" si="5"/>
        <v>34655.863568462177</v>
      </c>
      <c r="O9" s="40">
        <f t="shared" si="6"/>
        <v>34655.135982827538</v>
      </c>
      <c r="P9" s="40">
        <f t="shared" si="7"/>
        <v>34655.135982827538</v>
      </c>
      <c r="Q9">
        <f t="shared" si="8"/>
        <v>0</v>
      </c>
      <c r="R9" s="40">
        <f t="shared" si="9"/>
        <v>34655.135982827538</v>
      </c>
      <c r="S9" s="40">
        <f t="shared" si="10"/>
        <v>34655.135982827509</v>
      </c>
      <c r="T9" s="40">
        <f t="shared" si="11"/>
        <v>34655.135982827509</v>
      </c>
      <c r="U9">
        <f t="shared" si="12"/>
        <v>0</v>
      </c>
      <c r="V9" s="40">
        <f t="shared" si="13"/>
        <v>34655.135982827509</v>
      </c>
      <c r="W9" s="40">
        <f t="shared" si="14"/>
        <v>34655.135982827516</v>
      </c>
      <c r="X9" s="40">
        <f t="shared" si="15"/>
        <v>34655.135982827516</v>
      </c>
      <c r="Y9">
        <f t="shared" si="16"/>
        <v>0</v>
      </c>
    </row>
    <row r="10" spans="1:26" x14ac:dyDescent="0.25">
      <c r="A10" s="4" t="s">
        <v>693</v>
      </c>
      <c r="B10" s="7" t="s">
        <v>328</v>
      </c>
      <c r="C10" s="2" t="s">
        <v>694</v>
      </c>
      <c r="D10">
        <f>VLOOKUP(B10,'Model allocations'!$A$1:$L$319,6,FALSE)</f>
        <v>1453797.8846991381</v>
      </c>
      <c r="E10" s="42">
        <f>VLOOKUP(B10,'Initial adjusted formula count'!$A$1:$P$319,12,FALSE)</f>
        <v>0.15162204051092901</v>
      </c>
      <c r="F10">
        <f>VLOOKUP(B10,'Model allocations'!$A$1:$L$319,11,FALSE)</f>
        <v>2273641.8185538589</v>
      </c>
      <c r="G10" s="41">
        <f t="shared" si="17"/>
        <v>0.9</v>
      </c>
      <c r="H10">
        <f t="shared" si="18"/>
        <v>1308418.0962292242</v>
      </c>
      <c r="I10">
        <f t="shared" si="0"/>
        <v>0</v>
      </c>
      <c r="J10">
        <f t="shared" si="1"/>
        <v>2273641.8185538589</v>
      </c>
      <c r="K10">
        <f t="shared" si="2"/>
        <v>2272937.3020096873</v>
      </c>
      <c r="L10">
        <f t="shared" si="3"/>
        <v>2272937.3020096873</v>
      </c>
      <c r="M10">
        <f t="shared" si="4"/>
        <v>0</v>
      </c>
      <c r="N10" s="40">
        <f t="shared" si="5"/>
        <v>2272937.3020096873</v>
      </c>
      <c r="O10" s="40">
        <f t="shared" si="6"/>
        <v>2272889.5826237281</v>
      </c>
      <c r="P10" s="40">
        <f t="shared" si="7"/>
        <v>2272889.5826237281</v>
      </c>
      <c r="Q10">
        <f t="shared" si="8"/>
        <v>0</v>
      </c>
      <c r="R10" s="40">
        <f t="shared" si="9"/>
        <v>2272889.5826237281</v>
      </c>
      <c r="S10" s="40">
        <f t="shared" si="10"/>
        <v>2272889.5826237262</v>
      </c>
      <c r="T10" s="40">
        <f t="shared" si="11"/>
        <v>2272889.5826237262</v>
      </c>
      <c r="U10">
        <f t="shared" si="12"/>
        <v>0</v>
      </c>
      <c r="V10" s="40">
        <f t="shared" si="13"/>
        <v>2272889.5826237262</v>
      </c>
      <c r="W10" s="40">
        <f t="shared" si="14"/>
        <v>2272889.5826237267</v>
      </c>
      <c r="X10" s="40">
        <f t="shared" si="15"/>
        <v>2272889.5826237267</v>
      </c>
      <c r="Y10">
        <f t="shared" si="16"/>
        <v>0</v>
      </c>
    </row>
    <row r="11" spans="1:26" x14ac:dyDescent="0.25">
      <c r="A11" s="4" t="s">
        <v>695</v>
      </c>
      <c r="B11" s="7" t="s">
        <v>106</v>
      </c>
      <c r="C11" s="2" t="s">
        <v>696</v>
      </c>
      <c r="D11">
        <f>VLOOKUP(B11,'Model allocations'!$A$1:$L$319,6,FALSE)</f>
        <v>0</v>
      </c>
      <c r="E11" s="42">
        <f>VLOOKUP(B11,'Initial adjusted formula count'!$A$1:$P$319,12,FALSE)</f>
        <v>3.9623576027736501E-2</v>
      </c>
      <c r="F11">
        <f>VLOOKUP(B11,'Model allocations'!$A$1:$L$319,11,FALSE)</f>
        <v>0</v>
      </c>
      <c r="G11" s="41">
        <f t="shared" si="17"/>
        <v>0.85</v>
      </c>
      <c r="H11">
        <f t="shared" si="18"/>
        <v>0</v>
      </c>
      <c r="I11">
        <f t="shared" si="0"/>
        <v>0</v>
      </c>
      <c r="J11">
        <f t="shared" si="1"/>
        <v>0</v>
      </c>
      <c r="K11">
        <f t="shared" si="2"/>
        <v>0</v>
      </c>
      <c r="L11">
        <f t="shared" si="3"/>
        <v>0</v>
      </c>
      <c r="M11">
        <f t="shared" si="4"/>
        <v>0</v>
      </c>
      <c r="N11" s="40">
        <f t="shared" si="5"/>
        <v>0</v>
      </c>
      <c r="O11" s="40">
        <f t="shared" si="6"/>
        <v>0</v>
      </c>
      <c r="P11" s="40">
        <f t="shared" si="7"/>
        <v>0</v>
      </c>
      <c r="Q11">
        <f t="shared" si="8"/>
        <v>0</v>
      </c>
      <c r="R11" s="40">
        <f t="shared" si="9"/>
        <v>0</v>
      </c>
      <c r="S11" s="40">
        <f t="shared" si="10"/>
        <v>0</v>
      </c>
      <c r="T11" s="40">
        <f t="shared" si="11"/>
        <v>0</v>
      </c>
      <c r="U11">
        <f t="shared" si="12"/>
        <v>0</v>
      </c>
      <c r="V11" s="40">
        <f t="shared" si="13"/>
        <v>0</v>
      </c>
      <c r="W11" s="40">
        <f t="shared" si="14"/>
        <v>0</v>
      </c>
      <c r="X11" s="40">
        <f t="shared" si="15"/>
        <v>0</v>
      </c>
      <c r="Y11">
        <f t="shared" si="16"/>
        <v>0</v>
      </c>
    </row>
    <row r="12" spans="1:26" x14ac:dyDescent="0.25">
      <c r="A12" s="4" t="s">
        <v>697</v>
      </c>
      <c r="B12" s="7" t="s">
        <v>108</v>
      </c>
      <c r="C12" s="2" t="s">
        <v>698</v>
      </c>
      <c r="D12">
        <f>VLOOKUP(B12,'Model allocations'!$A$1:$L$319,6,FALSE)</f>
        <v>624565.80892009637</v>
      </c>
      <c r="E12" s="42">
        <f>VLOOKUP(B12,'Initial adjusted formula count'!$A$1:$P$319,12,FALSE)</f>
        <v>6.9741560529244503E-2</v>
      </c>
      <c r="F12">
        <f>VLOOKUP(B12,'Model allocations'!$A$1:$L$319,11,FALSE)</f>
        <v>729352.87878088641</v>
      </c>
      <c r="G12" s="41">
        <f t="shared" si="17"/>
        <v>0.85</v>
      </c>
      <c r="H12">
        <f t="shared" si="18"/>
        <v>530880.93758208188</v>
      </c>
      <c r="I12">
        <f t="shared" si="0"/>
        <v>0</v>
      </c>
      <c r="J12">
        <f t="shared" si="1"/>
        <v>729352.87878088641</v>
      </c>
      <c r="K12">
        <f t="shared" si="2"/>
        <v>729126.87960834871</v>
      </c>
      <c r="L12">
        <f t="shared" si="3"/>
        <v>729126.87960834871</v>
      </c>
      <c r="M12">
        <f t="shared" si="4"/>
        <v>0</v>
      </c>
      <c r="N12" s="40">
        <f t="shared" si="5"/>
        <v>729126.87960834871</v>
      </c>
      <c r="O12" s="40">
        <f t="shared" si="6"/>
        <v>729111.57188870735</v>
      </c>
      <c r="P12" s="40">
        <f t="shared" si="7"/>
        <v>729111.57188870735</v>
      </c>
      <c r="Q12">
        <f t="shared" si="8"/>
        <v>0</v>
      </c>
      <c r="R12" s="40">
        <f t="shared" si="9"/>
        <v>729111.57188870735</v>
      </c>
      <c r="S12" s="40">
        <f t="shared" si="10"/>
        <v>729111.57188870676</v>
      </c>
      <c r="T12" s="40">
        <f t="shared" si="11"/>
        <v>729111.57188870676</v>
      </c>
      <c r="U12">
        <f t="shared" si="12"/>
        <v>0</v>
      </c>
      <c r="V12" s="40">
        <f t="shared" si="13"/>
        <v>729111.57188870676</v>
      </c>
      <c r="W12" s="40">
        <f t="shared" si="14"/>
        <v>729111.57188870688</v>
      </c>
      <c r="X12" s="40">
        <f t="shared" si="15"/>
        <v>729111.57188870688</v>
      </c>
      <c r="Y12">
        <f t="shared" si="16"/>
        <v>0</v>
      </c>
    </row>
    <row r="13" spans="1:26" x14ac:dyDescent="0.25">
      <c r="A13" s="4" t="s">
        <v>699</v>
      </c>
      <c r="B13" s="7" t="s">
        <v>110</v>
      </c>
      <c r="C13" s="2" t="s">
        <v>700</v>
      </c>
      <c r="D13">
        <f>VLOOKUP(B13,'Model allocations'!$A$1:$L$319,6,FALSE)</f>
        <v>712160.74650238943</v>
      </c>
      <c r="E13" s="42">
        <f>VLOOKUP(B13,'Initial adjusted formula count'!$A$1:$P$319,12,FALSE)</f>
        <v>7.0212951649502503E-2</v>
      </c>
      <c r="F13">
        <f>VLOOKUP(B13,'Model allocations'!$A$1:$L$319,11,FALSE)</f>
        <v>1120164.6886883574</v>
      </c>
      <c r="G13" s="41">
        <f t="shared" si="17"/>
        <v>0.85</v>
      </c>
      <c r="H13">
        <f t="shared" si="18"/>
        <v>605336.63452703098</v>
      </c>
      <c r="I13">
        <f t="shared" si="0"/>
        <v>0</v>
      </c>
      <c r="J13">
        <f t="shared" si="1"/>
        <v>1120164.6886883574</v>
      </c>
      <c r="K13">
        <f t="shared" si="2"/>
        <v>1119817.5915559342</v>
      </c>
      <c r="L13">
        <f t="shared" si="3"/>
        <v>1119817.5915559342</v>
      </c>
      <c r="M13">
        <f t="shared" si="4"/>
        <v>0</v>
      </c>
      <c r="N13" s="40">
        <f t="shared" si="5"/>
        <v>1119817.5915559342</v>
      </c>
      <c r="O13" s="40">
        <f t="shared" si="6"/>
        <v>1119794.0814451149</v>
      </c>
      <c r="P13" s="40">
        <f t="shared" si="7"/>
        <v>1119794.0814451149</v>
      </c>
      <c r="Q13">
        <f t="shared" si="8"/>
        <v>0</v>
      </c>
      <c r="R13" s="40">
        <f t="shared" si="9"/>
        <v>1119794.0814451149</v>
      </c>
      <c r="S13" s="40">
        <f t="shared" si="10"/>
        <v>1119794.081445114</v>
      </c>
      <c r="T13" s="40">
        <f t="shared" si="11"/>
        <v>1119794.081445114</v>
      </c>
      <c r="U13">
        <f t="shared" si="12"/>
        <v>0</v>
      </c>
      <c r="V13" s="40">
        <f t="shared" si="13"/>
        <v>1119794.081445114</v>
      </c>
      <c r="W13" s="40">
        <f t="shared" si="14"/>
        <v>1119794.081445114</v>
      </c>
      <c r="X13" s="40">
        <f t="shared" si="15"/>
        <v>1119794.081445114</v>
      </c>
      <c r="Y13">
        <f t="shared" si="16"/>
        <v>0</v>
      </c>
    </row>
    <row r="14" spans="1:26" x14ac:dyDescent="0.25">
      <c r="A14" s="4" t="s">
        <v>17</v>
      </c>
      <c r="B14" s="7" t="s">
        <v>68</v>
      </c>
      <c r="C14" s="2" t="s">
        <v>701</v>
      </c>
      <c r="D14">
        <f>VLOOKUP(B14,'Model allocations'!$A$1:$L$319,6,FALSE)</f>
        <v>852205.44745178078</v>
      </c>
      <c r="E14" s="42">
        <f>VLOOKUP(B14,'Initial adjusted formula count'!$A$1:$P$319,12,FALSE)</f>
        <v>0.141147149269154</v>
      </c>
      <c r="F14">
        <f>VLOOKUP(B14,'Model allocations'!$A$1:$L$319,11,FALSE)</f>
        <v>1267985.721405589</v>
      </c>
      <c r="G14" s="41">
        <f t="shared" si="17"/>
        <v>0.85</v>
      </c>
      <c r="H14">
        <f t="shared" si="18"/>
        <v>724374.63033401361</v>
      </c>
      <c r="I14">
        <f t="shared" si="0"/>
        <v>0</v>
      </c>
      <c r="J14">
        <f t="shared" si="1"/>
        <v>1267985.721405589</v>
      </c>
      <c r="K14">
        <f t="shared" si="2"/>
        <v>1267592.8200650113</v>
      </c>
      <c r="L14">
        <f t="shared" si="3"/>
        <v>1267592.8200650113</v>
      </c>
      <c r="M14">
        <f t="shared" si="4"/>
        <v>0</v>
      </c>
      <c r="N14" s="40">
        <f t="shared" si="5"/>
        <v>1267592.8200650113</v>
      </c>
      <c r="O14" s="40">
        <f t="shared" si="6"/>
        <v>1267566.2074739088</v>
      </c>
      <c r="P14" s="40">
        <f t="shared" si="7"/>
        <v>1267566.2074739088</v>
      </c>
      <c r="Q14">
        <f t="shared" si="8"/>
        <v>0</v>
      </c>
      <c r="R14" s="40">
        <f t="shared" si="9"/>
        <v>1267566.2074739088</v>
      </c>
      <c r="S14" s="40">
        <f t="shared" si="10"/>
        <v>1267566.2074739079</v>
      </c>
      <c r="T14" s="40">
        <f t="shared" si="11"/>
        <v>1267566.2074739079</v>
      </c>
      <c r="U14">
        <f t="shared" si="12"/>
        <v>0</v>
      </c>
      <c r="V14" s="40">
        <f t="shared" si="13"/>
        <v>1267566.2074739079</v>
      </c>
      <c r="W14" s="40">
        <f t="shared" si="14"/>
        <v>1267566.2074739081</v>
      </c>
      <c r="X14" s="40">
        <f t="shared" si="15"/>
        <v>1267566.2074739081</v>
      </c>
      <c r="Y14">
        <f t="shared" si="16"/>
        <v>0</v>
      </c>
    </row>
    <row r="15" spans="1:26" x14ac:dyDescent="0.25">
      <c r="A15" s="4" t="s">
        <v>702</v>
      </c>
      <c r="B15" s="7" t="s">
        <v>112</v>
      </c>
      <c r="C15" s="2" t="s">
        <v>703</v>
      </c>
      <c r="D15">
        <f>VLOOKUP(B15,'Model allocations'!$A$1:$L$319,6,FALSE)</f>
        <v>0</v>
      </c>
      <c r="E15" s="42">
        <f>VLOOKUP(B15,'Initial adjusted formula count'!$A$1:$P$319,12,FALSE)</f>
        <v>6.25E-2</v>
      </c>
      <c r="F15">
        <f>VLOOKUP(B15,'Model allocations'!$A$1:$L$319,11,FALSE)</f>
        <v>0</v>
      </c>
      <c r="G15" s="41">
        <f t="shared" si="17"/>
        <v>0.85</v>
      </c>
      <c r="H15">
        <f t="shared" si="18"/>
        <v>0</v>
      </c>
      <c r="I15">
        <f t="shared" si="0"/>
        <v>0</v>
      </c>
      <c r="J15">
        <f t="shared" si="1"/>
        <v>0</v>
      </c>
      <c r="K15">
        <f t="shared" si="2"/>
        <v>0</v>
      </c>
      <c r="L15">
        <f t="shared" si="3"/>
        <v>0</v>
      </c>
      <c r="M15">
        <f t="shared" si="4"/>
        <v>0</v>
      </c>
      <c r="N15" s="40">
        <f t="shared" si="5"/>
        <v>0</v>
      </c>
      <c r="O15" s="40">
        <f t="shared" si="6"/>
        <v>0</v>
      </c>
      <c r="P15" s="40">
        <f t="shared" si="7"/>
        <v>0</v>
      </c>
      <c r="Q15">
        <f t="shared" si="8"/>
        <v>0</v>
      </c>
      <c r="R15" s="40">
        <f t="shared" si="9"/>
        <v>0</v>
      </c>
      <c r="S15" s="40">
        <f t="shared" si="10"/>
        <v>0</v>
      </c>
      <c r="T15" s="40">
        <f t="shared" si="11"/>
        <v>0</v>
      </c>
      <c r="U15">
        <f t="shared" si="12"/>
        <v>0</v>
      </c>
      <c r="V15" s="40">
        <f t="shared" si="13"/>
        <v>0</v>
      </c>
      <c r="W15" s="40">
        <f t="shared" si="14"/>
        <v>0</v>
      </c>
      <c r="X15" s="40">
        <f t="shared" si="15"/>
        <v>0</v>
      </c>
      <c r="Y15">
        <f t="shared" si="16"/>
        <v>0</v>
      </c>
    </row>
    <row r="16" spans="1:26" x14ac:dyDescent="0.25">
      <c r="A16" s="4" t="s">
        <v>704</v>
      </c>
      <c r="B16" s="7" t="s">
        <v>278</v>
      </c>
      <c r="C16" s="2" t="s">
        <v>705</v>
      </c>
      <c r="D16">
        <f>VLOOKUP(B16,'Model allocations'!$A$1:$L$319,6,FALSE)</f>
        <v>1316982.934570604</v>
      </c>
      <c r="E16" s="42">
        <f>VLOOKUP(B16,'Initial adjusted formula count'!$A$1:$P$319,12,FALSE)</f>
        <v>9.5455471775015302E-2</v>
      </c>
      <c r="F16">
        <f>VLOOKUP(B16,'Model allocations'!$A$1:$L$319,11,FALSE)</f>
        <v>1737392.765458368</v>
      </c>
      <c r="G16" s="41">
        <f t="shared" si="17"/>
        <v>0.85</v>
      </c>
      <c r="H16">
        <f t="shared" si="18"/>
        <v>1119435.4943850134</v>
      </c>
      <c r="I16">
        <f t="shared" si="0"/>
        <v>0</v>
      </c>
      <c r="J16">
        <f t="shared" si="1"/>
        <v>1737392.765458368</v>
      </c>
      <c r="K16">
        <f t="shared" si="2"/>
        <v>1736854.4124350373</v>
      </c>
      <c r="L16">
        <f t="shared" si="3"/>
        <v>1736854.4124350373</v>
      </c>
      <c r="M16">
        <f t="shared" si="4"/>
        <v>0</v>
      </c>
      <c r="N16" s="40">
        <f t="shared" si="5"/>
        <v>1736854.4124350373</v>
      </c>
      <c r="O16" s="40">
        <f t="shared" si="6"/>
        <v>1736817.9478893639</v>
      </c>
      <c r="P16" s="40">
        <f t="shared" si="7"/>
        <v>1736817.9478893639</v>
      </c>
      <c r="Q16">
        <f t="shared" si="8"/>
        <v>0</v>
      </c>
      <c r="R16" s="40">
        <f t="shared" si="9"/>
        <v>1736817.9478893639</v>
      </c>
      <c r="S16" s="40">
        <f t="shared" si="10"/>
        <v>1736817.9478893625</v>
      </c>
      <c r="T16" s="40">
        <f t="shared" si="11"/>
        <v>1736817.9478893625</v>
      </c>
      <c r="U16">
        <f t="shared" si="12"/>
        <v>0</v>
      </c>
      <c r="V16" s="40">
        <f t="shared" si="13"/>
        <v>1736817.9478893625</v>
      </c>
      <c r="W16" s="40">
        <f t="shared" si="14"/>
        <v>1736817.9478893629</v>
      </c>
      <c r="X16" s="40">
        <f t="shared" si="15"/>
        <v>1736817.9478893629</v>
      </c>
      <c r="Y16">
        <f t="shared" si="16"/>
        <v>0</v>
      </c>
    </row>
    <row r="17" spans="1:25" x14ac:dyDescent="0.25">
      <c r="A17" s="4" t="s">
        <v>706</v>
      </c>
      <c r="B17" s="7" t="s">
        <v>330</v>
      </c>
      <c r="C17" s="2" t="s">
        <v>707</v>
      </c>
      <c r="D17">
        <f>VLOOKUP(B17,'Model allocations'!$A$1:$L$319,6,FALSE)</f>
        <v>0</v>
      </c>
      <c r="E17" s="42">
        <f>VLOOKUP(B17,'Initial adjusted formula count'!$A$1:$P$319,12,FALSE)</f>
        <v>0.189873417721519</v>
      </c>
      <c r="F17">
        <f>VLOOKUP(B17,'Model allocations'!$A$1:$L$319,11,FALSE)</f>
        <v>9218.5274719941262</v>
      </c>
      <c r="G17" s="41">
        <f t="shared" si="17"/>
        <v>0.9</v>
      </c>
      <c r="H17">
        <f t="shared" si="18"/>
        <v>0</v>
      </c>
      <c r="I17">
        <f t="shared" si="0"/>
        <v>0</v>
      </c>
      <c r="J17">
        <f t="shared" si="1"/>
        <v>9218.5274719941262</v>
      </c>
      <c r="K17">
        <f t="shared" si="2"/>
        <v>9215.6709951894154</v>
      </c>
      <c r="L17">
        <f t="shared" si="3"/>
        <v>9215.6709951894154</v>
      </c>
      <c r="M17">
        <f t="shared" si="4"/>
        <v>0</v>
      </c>
      <c r="N17" s="40">
        <f t="shared" si="5"/>
        <v>9215.6709951894154</v>
      </c>
      <c r="O17" s="40">
        <f t="shared" si="6"/>
        <v>9215.4775159585079</v>
      </c>
      <c r="P17" s="40">
        <f t="shared" si="7"/>
        <v>9215.4775159585079</v>
      </c>
      <c r="Q17">
        <f t="shared" si="8"/>
        <v>0</v>
      </c>
      <c r="R17" s="40">
        <f t="shared" si="9"/>
        <v>9215.4775159585079</v>
      </c>
      <c r="S17" s="40">
        <f t="shared" si="10"/>
        <v>9215.4775159585006</v>
      </c>
      <c r="T17" s="40">
        <f t="shared" si="11"/>
        <v>9215.4775159585006</v>
      </c>
      <c r="U17">
        <f t="shared" si="12"/>
        <v>0</v>
      </c>
      <c r="V17" s="40">
        <f t="shared" si="13"/>
        <v>9215.4775159585006</v>
      </c>
      <c r="W17" s="40">
        <f t="shared" si="14"/>
        <v>9215.4775159585024</v>
      </c>
      <c r="X17" s="40">
        <f t="shared" si="15"/>
        <v>9215.4775159585024</v>
      </c>
      <c r="Y17">
        <f t="shared" si="16"/>
        <v>0</v>
      </c>
    </row>
    <row r="18" spans="1:25" x14ac:dyDescent="0.25">
      <c r="A18" s="4" t="s">
        <v>708</v>
      </c>
      <c r="B18" s="7" t="s">
        <v>332</v>
      </c>
      <c r="C18" s="2" t="s">
        <v>709</v>
      </c>
      <c r="D18">
        <f>VLOOKUP(B18,'Model allocations'!$A$1:$L$319,6,FALSE)</f>
        <v>146825.80013793896</v>
      </c>
      <c r="E18" s="42">
        <f>VLOOKUP(B18,'Initial adjusted formula count'!$A$1:$P$319,12,FALSE)</f>
        <v>0.15436507936507901</v>
      </c>
      <c r="F18">
        <f>VLOOKUP(B18,'Model allocations'!$A$1:$L$319,11,FALSE)</f>
        <v>210707.9612668138</v>
      </c>
      <c r="G18" s="41">
        <f t="shared" si="17"/>
        <v>0.9</v>
      </c>
      <c r="H18">
        <f t="shared" si="18"/>
        <v>132143.22012414507</v>
      </c>
      <c r="I18">
        <f t="shared" si="0"/>
        <v>0</v>
      </c>
      <c r="J18">
        <f t="shared" si="1"/>
        <v>210707.9612668138</v>
      </c>
      <c r="K18">
        <f t="shared" si="2"/>
        <v>210642.67075205914</v>
      </c>
      <c r="L18">
        <f t="shared" si="3"/>
        <v>210642.67075205914</v>
      </c>
      <c r="M18">
        <f t="shared" si="4"/>
        <v>0</v>
      </c>
      <c r="N18" s="40">
        <f t="shared" si="5"/>
        <v>210642.67075205914</v>
      </c>
      <c r="O18" s="40">
        <f t="shared" si="6"/>
        <v>210638.24839562361</v>
      </c>
      <c r="P18" s="40">
        <f t="shared" si="7"/>
        <v>210638.24839562361</v>
      </c>
      <c r="Q18">
        <f t="shared" si="8"/>
        <v>0</v>
      </c>
      <c r="R18" s="40">
        <f t="shared" si="9"/>
        <v>210638.24839562361</v>
      </c>
      <c r="S18" s="40">
        <f t="shared" si="10"/>
        <v>210638.24839562344</v>
      </c>
      <c r="T18" s="40">
        <f t="shared" si="11"/>
        <v>210638.24839562344</v>
      </c>
      <c r="U18">
        <f t="shared" si="12"/>
        <v>0</v>
      </c>
      <c r="V18" s="40">
        <f t="shared" si="13"/>
        <v>210638.24839562344</v>
      </c>
      <c r="W18" s="40">
        <f t="shared" si="14"/>
        <v>210638.24839562349</v>
      </c>
      <c r="X18" s="40">
        <f t="shared" si="15"/>
        <v>210638.24839562349</v>
      </c>
      <c r="Y18">
        <f t="shared" si="16"/>
        <v>0</v>
      </c>
    </row>
    <row r="19" spans="1:25" x14ac:dyDescent="0.25">
      <c r="A19" s="4" t="s">
        <v>710</v>
      </c>
      <c r="B19" s="7" t="s">
        <v>334</v>
      </c>
      <c r="C19" s="2" t="s">
        <v>711</v>
      </c>
      <c r="D19">
        <f>VLOOKUP(B19,'Model allocations'!$A$1:$L$319,6,FALSE)</f>
        <v>12411.866237630951</v>
      </c>
      <c r="E19" s="42">
        <f>VLOOKUP(B19,'Initial adjusted formula count'!$A$1:$P$319,12,FALSE)</f>
        <v>0.13488372093023299</v>
      </c>
      <c r="F19">
        <f>VLOOKUP(B19,'Model allocations'!$A$1:$L$319,11,FALSE)</f>
        <v>15708.305595726479</v>
      </c>
      <c r="G19" s="41">
        <f t="shared" si="17"/>
        <v>0.85</v>
      </c>
      <c r="H19">
        <f t="shared" si="18"/>
        <v>10550.086301986308</v>
      </c>
      <c r="I19">
        <f t="shared" si="0"/>
        <v>0</v>
      </c>
      <c r="J19">
        <f t="shared" si="1"/>
        <v>15708.305595726479</v>
      </c>
      <c r="K19">
        <f t="shared" si="2"/>
        <v>15703.438179459421</v>
      </c>
      <c r="L19">
        <f t="shared" si="3"/>
        <v>15703.438179459421</v>
      </c>
      <c r="M19">
        <f t="shared" si="4"/>
        <v>0</v>
      </c>
      <c r="N19" s="40">
        <f t="shared" si="5"/>
        <v>15703.438179459421</v>
      </c>
      <c r="O19" s="40">
        <f t="shared" si="6"/>
        <v>15703.108492218726</v>
      </c>
      <c r="P19" s="40">
        <f t="shared" si="7"/>
        <v>15703.108492218726</v>
      </c>
      <c r="Q19">
        <f t="shared" si="8"/>
        <v>0</v>
      </c>
      <c r="R19" s="40">
        <f t="shared" si="9"/>
        <v>15703.108492218726</v>
      </c>
      <c r="S19" s="40">
        <f t="shared" si="10"/>
        <v>15703.108492218713</v>
      </c>
      <c r="T19" s="40">
        <f t="shared" si="11"/>
        <v>15703.108492218713</v>
      </c>
      <c r="U19">
        <f t="shared" si="12"/>
        <v>0</v>
      </c>
      <c r="V19" s="40">
        <f t="shared" si="13"/>
        <v>15703.108492218713</v>
      </c>
      <c r="W19" s="40">
        <f t="shared" si="14"/>
        <v>15703.108492218715</v>
      </c>
      <c r="X19" s="40">
        <f t="shared" si="15"/>
        <v>15703.108492218715</v>
      </c>
      <c r="Y19">
        <f t="shared" si="16"/>
        <v>0</v>
      </c>
    </row>
    <row r="20" spans="1:25" x14ac:dyDescent="0.25">
      <c r="A20" s="4" t="s">
        <v>11</v>
      </c>
      <c r="B20" s="7" t="s">
        <v>67</v>
      </c>
      <c r="C20" s="2" t="s">
        <v>712</v>
      </c>
      <c r="D20">
        <f>VLOOKUP(B20,'Model allocations'!$A$1:$L$319,6,FALSE)</f>
        <v>503691.29588531744</v>
      </c>
      <c r="E20" s="42">
        <f>VLOOKUP(B20,'Initial adjusted formula count'!$A$1:$P$319,12,FALSE)</f>
        <v>0.165347216785312</v>
      </c>
      <c r="F20">
        <f>VLOOKUP(B20,'Model allocations'!$A$1:$L$319,11,FALSE)</f>
        <v>507505.55240968324</v>
      </c>
      <c r="G20" s="41">
        <f t="shared" si="17"/>
        <v>0.9</v>
      </c>
      <c r="H20">
        <f t="shared" si="18"/>
        <v>453322.1662967857</v>
      </c>
      <c r="I20">
        <f t="shared" si="0"/>
        <v>0</v>
      </c>
      <c r="J20">
        <f t="shared" si="1"/>
        <v>507505.55240968324</v>
      </c>
      <c r="K20">
        <f t="shared" si="2"/>
        <v>507348.29542442999</v>
      </c>
      <c r="L20">
        <f t="shared" si="3"/>
        <v>507348.29542442999</v>
      </c>
      <c r="M20">
        <f t="shared" si="4"/>
        <v>0</v>
      </c>
      <c r="N20" s="40">
        <f t="shared" si="5"/>
        <v>507348.29542442999</v>
      </c>
      <c r="O20" s="40">
        <f t="shared" si="6"/>
        <v>507337.64385515713</v>
      </c>
      <c r="P20" s="40">
        <f t="shared" si="7"/>
        <v>507337.64385515713</v>
      </c>
      <c r="Q20">
        <f t="shared" si="8"/>
        <v>0</v>
      </c>
      <c r="R20" s="40">
        <f t="shared" si="9"/>
        <v>507337.64385515713</v>
      </c>
      <c r="S20" s="40">
        <f t="shared" si="10"/>
        <v>507337.64385515673</v>
      </c>
      <c r="T20" s="40">
        <f t="shared" si="11"/>
        <v>507337.64385515673</v>
      </c>
      <c r="U20">
        <f t="shared" si="12"/>
        <v>0</v>
      </c>
      <c r="V20" s="40">
        <f t="shared" si="13"/>
        <v>507337.64385515673</v>
      </c>
      <c r="W20" s="40">
        <f t="shared" si="14"/>
        <v>507337.64385515678</v>
      </c>
      <c r="X20" s="40">
        <f t="shared" si="15"/>
        <v>507337.64385515678</v>
      </c>
      <c r="Y20">
        <f t="shared" si="16"/>
        <v>0</v>
      </c>
    </row>
    <row r="21" spans="1:25" x14ac:dyDescent="0.25">
      <c r="A21" s="4" t="s">
        <v>713</v>
      </c>
      <c r="B21" s="7" t="s">
        <v>336</v>
      </c>
      <c r="C21" s="2" t="s">
        <v>714</v>
      </c>
      <c r="D21">
        <f>VLOOKUP(B21,'Model allocations'!$A$1:$L$319,6,FALSE)</f>
        <v>228360.33597203842</v>
      </c>
      <c r="E21" s="42">
        <f>VLOOKUP(B21,'Initial adjusted formula count'!$A$1:$P$319,12,FALSE)</f>
        <v>0.20205128205128201</v>
      </c>
      <c r="F21">
        <f>VLOOKUP(B21,'Model allocations'!$A$1:$L$319,11,FALSE)</f>
        <v>205524.30237483457</v>
      </c>
      <c r="G21" s="41">
        <f t="shared" si="17"/>
        <v>0.9</v>
      </c>
      <c r="H21">
        <f t="shared" si="18"/>
        <v>205524.30237483457</v>
      </c>
      <c r="I21">
        <f t="shared" si="0"/>
        <v>0</v>
      </c>
      <c r="J21">
        <f t="shared" si="1"/>
        <v>205524.30237483457</v>
      </c>
      <c r="K21">
        <f t="shared" si="2"/>
        <v>205460.61808205338</v>
      </c>
      <c r="L21">
        <f t="shared" si="3"/>
        <v>205460.61808205338</v>
      </c>
      <c r="M21">
        <f t="shared" si="4"/>
        <v>205524.30237483457</v>
      </c>
      <c r="N21" s="40">
        <f t="shared" si="5"/>
        <v>0</v>
      </c>
      <c r="O21" s="40">
        <f t="shared" si="6"/>
        <v>0</v>
      </c>
      <c r="P21" s="40">
        <f t="shared" si="7"/>
        <v>205524.30237483457</v>
      </c>
      <c r="Q21">
        <f t="shared" si="8"/>
        <v>0</v>
      </c>
      <c r="R21" s="40">
        <f t="shared" si="9"/>
        <v>0</v>
      </c>
      <c r="S21" s="40">
        <f t="shared" si="10"/>
        <v>0</v>
      </c>
      <c r="T21" s="40">
        <f t="shared" si="11"/>
        <v>205524.30237483457</v>
      </c>
      <c r="U21">
        <f t="shared" si="12"/>
        <v>0</v>
      </c>
      <c r="V21" s="40">
        <f t="shared" si="13"/>
        <v>0</v>
      </c>
      <c r="W21" s="40">
        <f t="shared" si="14"/>
        <v>0</v>
      </c>
      <c r="X21" s="40">
        <f t="shared" si="15"/>
        <v>205524.30237483457</v>
      </c>
      <c r="Y21">
        <f t="shared" si="16"/>
        <v>0</v>
      </c>
    </row>
    <row r="22" spans="1:25" x14ac:dyDescent="0.25">
      <c r="A22" s="4" t="s">
        <v>715</v>
      </c>
      <c r="B22" s="7" t="s">
        <v>338</v>
      </c>
      <c r="C22" s="2" t="s">
        <v>716</v>
      </c>
      <c r="D22">
        <f>VLOOKUP(B22,'Model allocations'!$A$1:$L$319,6,FALSE)</f>
        <v>152742.26810933059</v>
      </c>
      <c r="E22" s="42">
        <f>VLOOKUP(B22,'Initial adjusted formula count'!$A$1:$P$319,12,FALSE)</f>
        <v>0.29142857142857098</v>
      </c>
      <c r="F22">
        <f>VLOOKUP(B22,'Model allocations'!$A$1:$L$319,11,FALSE)</f>
        <v>169068.76395965918</v>
      </c>
      <c r="G22" s="41">
        <f t="shared" si="17"/>
        <v>0.9</v>
      </c>
      <c r="H22">
        <f t="shared" si="18"/>
        <v>137468.04129839753</v>
      </c>
      <c r="I22">
        <f t="shared" si="0"/>
        <v>0</v>
      </c>
      <c r="J22">
        <f t="shared" si="1"/>
        <v>169068.76395965918</v>
      </c>
      <c r="K22">
        <f t="shared" si="2"/>
        <v>169016.37587445587</v>
      </c>
      <c r="L22">
        <f t="shared" si="3"/>
        <v>169016.37587445587</v>
      </c>
      <c r="M22">
        <f t="shared" si="4"/>
        <v>0</v>
      </c>
      <c r="N22" s="40">
        <f t="shared" si="5"/>
        <v>169016.37587445587</v>
      </c>
      <c r="O22" s="40">
        <f t="shared" si="6"/>
        <v>169012.827445</v>
      </c>
      <c r="P22" s="40">
        <f t="shared" si="7"/>
        <v>169012.827445</v>
      </c>
      <c r="Q22">
        <f t="shared" si="8"/>
        <v>0</v>
      </c>
      <c r="R22" s="40">
        <f t="shared" si="9"/>
        <v>169012.827445</v>
      </c>
      <c r="S22" s="40">
        <f t="shared" si="10"/>
        <v>169012.82744499986</v>
      </c>
      <c r="T22" s="40">
        <f t="shared" si="11"/>
        <v>169012.82744499986</v>
      </c>
      <c r="U22">
        <f t="shared" si="12"/>
        <v>0</v>
      </c>
      <c r="V22" s="40">
        <f t="shared" si="13"/>
        <v>169012.82744499986</v>
      </c>
      <c r="W22" s="40">
        <f t="shared" si="14"/>
        <v>169012.82744499989</v>
      </c>
      <c r="X22" s="40">
        <f t="shared" si="15"/>
        <v>169012.82744499989</v>
      </c>
      <c r="Y22">
        <f t="shared" si="16"/>
        <v>0</v>
      </c>
    </row>
    <row r="23" spans="1:25" x14ac:dyDescent="0.25">
      <c r="A23" s="4" t="s">
        <v>717</v>
      </c>
      <c r="B23" s="7" t="s">
        <v>340</v>
      </c>
      <c r="C23" s="2" t="s">
        <v>718</v>
      </c>
      <c r="D23">
        <f>VLOOKUP(B23,'Model allocations'!$A$1:$L$319,6,FALSE)</f>
        <v>19849.263127397855</v>
      </c>
      <c r="E23" s="42">
        <f>VLOOKUP(B23,'Initial adjusted formula count'!$A$1:$P$319,12,FALSE)</f>
        <v>0.27118644067796599</v>
      </c>
      <c r="F23">
        <f>VLOOKUP(B23,'Model allocations'!$A$1:$L$319,11,FALSE)</f>
        <v>25265.644969449113</v>
      </c>
      <c r="G23" s="41">
        <f t="shared" si="17"/>
        <v>0.9</v>
      </c>
      <c r="H23">
        <f t="shared" si="18"/>
        <v>17864.336814658069</v>
      </c>
      <c r="I23">
        <f t="shared" si="0"/>
        <v>0</v>
      </c>
      <c r="J23">
        <f t="shared" si="1"/>
        <v>25265.644969449113</v>
      </c>
      <c r="K23">
        <f t="shared" si="2"/>
        <v>25257.816091243723</v>
      </c>
      <c r="L23">
        <f t="shared" si="3"/>
        <v>25257.816091243723</v>
      </c>
      <c r="M23">
        <f t="shared" si="4"/>
        <v>0</v>
      </c>
      <c r="N23" s="40">
        <f t="shared" si="5"/>
        <v>25257.816091243723</v>
      </c>
      <c r="O23" s="40">
        <f t="shared" si="6"/>
        <v>25257.285813759394</v>
      </c>
      <c r="P23" s="40">
        <f t="shared" si="7"/>
        <v>25257.285813759394</v>
      </c>
      <c r="Q23">
        <f t="shared" si="8"/>
        <v>0</v>
      </c>
      <c r="R23" s="40">
        <f t="shared" si="9"/>
        <v>25257.285813759394</v>
      </c>
      <c r="S23" s="40">
        <f t="shared" si="10"/>
        <v>25257.285813759376</v>
      </c>
      <c r="T23" s="40">
        <f t="shared" si="11"/>
        <v>25257.285813759376</v>
      </c>
      <c r="U23">
        <f t="shared" si="12"/>
        <v>0</v>
      </c>
      <c r="V23" s="40">
        <f t="shared" si="13"/>
        <v>25257.285813759376</v>
      </c>
      <c r="W23" s="40">
        <f t="shared" si="14"/>
        <v>25257.285813759379</v>
      </c>
      <c r="X23" s="40">
        <f t="shared" si="15"/>
        <v>25257.285813759379</v>
      </c>
      <c r="Y23">
        <f t="shared" si="16"/>
        <v>0</v>
      </c>
    </row>
    <row r="24" spans="1:25" x14ac:dyDescent="0.25">
      <c r="A24" s="4" t="s">
        <v>719</v>
      </c>
      <c r="B24" s="7" t="s">
        <v>342</v>
      </c>
      <c r="C24" s="2" t="s">
        <v>720</v>
      </c>
      <c r="D24">
        <f>VLOOKUP(B24,'Model allocations'!$A$1:$L$319,6,FALSE)</f>
        <v>315321.29165451857</v>
      </c>
      <c r="E24" s="42">
        <f>VLOOKUP(B24,'Initial adjusted formula count'!$A$1:$P$319,12,FALSE)</f>
        <v>0.134181914611509</v>
      </c>
      <c r="F24">
        <f>VLOOKUP(B24,'Model allocations'!$A$1:$L$319,11,FALSE)</f>
        <v>274082.84935991711</v>
      </c>
      <c r="G24" s="41">
        <f t="shared" si="17"/>
        <v>0.85</v>
      </c>
      <c r="H24">
        <f t="shared" si="18"/>
        <v>268023.09790634079</v>
      </c>
      <c r="I24">
        <f t="shared" si="0"/>
        <v>0</v>
      </c>
      <c r="J24">
        <f t="shared" si="1"/>
        <v>274082.84935991711</v>
      </c>
      <c r="K24">
        <f t="shared" si="2"/>
        <v>273997.92133815394</v>
      </c>
      <c r="L24">
        <f t="shared" si="3"/>
        <v>273997.92133815394</v>
      </c>
      <c r="M24">
        <f t="shared" si="4"/>
        <v>0</v>
      </c>
      <c r="N24" s="40">
        <f t="shared" si="5"/>
        <v>273997.92133815394</v>
      </c>
      <c r="O24" s="40">
        <f t="shared" si="6"/>
        <v>273992.1688642301</v>
      </c>
      <c r="P24" s="40">
        <f t="shared" si="7"/>
        <v>273992.1688642301</v>
      </c>
      <c r="Q24">
        <f t="shared" si="8"/>
        <v>0</v>
      </c>
      <c r="R24" s="40">
        <f t="shared" si="9"/>
        <v>273992.1688642301</v>
      </c>
      <c r="S24" s="40">
        <f t="shared" si="10"/>
        <v>273992.16886422987</v>
      </c>
      <c r="T24" s="40">
        <f t="shared" si="11"/>
        <v>273992.16886422987</v>
      </c>
      <c r="U24">
        <f t="shared" si="12"/>
        <v>0</v>
      </c>
      <c r="V24" s="40">
        <f t="shared" si="13"/>
        <v>273992.16886422987</v>
      </c>
      <c r="W24" s="40">
        <f t="shared" si="14"/>
        <v>273992.16886422993</v>
      </c>
      <c r="X24" s="40">
        <f t="shared" si="15"/>
        <v>273992.16886422993</v>
      </c>
      <c r="Y24">
        <f t="shared" si="16"/>
        <v>0</v>
      </c>
    </row>
    <row r="25" spans="1:25" x14ac:dyDescent="0.25">
      <c r="A25" s="4" t="s">
        <v>721</v>
      </c>
      <c r="B25" s="7" t="s">
        <v>114</v>
      </c>
      <c r="C25" s="2" t="s">
        <v>722</v>
      </c>
      <c r="D25">
        <f>VLOOKUP(B25,'Model allocations'!$A$1:$L$319,6,FALSE)</f>
        <v>0</v>
      </c>
      <c r="E25" s="42">
        <f>VLOOKUP(B25,'Initial adjusted formula count'!$A$1:$P$319,12,FALSE)</f>
        <v>4.3575861613627399E-2</v>
      </c>
      <c r="F25">
        <f>VLOOKUP(B25,'Model allocations'!$A$1:$L$319,11,FALSE)</f>
        <v>0</v>
      </c>
      <c r="G25" s="41">
        <f t="shared" si="17"/>
        <v>0.85</v>
      </c>
      <c r="H25">
        <f t="shared" si="18"/>
        <v>0</v>
      </c>
      <c r="I25">
        <f t="shared" si="0"/>
        <v>0</v>
      </c>
      <c r="J25">
        <f t="shared" si="1"/>
        <v>0</v>
      </c>
      <c r="K25">
        <f t="shared" si="2"/>
        <v>0</v>
      </c>
      <c r="L25">
        <f t="shared" si="3"/>
        <v>0</v>
      </c>
      <c r="M25">
        <f t="shared" si="4"/>
        <v>0</v>
      </c>
      <c r="N25" s="40">
        <f t="shared" si="5"/>
        <v>0</v>
      </c>
      <c r="O25" s="40">
        <f t="shared" si="6"/>
        <v>0</v>
      </c>
      <c r="P25" s="40">
        <f t="shared" si="7"/>
        <v>0</v>
      </c>
      <c r="Q25">
        <f t="shared" si="8"/>
        <v>0</v>
      </c>
      <c r="R25" s="40">
        <f t="shared" si="9"/>
        <v>0</v>
      </c>
      <c r="S25" s="40">
        <f t="shared" si="10"/>
        <v>0</v>
      </c>
      <c r="T25" s="40">
        <f t="shared" si="11"/>
        <v>0</v>
      </c>
      <c r="U25">
        <f t="shared" si="12"/>
        <v>0</v>
      </c>
      <c r="V25" s="40">
        <f t="shared" si="13"/>
        <v>0</v>
      </c>
      <c r="W25" s="40">
        <f t="shared" si="14"/>
        <v>0</v>
      </c>
      <c r="X25" s="40">
        <f t="shared" si="15"/>
        <v>0</v>
      </c>
      <c r="Y25">
        <f t="shared" si="16"/>
        <v>0</v>
      </c>
    </row>
    <row r="26" spans="1:25" x14ac:dyDescent="0.25">
      <c r="A26" s="4" t="s">
        <v>723</v>
      </c>
      <c r="B26" s="7" t="s">
        <v>344</v>
      </c>
      <c r="C26" s="2" t="s">
        <v>724</v>
      </c>
      <c r="D26">
        <f>VLOOKUP(B26,'Model allocations'!$A$1:$L$319,6,FALSE)</f>
        <v>50239.589811782105</v>
      </c>
      <c r="E26" s="42">
        <f>VLOOKUP(B26,'Initial adjusted formula count'!$A$1:$P$319,12,FALSE)</f>
        <v>0.23198594024604599</v>
      </c>
      <c r="F26">
        <f>VLOOKUP(B26,'Model allocations'!$A$1:$L$319,11,FALSE)</f>
        <v>91627.047580654471</v>
      </c>
      <c r="G26" s="41">
        <f t="shared" si="17"/>
        <v>0.9</v>
      </c>
      <c r="H26">
        <f t="shared" si="18"/>
        <v>45215.630830603899</v>
      </c>
      <c r="I26">
        <f t="shared" si="0"/>
        <v>0</v>
      </c>
      <c r="J26">
        <f t="shared" si="1"/>
        <v>91627.047580654471</v>
      </c>
      <c r="K26">
        <f t="shared" si="2"/>
        <v>91598.655786314921</v>
      </c>
      <c r="L26">
        <f t="shared" si="3"/>
        <v>91598.655786314921</v>
      </c>
      <c r="M26">
        <f t="shared" si="4"/>
        <v>0</v>
      </c>
      <c r="N26" s="40">
        <f t="shared" si="5"/>
        <v>91598.655786314921</v>
      </c>
      <c r="O26" s="40">
        <f t="shared" si="6"/>
        <v>91596.732710124052</v>
      </c>
      <c r="P26" s="40">
        <f t="shared" si="7"/>
        <v>91596.732710124052</v>
      </c>
      <c r="Q26">
        <f t="shared" si="8"/>
        <v>0</v>
      </c>
      <c r="R26" s="40">
        <f t="shared" si="9"/>
        <v>91596.732710124052</v>
      </c>
      <c r="S26" s="40">
        <f t="shared" si="10"/>
        <v>91596.732710123993</v>
      </c>
      <c r="T26" s="40">
        <f t="shared" si="11"/>
        <v>91596.732710123993</v>
      </c>
      <c r="U26">
        <f t="shared" si="12"/>
        <v>0</v>
      </c>
      <c r="V26" s="40">
        <f t="shared" si="13"/>
        <v>91596.732710123993</v>
      </c>
      <c r="W26" s="40">
        <f t="shared" si="14"/>
        <v>91596.732710124008</v>
      </c>
      <c r="X26" s="40">
        <f t="shared" si="15"/>
        <v>91596.732710124008</v>
      </c>
      <c r="Y26">
        <f t="shared" si="16"/>
        <v>0</v>
      </c>
    </row>
    <row r="27" spans="1:25" x14ac:dyDescent="0.25">
      <c r="A27" s="4" t="s">
        <v>725</v>
      </c>
      <c r="B27" s="7" t="s">
        <v>116</v>
      </c>
      <c r="C27" s="2" t="s">
        <v>726</v>
      </c>
      <c r="D27">
        <f>VLOOKUP(B27,'Model allocations'!$A$1:$L$319,6,FALSE)</f>
        <v>5561.5833385582955</v>
      </c>
      <c r="E27" s="42">
        <f>VLOOKUP(B27,'Initial adjusted formula count'!$A$1:$P$319,12,FALSE)</f>
        <v>8.9622641509433998E-2</v>
      </c>
      <c r="F27">
        <f>VLOOKUP(B27,'Model allocations'!$A$1:$L$319,11,FALSE)</f>
        <v>10291.648493751831</v>
      </c>
      <c r="G27" s="41">
        <f t="shared" si="17"/>
        <v>0.85</v>
      </c>
      <c r="H27">
        <f t="shared" si="18"/>
        <v>4727.345837774551</v>
      </c>
      <c r="I27">
        <f t="shared" si="0"/>
        <v>0</v>
      </c>
      <c r="J27">
        <f t="shared" si="1"/>
        <v>10291.648493751831</v>
      </c>
      <c r="K27">
        <f t="shared" si="2"/>
        <v>10288.459496887206</v>
      </c>
      <c r="L27">
        <f t="shared" si="3"/>
        <v>10288.459496887206</v>
      </c>
      <c r="M27">
        <f t="shared" si="4"/>
        <v>0</v>
      </c>
      <c r="N27" s="40">
        <f t="shared" si="5"/>
        <v>10288.459496887206</v>
      </c>
      <c r="O27" s="40">
        <f t="shared" si="6"/>
        <v>10288.243494901923</v>
      </c>
      <c r="P27" s="40">
        <f t="shared" si="7"/>
        <v>10288.243494901923</v>
      </c>
      <c r="Q27">
        <f t="shared" si="8"/>
        <v>0</v>
      </c>
      <c r="R27" s="40">
        <f t="shared" si="9"/>
        <v>10288.243494901923</v>
      </c>
      <c r="S27" s="40">
        <f t="shared" si="10"/>
        <v>10288.243494901913</v>
      </c>
      <c r="T27" s="40">
        <f t="shared" si="11"/>
        <v>10288.243494901913</v>
      </c>
      <c r="U27">
        <f t="shared" si="12"/>
        <v>0</v>
      </c>
      <c r="V27" s="40">
        <f t="shared" si="13"/>
        <v>10288.243494901913</v>
      </c>
      <c r="W27" s="40">
        <f t="shared" si="14"/>
        <v>10288.243494901915</v>
      </c>
      <c r="X27" s="40">
        <f t="shared" si="15"/>
        <v>10288.243494901915</v>
      </c>
      <c r="Y27">
        <f t="shared" si="16"/>
        <v>0</v>
      </c>
    </row>
    <row r="28" spans="1:25" x14ac:dyDescent="0.25">
      <c r="A28" s="4" t="s">
        <v>727</v>
      </c>
      <c r="B28" s="7" t="s">
        <v>346</v>
      </c>
      <c r="C28" s="2" t="s">
        <v>728</v>
      </c>
      <c r="D28">
        <f>VLOOKUP(B28,'Model allocations'!$A$1:$L$319,6,FALSE)</f>
        <v>96529.433818956721</v>
      </c>
      <c r="E28" s="42">
        <f>VLOOKUP(B28,'Initial adjusted formula count'!$A$1:$P$319,12,FALSE)</f>
        <v>0.110691823899371</v>
      </c>
      <c r="F28">
        <f>VLOOKUP(B28,'Model allocations'!$A$1:$L$319,11,FALSE)</f>
        <v>95333.164994753824</v>
      </c>
      <c r="G28" s="41">
        <f t="shared" si="17"/>
        <v>0.85</v>
      </c>
      <c r="H28">
        <f t="shared" si="18"/>
        <v>82050.018746113215</v>
      </c>
      <c r="I28">
        <f t="shared" si="0"/>
        <v>0</v>
      </c>
      <c r="J28">
        <f t="shared" si="1"/>
        <v>95333.164994753824</v>
      </c>
      <c r="K28">
        <f t="shared" si="2"/>
        <v>95303.624813270988</v>
      </c>
      <c r="L28">
        <f t="shared" si="3"/>
        <v>95303.624813270988</v>
      </c>
      <c r="M28">
        <f t="shared" si="4"/>
        <v>0</v>
      </c>
      <c r="N28" s="40">
        <f t="shared" si="5"/>
        <v>95303.624813270988</v>
      </c>
      <c r="O28" s="40">
        <f t="shared" si="6"/>
        <v>95301.623952775728</v>
      </c>
      <c r="P28" s="40">
        <f t="shared" si="7"/>
        <v>95301.623952775728</v>
      </c>
      <c r="Q28">
        <f t="shared" si="8"/>
        <v>0</v>
      </c>
      <c r="R28" s="40">
        <f t="shared" si="9"/>
        <v>95301.623952775728</v>
      </c>
      <c r="S28" s="40">
        <f t="shared" si="10"/>
        <v>95301.623952775641</v>
      </c>
      <c r="T28" s="40">
        <f t="shared" si="11"/>
        <v>95301.623952775641</v>
      </c>
      <c r="U28">
        <f t="shared" si="12"/>
        <v>0</v>
      </c>
      <c r="V28" s="40">
        <f t="shared" si="13"/>
        <v>95301.623952775641</v>
      </c>
      <c r="W28" s="40">
        <f t="shared" si="14"/>
        <v>95301.623952775641</v>
      </c>
      <c r="X28" s="40">
        <f t="shared" si="15"/>
        <v>95301.623952775641</v>
      </c>
      <c r="Y28">
        <f t="shared" si="16"/>
        <v>0</v>
      </c>
    </row>
    <row r="29" spans="1:25" x14ac:dyDescent="0.25">
      <c r="A29" s="4" t="s">
        <v>729</v>
      </c>
      <c r="B29" s="7" t="s">
        <v>348</v>
      </c>
      <c r="C29" s="2" t="s">
        <v>730</v>
      </c>
      <c r="D29">
        <f>VLOOKUP(B29,'Model allocations'!$A$1:$L$319,6,FALSE)</f>
        <v>94296.575858958939</v>
      </c>
      <c r="E29" s="42">
        <f>VLOOKUP(B29,'Initial adjusted formula count'!$A$1:$P$319,12,FALSE)</f>
        <v>0.13137254901960799</v>
      </c>
      <c r="F29">
        <f>VLOOKUP(B29,'Model allocations'!$A$1:$L$319,11,FALSE)</f>
        <v>108874.80774969044</v>
      </c>
      <c r="G29" s="41">
        <f t="shared" si="17"/>
        <v>0.85</v>
      </c>
      <c r="H29">
        <f t="shared" si="18"/>
        <v>80152.089480115101</v>
      </c>
      <c r="I29">
        <f t="shared" si="0"/>
        <v>0</v>
      </c>
      <c r="J29">
        <f t="shared" si="1"/>
        <v>108874.80774969044</v>
      </c>
      <c r="K29">
        <f t="shared" si="2"/>
        <v>108841.07151970154</v>
      </c>
      <c r="L29">
        <f t="shared" si="3"/>
        <v>108841.07151970154</v>
      </c>
      <c r="M29">
        <f t="shared" si="4"/>
        <v>0</v>
      </c>
      <c r="N29" s="40">
        <f t="shared" si="5"/>
        <v>108841.07151970154</v>
      </c>
      <c r="O29" s="40">
        <f t="shared" si="6"/>
        <v>108838.78644606775</v>
      </c>
      <c r="P29" s="40">
        <f t="shared" si="7"/>
        <v>108838.78644606775</v>
      </c>
      <c r="Q29">
        <f t="shared" si="8"/>
        <v>0</v>
      </c>
      <c r="R29" s="40">
        <f t="shared" si="9"/>
        <v>108838.78644606775</v>
      </c>
      <c r="S29" s="40">
        <f t="shared" si="10"/>
        <v>108838.78644606766</v>
      </c>
      <c r="T29" s="40">
        <f t="shared" si="11"/>
        <v>108838.78644606766</v>
      </c>
      <c r="U29">
        <f t="shared" si="12"/>
        <v>0</v>
      </c>
      <c r="V29" s="40">
        <f t="shared" si="13"/>
        <v>108838.78644606766</v>
      </c>
      <c r="W29" s="40">
        <f t="shared" si="14"/>
        <v>108838.78644606769</v>
      </c>
      <c r="X29" s="40">
        <f t="shared" si="15"/>
        <v>108838.78644606769</v>
      </c>
      <c r="Y29">
        <f t="shared" si="16"/>
        <v>0</v>
      </c>
    </row>
    <row r="30" spans="1:25" x14ac:dyDescent="0.25">
      <c r="A30" s="4" t="s">
        <v>731</v>
      </c>
      <c r="B30" s="7" t="s">
        <v>118</v>
      </c>
      <c r="C30" s="2" t="s">
        <v>732</v>
      </c>
      <c r="D30">
        <f>VLOOKUP(B30,'Model allocations'!$A$1:$L$319,6,FALSE)</f>
        <v>116793.25010972415</v>
      </c>
      <c r="E30" s="42">
        <f>VLOOKUP(B30,'Initial adjusted formula count'!$A$1:$P$319,12,FALSE)</f>
        <v>0.11990261716372499</v>
      </c>
      <c r="F30">
        <f>VLOOKUP(B30,'Model allocations'!$A$1:$L$319,11,FALSE)</f>
        <v>106708.14490890059</v>
      </c>
      <c r="G30" s="41">
        <f t="shared" si="17"/>
        <v>0.85</v>
      </c>
      <c r="H30">
        <f t="shared" si="18"/>
        <v>99274.262593265521</v>
      </c>
      <c r="I30">
        <f t="shared" si="0"/>
        <v>0</v>
      </c>
      <c r="J30">
        <f t="shared" si="1"/>
        <v>106708.14490890059</v>
      </c>
      <c r="K30">
        <f t="shared" si="2"/>
        <v>106675.08004667265</v>
      </c>
      <c r="L30">
        <f t="shared" si="3"/>
        <v>106675.08004667265</v>
      </c>
      <c r="M30">
        <f t="shared" si="4"/>
        <v>0</v>
      </c>
      <c r="N30" s="40">
        <f t="shared" si="5"/>
        <v>106675.08004667265</v>
      </c>
      <c r="O30" s="40">
        <f t="shared" si="6"/>
        <v>106672.84044714103</v>
      </c>
      <c r="P30" s="40">
        <f t="shared" si="7"/>
        <v>106672.84044714103</v>
      </c>
      <c r="Q30">
        <f t="shared" si="8"/>
        <v>0</v>
      </c>
      <c r="R30" s="40">
        <f t="shared" si="9"/>
        <v>106672.84044714103</v>
      </c>
      <c r="S30" s="40">
        <f t="shared" si="10"/>
        <v>106672.84044714094</v>
      </c>
      <c r="T30" s="40">
        <f t="shared" si="11"/>
        <v>106672.84044714094</v>
      </c>
      <c r="U30">
        <f t="shared" si="12"/>
        <v>0</v>
      </c>
      <c r="V30" s="40">
        <f t="shared" si="13"/>
        <v>106672.84044714094</v>
      </c>
      <c r="W30" s="40">
        <f t="shared" si="14"/>
        <v>106672.84044714097</v>
      </c>
      <c r="X30" s="40">
        <f t="shared" si="15"/>
        <v>106672.84044714097</v>
      </c>
      <c r="Y30">
        <f t="shared" si="16"/>
        <v>0</v>
      </c>
    </row>
    <row r="31" spans="1:25" x14ac:dyDescent="0.25">
      <c r="A31" s="4" t="s">
        <v>8</v>
      </c>
      <c r="B31" s="7" t="s">
        <v>78</v>
      </c>
      <c r="C31" s="2" t="s">
        <v>733</v>
      </c>
      <c r="D31">
        <f>VLOOKUP(B31,'Model allocations'!$A$1:$L$319,6,FALSE)</f>
        <v>26447.778053575024</v>
      </c>
      <c r="E31" s="42">
        <f>VLOOKUP(B31,'Initial adjusted formula count'!$A$1:$P$319,12,FALSE)</f>
        <v>0.12787403914869599</v>
      </c>
      <c r="F31">
        <f>VLOOKUP(B31,'Model allocations'!$A$1:$L$319,11,FALSE)</f>
        <v>39728.428876823637</v>
      </c>
      <c r="G31" s="41">
        <f t="shared" si="17"/>
        <v>0.85</v>
      </c>
      <c r="H31">
        <f t="shared" si="18"/>
        <v>22480.611345538771</v>
      </c>
      <c r="I31">
        <f t="shared" si="0"/>
        <v>0</v>
      </c>
      <c r="J31">
        <f t="shared" si="1"/>
        <v>39728.428876823637</v>
      </c>
      <c r="K31">
        <f t="shared" si="2"/>
        <v>39716.118522928286</v>
      </c>
      <c r="L31">
        <f t="shared" si="3"/>
        <v>39716.118522928286</v>
      </c>
      <c r="M31">
        <f t="shared" si="4"/>
        <v>0</v>
      </c>
      <c r="N31" s="40">
        <f t="shared" si="5"/>
        <v>39716.118522928286</v>
      </c>
      <c r="O31" s="40">
        <f t="shared" si="6"/>
        <v>39715.284699317344</v>
      </c>
      <c r="P31" s="40">
        <f t="shared" si="7"/>
        <v>39715.284699317344</v>
      </c>
      <c r="Q31">
        <f t="shared" si="8"/>
        <v>0</v>
      </c>
      <c r="R31" s="40">
        <f t="shared" si="9"/>
        <v>39715.284699317344</v>
      </c>
      <c r="S31" s="40">
        <f t="shared" si="10"/>
        <v>39715.284699317315</v>
      </c>
      <c r="T31" s="40">
        <f t="shared" si="11"/>
        <v>39715.284699317315</v>
      </c>
      <c r="U31">
        <f t="shared" si="12"/>
        <v>0</v>
      </c>
      <c r="V31" s="40">
        <f t="shared" si="13"/>
        <v>39715.284699317315</v>
      </c>
      <c r="W31" s="40">
        <f t="shared" si="14"/>
        <v>39715.284699317323</v>
      </c>
      <c r="X31" s="40">
        <f t="shared" si="15"/>
        <v>39715.284699317323</v>
      </c>
      <c r="Y31">
        <f t="shared" si="16"/>
        <v>0</v>
      </c>
    </row>
    <row r="32" spans="1:25" x14ac:dyDescent="0.25">
      <c r="A32" s="4" t="s">
        <v>734</v>
      </c>
      <c r="B32" s="7" t="s">
        <v>350</v>
      </c>
      <c r="C32" s="2" t="s">
        <v>735</v>
      </c>
      <c r="D32">
        <f>VLOOKUP(B32,'Model allocations'!$A$1:$L$319,6,FALSE)</f>
        <v>6117.7416724141231</v>
      </c>
      <c r="E32" s="42">
        <f>VLOOKUP(B32,'Initial adjusted formula count'!$A$1:$P$319,12,FALSE)</f>
        <v>0.13684210526315799</v>
      </c>
      <c r="F32">
        <f>VLOOKUP(B32,'Model allocations'!$A$1:$L$319,11,FALSE)</f>
        <v>7041.6542325670416</v>
      </c>
      <c r="G32" s="41">
        <f t="shared" si="17"/>
        <v>0.85</v>
      </c>
      <c r="H32">
        <f t="shared" si="18"/>
        <v>5200.0804215520047</v>
      </c>
      <c r="I32">
        <f t="shared" si="0"/>
        <v>0</v>
      </c>
      <c r="J32">
        <f t="shared" si="1"/>
        <v>7041.6542325670416</v>
      </c>
      <c r="K32">
        <f t="shared" si="2"/>
        <v>7039.4722873438786</v>
      </c>
      <c r="L32">
        <f t="shared" si="3"/>
        <v>7039.4722873438786</v>
      </c>
      <c r="M32">
        <f t="shared" si="4"/>
        <v>0</v>
      </c>
      <c r="N32" s="40">
        <f t="shared" si="5"/>
        <v>7039.4722873438786</v>
      </c>
      <c r="O32" s="40">
        <f t="shared" si="6"/>
        <v>7039.3244965118429</v>
      </c>
      <c r="P32" s="40">
        <f t="shared" si="7"/>
        <v>7039.3244965118429</v>
      </c>
      <c r="Q32">
        <f t="shared" si="8"/>
        <v>0</v>
      </c>
      <c r="R32" s="40">
        <f t="shared" si="9"/>
        <v>7039.3244965118429</v>
      </c>
      <c r="S32" s="40">
        <f t="shared" si="10"/>
        <v>7039.3244965118365</v>
      </c>
      <c r="T32" s="40">
        <f t="shared" si="11"/>
        <v>7039.3244965118365</v>
      </c>
      <c r="U32">
        <f t="shared" si="12"/>
        <v>0</v>
      </c>
      <c r="V32" s="40">
        <f t="shared" si="13"/>
        <v>7039.3244965118365</v>
      </c>
      <c r="W32" s="40">
        <f t="shared" si="14"/>
        <v>7039.3244965118374</v>
      </c>
      <c r="X32" s="40">
        <f t="shared" si="15"/>
        <v>7039.3244965118374</v>
      </c>
      <c r="Y32">
        <f t="shared" si="16"/>
        <v>0</v>
      </c>
    </row>
    <row r="33" spans="1:25" x14ac:dyDescent="0.25">
      <c r="A33" s="4" t="s">
        <v>736</v>
      </c>
      <c r="B33" s="7" t="s">
        <v>120</v>
      </c>
      <c r="C33" s="2" t="s">
        <v>737</v>
      </c>
      <c r="D33">
        <f>VLOOKUP(B33,'Model allocations'!$A$1:$L$319,6,FALSE)</f>
        <v>521120.35882291209</v>
      </c>
      <c r="E33" s="42">
        <f>VLOOKUP(B33,'Initial adjusted formula count'!$A$1:$P$319,12,FALSE)</f>
        <v>8.3539385376192196E-2</v>
      </c>
      <c r="F33">
        <f>VLOOKUP(B33,'Model allocations'!$A$1:$L$319,11,FALSE)</f>
        <v>581478.13989697839</v>
      </c>
      <c r="G33" s="41">
        <f t="shared" si="17"/>
        <v>0.85</v>
      </c>
      <c r="H33">
        <f t="shared" si="18"/>
        <v>442952.30499947525</v>
      </c>
      <c r="I33">
        <f t="shared" si="0"/>
        <v>0</v>
      </c>
      <c r="J33">
        <f t="shared" si="1"/>
        <v>581478.13989697839</v>
      </c>
      <c r="K33">
        <f t="shared" si="2"/>
        <v>581297.96157412708</v>
      </c>
      <c r="L33">
        <f t="shared" si="3"/>
        <v>581297.96157412708</v>
      </c>
      <c r="M33">
        <f t="shared" si="4"/>
        <v>0</v>
      </c>
      <c r="N33" s="40">
        <f t="shared" si="5"/>
        <v>581297.96157412708</v>
      </c>
      <c r="O33" s="40">
        <f t="shared" si="6"/>
        <v>581285.75746195856</v>
      </c>
      <c r="P33" s="40">
        <f t="shared" si="7"/>
        <v>581285.75746195856</v>
      </c>
      <c r="Q33">
        <f t="shared" si="8"/>
        <v>0</v>
      </c>
      <c r="R33" s="40">
        <f t="shared" si="9"/>
        <v>581285.75746195856</v>
      </c>
      <c r="S33" s="40">
        <f t="shared" si="10"/>
        <v>581285.7574619581</v>
      </c>
      <c r="T33" s="40">
        <f t="shared" si="11"/>
        <v>581285.7574619581</v>
      </c>
      <c r="U33">
        <f t="shared" si="12"/>
        <v>0</v>
      </c>
      <c r="V33" s="40">
        <f t="shared" si="13"/>
        <v>581285.7574619581</v>
      </c>
      <c r="W33" s="40">
        <f t="shared" si="14"/>
        <v>581285.75746195822</v>
      </c>
      <c r="X33" s="40">
        <f t="shared" si="15"/>
        <v>581285.75746195822</v>
      </c>
      <c r="Y33">
        <f t="shared" si="16"/>
        <v>0</v>
      </c>
    </row>
    <row r="34" spans="1:25" x14ac:dyDescent="0.25">
      <c r="A34" s="4" t="s">
        <v>738</v>
      </c>
      <c r="B34" s="7" t="s">
        <v>280</v>
      </c>
      <c r="C34" s="2" t="s">
        <v>739</v>
      </c>
      <c r="D34">
        <f>VLOOKUP(B34,'Model allocations'!$A$1:$L$319,6,FALSE)</f>
        <v>1091738.8093589933</v>
      </c>
      <c r="E34" s="42">
        <f>VLOOKUP(B34,'Initial adjusted formula count'!$A$1:$P$319,12,FALSE)</f>
        <v>9.5411676213620303E-2</v>
      </c>
      <c r="F34">
        <f>VLOOKUP(B34,'Model allocations'!$A$1:$L$319,11,FALSE)</f>
        <v>1152664.6313002054</v>
      </c>
      <c r="G34" s="41">
        <f t="shared" si="17"/>
        <v>0.85</v>
      </c>
      <c r="H34">
        <f t="shared" si="18"/>
        <v>927977.98795514426</v>
      </c>
      <c r="I34">
        <f t="shared" si="0"/>
        <v>0</v>
      </c>
      <c r="J34">
        <f t="shared" si="1"/>
        <v>1152664.6313002054</v>
      </c>
      <c r="K34">
        <f t="shared" si="2"/>
        <v>1152307.4636513675</v>
      </c>
      <c r="L34">
        <f t="shared" si="3"/>
        <v>1152307.4636513675</v>
      </c>
      <c r="M34">
        <f t="shared" si="4"/>
        <v>0</v>
      </c>
      <c r="N34" s="40">
        <f t="shared" si="5"/>
        <v>1152307.4636513675</v>
      </c>
      <c r="O34" s="40">
        <f t="shared" si="6"/>
        <v>1152283.2714290158</v>
      </c>
      <c r="P34" s="40">
        <f t="shared" si="7"/>
        <v>1152283.2714290158</v>
      </c>
      <c r="Q34">
        <f t="shared" si="8"/>
        <v>0</v>
      </c>
      <c r="R34" s="40">
        <f t="shared" si="9"/>
        <v>1152283.2714290158</v>
      </c>
      <c r="S34" s="40">
        <f t="shared" si="10"/>
        <v>1152283.2714290149</v>
      </c>
      <c r="T34" s="40">
        <f t="shared" si="11"/>
        <v>1152283.2714290149</v>
      </c>
      <c r="U34">
        <f t="shared" si="12"/>
        <v>0</v>
      </c>
      <c r="V34" s="40">
        <f t="shared" si="13"/>
        <v>1152283.2714290149</v>
      </c>
      <c r="W34" s="40">
        <f t="shared" si="14"/>
        <v>1152283.2714290151</v>
      </c>
      <c r="X34" s="40">
        <f t="shared" si="15"/>
        <v>1152283.2714290151</v>
      </c>
      <c r="Y34">
        <f t="shared" si="16"/>
        <v>0</v>
      </c>
    </row>
    <row r="35" spans="1:25" x14ac:dyDescent="0.25">
      <c r="A35" s="4" t="s">
        <v>740</v>
      </c>
      <c r="B35" s="7" t="s">
        <v>352</v>
      </c>
      <c r="C35" s="2" t="s">
        <v>741</v>
      </c>
      <c r="D35">
        <f>VLOOKUP(B35,'Model allocations'!$A$1:$L$319,6,FALSE)</f>
        <v>465096.38864402927</v>
      </c>
      <c r="E35" s="42">
        <f>VLOOKUP(B35,'Initial adjusted formula count'!$A$1:$P$319,12,FALSE)</f>
        <v>0.19452247191011199</v>
      </c>
      <c r="F35">
        <f>VLOOKUP(B35,'Model allocations'!$A$1:$L$319,11,FALSE)</f>
        <v>517326.93650801998</v>
      </c>
      <c r="G35" s="41">
        <f t="shared" si="17"/>
        <v>0.9</v>
      </c>
      <c r="H35">
        <f t="shared" si="18"/>
        <v>418586.74977962638</v>
      </c>
      <c r="I35">
        <f t="shared" si="0"/>
        <v>0</v>
      </c>
      <c r="J35">
        <f t="shared" si="1"/>
        <v>517326.93650801998</v>
      </c>
      <c r="K35">
        <f t="shared" si="2"/>
        <v>517166.63624324597</v>
      </c>
      <c r="L35">
        <f t="shared" si="3"/>
        <v>517166.63624324597</v>
      </c>
      <c r="M35">
        <f t="shared" si="4"/>
        <v>0</v>
      </c>
      <c r="N35" s="40">
        <f t="shared" si="5"/>
        <v>517166.63624324597</v>
      </c>
      <c r="O35" s="40">
        <f t="shared" si="6"/>
        <v>517155.7785419366</v>
      </c>
      <c r="P35" s="40">
        <f t="shared" si="7"/>
        <v>517155.7785419366</v>
      </c>
      <c r="Q35">
        <f t="shared" si="8"/>
        <v>0</v>
      </c>
      <c r="R35" s="40">
        <f t="shared" si="9"/>
        <v>517155.7785419366</v>
      </c>
      <c r="S35" s="40">
        <f t="shared" si="10"/>
        <v>517155.77854193619</v>
      </c>
      <c r="T35" s="40">
        <f t="shared" si="11"/>
        <v>517155.77854193619</v>
      </c>
      <c r="U35">
        <f t="shared" si="12"/>
        <v>0</v>
      </c>
      <c r="V35" s="40">
        <f t="shared" si="13"/>
        <v>517155.77854193619</v>
      </c>
      <c r="W35" s="40">
        <f t="shared" si="14"/>
        <v>517155.77854193625</v>
      </c>
      <c r="X35" s="40">
        <f t="shared" si="15"/>
        <v>517155.77854193625</v>
      </c>
      <c r="Y35">
        <f t="shared" si="16"/>
        <v>0</v>
      </c>
    </row>
    <row r="36" spans="1:25" x14ac:dyDescent="0.25">
      <c r="A36" s="4" t="s">
        <v>742</v>
      </c>
      <c r="B36" s="7" t="s">
        <v>354</v>
      </c>
      <c r="C36" s="2" t="s">
        <v>743</v>
      </c>
      <c r="D36">
        <f>VLOOKUP(B36,'Model allocations'!$A$1:$L$319,6,FALSE)</f>
        <v>165179.02515518136</v>
      </c>
      <c r="E36" s="42">
        <f>VLOOKUP(B36,'Initial adjusted formula count'!$A$1:$P$319,12,FALSE)</f>
        <v>0.12583012932541099</v>
      </c>
      <c r="F36">
        <f>VLOOKUP(B36,'Model allocations'!$A$1:$L$319,11,FALSE)</f>
        <v>194999.65567108738</v>
      </c>
      <c r="G36" s="41">
        <f t="shared" si="17"/>
        <v>0.85</v>
      </c>
      <c r="H36">
        <f t="shared" si="18"/>
        <v>140402.17138190416</v>
      </c>
      <c r="I36">
        <f t="shared" si="0"/>
        <v>0</v>
      </c>
      <c r="J36">
        <f t="shared" si="1"/>
        <v>194999.65567108738</v>
      </c>
      <c r="K36">
        <f t="shared" si="2"/>
        <v>194939.23257259978</v>
      </c>
      <c r="L36">
        <f t="shared" si="3"/>
        <v>194939.23257259978</v>
      </c>
      <c r="M36">
        <f t="shared" si="4"/>
        <v>0</v>
      </c>
      <c r="N36" s="40">
        <f t="shared" si="5"/>
        <v>194939.23257259978</v>
      </c>
      <c r="O36" s="40">
        <f t="shared" si="6"/>
        <v>194935.13990340492</v>
      </c>
      <c r="P36" s="40">
        <f t="shared" si="7"/>
        <v>194935.13990340492</v>
      </c>
      <c r="Q36">
        <f t="shared" si="8"/>
        <v>0</v>
      </c>
      <c r="R36" s="40">
        <f t="shared" si="9"/>
        <v>194935.13990340492</v>
      </c>
      <c r="S36" s="40">
        <f t="shared" si="10"/>
        <v>194935.13990340478</v>
      </c>
      <c r="T36" s="40">
        <f t="shared" si="11"/>
        <v>194935.13990340478</v>
      </c>
      <c r="U36">
        <f t="shared" si="12"/>
        <v>0</v>
      </c>
      <c r="V36" s="40">
        <f t="shared" si="13"/>
        <v>194935.13990340478</v>
      </c>
      <c r="W36" s="40">
        <f t="shared" si="14"/>
        <v>194935.13990340481</v>
      </c>
      <c r="X36" s="40">
        <f t="shared" si="15"/>
        <v>194935.13990340481</v>
      </c>
      <c r="Y36">
        <f t="shared" si="16"/>
        <v>0</v>
      </c>
    </row>
    <row r="37" spans="1:25" x14ac:dyDescent="0.25">
      <c r="A37" s="4" t="s">
        <v>744</v>
      </c>
      <c r="B37" s="7" t="s">
        <v>282</v>
      </c>
      <c r="C37" s="2" t="s">
        <v>745</v>
      </c>
      <c r="D37">
        <f>VLOOKUP(B37,'Model allocations'!$A$1:$L$319,6,FALSE)</f>
        <v>357053.65033544257</v>
      </c>
      <c r="E37" s="42">
        <f>VLOOKUP(B37,'Initial adjusted formula count'!$A$1:$P$319,12,FALSE)</f>
        <v>0.12734732523275999</v>
      </c>
      <c r="F37">
        <f>VLOOKUP(B37,'Model allocations'!$A$1:$L$319,11,FALSE)</f>
        <v>468540.83932080702</v>
      </c>
      <c r="G37" s="41">
        <f t="shared" si="17"/>
        <v>0.85</v>
      </c>
      <c r="H37">
        <f t="shared" si="18"/>
        <v>303495.60278512619</v>
      </c>
      <c r="I37">
        <f t="shared" si="0"/>
        <v>0</v>
      </c>
      <c r="J37">
        <f t="shared" si="1"/>
        <v>468540.83932080702</v>
      </c>
      <c r="K37">
        <f t="shared" si="2"/>
        <v>468395.6560424965</v>
      </c>
      <c r="L37">
        <f t="shared" si="3"/>
        <v>468395.6560424965</v>
      </c>
      <c r="M37">
        <f t="shared" si="4"/>
        <v>0</v>
      </c>
      <c r="N37" s="40">
        <f t="shared" si="5"/>
        <v>468395.6560424965</v>
      </c>
      <c r="O37" s="40">
        <f t="shared" si="6"/>
        <v>468385.82226790331</v>
      </c>
      <c r="P37" s="40">
        <f t="shared" si="7"/>
        <v>468385.82226790331</v>
      </c>
      <c r="Q37">
        <f t="shared" si="8"/>
        <v>0</v>
      </c>
      <c r="R37" s="40">
        <f t="shared" si="9"/>
        <v>468385.82226790331</v>
      </c>
      <c r="S37" s="40">
        <f t="shared" si="10"/>
        <v>468385.82226790296</v>
      </c>
      <c r="T37" s="40">
        <f t="shared" si="11"/>
        <v>468385.82226790296</v>
      </c>
      <c r="U37">
        <f t="shared" si="12"/>
        <v>0</v>
      </c>
      <c r="V37" s="40">
        <f t="shared" si="13"/>
        <v>468385.82226790296</v>
      </c>
      <c r="W37" s="40">
        <f t="shared" si="14"/>
        <v>468385.82226790302</v>
      </c>
      <c r="X37" s="40">
        <f t="shared" si="15"/>
        <v>468385.82226790302</v>
      </c>
      <c r="Y37">
        <f t="shared" si="16"/>
        <v>0</v>
      </c>
    </row>
    <row r="38" spans="1:25" x14ac:dyDescent="0.25">
      <c r="A38" s="4" t="s">
        <v>746</v>
      </c>
      <c r="B38" s="7" t="s">
        <v>356</v>
      </c>
      <c r="C38" s="2" t="s">
        <v>747</v>
      </c>
      <c r="D38">
        <f>VLOOKUP(B38,'Model allocations'!$A$1:$L$319,6,FALSE)</f>
        <v>142254.21445018344</v>
      </c>
      <c r="E38" s="42">
        <f>VLOOKUP(B38,'Initial adjusted formula count'!$A$1:$P$319,12,FALSE)</f>
        <v>0.20168954593453001</v>
      </c>
      <c r="F38">
        <f>VLOOKUP(B38,'Model allocations'!$A$1:$L$319,11,FALSE)</f>
        <v>128028.79300516511</v>
      </c>
      <c r="G38" s="41">
        <f t="shared" si="17"/>
        <v>0.9</v>
      </c>
      <c r="H38">
        <f t="shared" si="18"/>
        <v>128028.79300516511</v>
      </c>
      <c r="I38">
        <f t="shared" si="0"/>
        <v>0</v>
      </c>
      <c r="J38">
        <f t="shared" si="1"/>
        <v>128028.79300516511</v>
      </c>
      <c r="K38">
        <f t="shared" si="2"/>
        <v>127989.12167168311</v>
      </c>
      <c r="L38">
        <f t="shared" si="3"/>
        <v>127989.12167168311</v>
      </c>
      <c r="M38">
        <f t="shared" si="4"/>
        <v>128028.79300516511</v>
      </c>
      <c r="N38" s="40">
        <f t="shared" si="5"/>
        <v>0</v>
      </c>
      <c r="O38" s="40">
        <f t="shared" si="6"/>
        <v>0</v>
      </c>
      <c r="P38" s="40">
        <f t="shared" si="7"/>
        <v>128028.79300516511</v>
      </c>
      <c r="Q38">
        <f t="shared" si="8"/>
        <v>0</v>
      </c>
      <c r="R38" s="40">
        <f t="shared" si="9"/>
        <v>0</v>
      </c>
      <c r="S38" s="40">
        <f t="shared" si="10"/>
        <v>0</v>
      </c>
      <c r="T38" s="40">
        <f t="shared" si="11"/>
        <v>128028.79300516511</v>
      </c>
      <c r="U38">
        <f t="shared" si="12"/>
        <v>0</v>
      </c>
      <c r="V38" s="40">
        <f t="shared" si="13"/>
        <v>0</v>
      </c>
      <c r="W38" s="40">
        <f t="shared" si="14"/>
        <v>0</v>
      </c>
      <c r="X38" s="40">
        <f t="shared" si="15"/>
        <v>128028.79300516511</v>
      </c>
      <c r="Y38">
        <f t="shared" si="16"/>
        <v>0</v>
      </c>
    </row>
    <row r="39" spans="1:25" x14ac:dyDescent="0.25">
      <c r="A39" s="4" t="s">
        <v>748</v>
      </c>
      <c r="B39" s="7" t="s">
        <v>122</v>
      </c>
      <c r="C39" s="2" t="s">
        <v>749</v>
      </c>
      <c r="D39">
        <f>VLOOKUP(B39,'Model allocations'!$A$1:$L$319,6,FALSE)</f>
        <v>87316.858415365205</v>
      </c>
      <c r="E39" s="42">
        <f>VLOOKUP(B39,'Initial adjusted formula count'!$A$1:$P$319,12,FALSE)</f>
        <v>0.17711864406779701</v>
      </c>
      <c r="F39">
        <f>VLOOKUP(B39,'Model allocations'!$A$1:$L$319,11,FALSE)</f>
        <v>123427.74038556569</v>
      </c>
      <c r="G39" s="41">
        <f t="shared" si="17"/>
        <v>0.9</v>
      </c>
      <c r="H39">
        <f t="shared" si="18"/>
        <v>78585.172573828691</v>
      </c>
      <c r="I39">
        <f t="shared" si="0"/>
        <v>0</v>
      </c>
      <c r="J39">
        <f t="shared" si="1"/>
        <v>123427.74038556569</v>
      </c>
      <c r="K39">
        <f t="shared" si="2"/>
        <v>123389.49474616825</v>
      </c>
      <c r="L39">
        <f t="shared" si="3"/>
        <v>123389.49474616825</v>
      </c>
      <c r="M39">
        <f t="shared" si="4"/>
        <v>0</v>
      </c>
      <c r="N39" s="40">
        <f t="shared" si="5"/>
        <v>123389.49474616825</v>
      </c>
      <c r="O39" s="40">
        <f t="shared" si="6"/>
        <v>123386.90423435874</v>
      </c>
      <c r="P39" s="40">
        <f t="shared" si="7"/>
        <v>123386.90423435874</v>
      </c>
      <c r="Q39">
        <f t="shared" si="8"/>
        <v>0</v>
      </c>
      <c r="R39" s="40">
        <f t="shared" si="9"/>
        <v>123386.90423435874</v>
      </c>
      <c r="S39" s="40">
        <f t="shared" si="10"/>
        <v>123386.90423435863</v>
      </c>
      <c r="T39" s="40">
        <f t="shared" si="11"/>
        <v>123386.90423435863</v>
      </c>
      <c r="U39">
        <f t="shared" si="12"/>
        <v>0</v>
      </c>
      <c r="V39" s="40">
        <f t="shared" si="13"/>
        <v>123386.90423435863</v>
      </c>
      <c r="W39" s="40">
        <f t="shared" si="14"/>
        <v>123386.90423435865</v>
      </c>
      <c r="X39" s="40">
        <f t="shared" si="15"/>
        <v>123386.90423435865</v>
      </c>
      <c r="Y39">
        <f t="shared" si="16"/>
        <v>0</v>
      </c>
    </row>
    <row r="40" spans="1:25" x14ac:dyDescent="0.25">
      <c r="A40" s="4" t="s">
        <v>750</v>
      </c>
      <c r="B40" s="7" t="s">
        <v>358</v>
      </c>
      <c r="C40" s="2" t="s">
        <v>751</v>
      </c>
      <c r="D40">
        <f>VLOOKUP(B40,'Model allocations'!$A$1:$L$319,6,FALSE)</f>
        <v>299737.16818867862</v>
      </c>
      <c r="E40" s="42">
        <f>VLOOKUP(B40,'Initial adjusted formula count'!$A$1:$P$319,12,FALSE)</f>
        <v>0.205003474635163</v>
      </c>
      <c r="F40">
        <f>VLOOKUP(B40,'Model allocations'!$A$1:$L$319,11,FALSE)</f>
        <v>377110.75493402308</v>
      </c>
      <c r="G40" s="41">
        <f t="shared" si="17"/>
        <v>0.9</v>
      </c>
      <c r="H40">
        <f t="shared" si="18"/>
        <v>269763.45136981079</v>
      </c>
      <c r="I40">
        <f t="shared" si="0"/>
        <v>0</v>
      </c>
      <c r="J40">
        <f t="shared" si="1"/>
        <v>377110.75493402308</v>
      </c>
      <c r="K40">
        <f t="shared" si="2"/>
        <v>376993.90241852659</v>
      </c>
      <c r="L40">
        <f t="shared" si="3"/>
        <v>376993.90241852659</v>
      </c>
      <c r="M40">
        <f t="shared" si="4"/>
        <v>0</v>
      </c>
      <c r="N40" s="40">
        <f t="shared" si="5"/>
        <v>376993.90241852659</v>
      </c>
      <c r="O40" s="40">
        <f t="shared" si="6"/>
        <v>376985.98758624418</v>
      </c>
      <c r="P40" s="40">
        <f t="shared" si="7"/>
        <v>376985.98758624418</v>
      </c>
      <c r="Q40">
        <f t="shared" si="8"/>
        <v>0</v>
      </c>
      <c r="R40" s="40">
        <f t="shared" si="9"/>
        <v>376985.98758624418</v>
      </c>
      <c r="S40" s="40">
        <f t="shared" si="10"/>
        <v>376985.98758624383</v>
      </c>
      <c r="T40" s="40">
        <f t="shared" si="11"/>
        <v>376985.98758624383</v>
      </c>
      <c r="U40">
        <f t="shared" si="12"/>
        <v>0</v>
      </c>
      <c r="V40" s="40">
        <f t="shared" si="13"/>
        <v>376985.98758624383</v>
      </c>
      <c r="W40" s="40">
        <f t="shared" si="14"/>
        <v>376985.98758624383</v>
      </c>
      <c r="X40" s="40">
        <f t="shared" si="15"/>
        <v>376985.98758624383</v>
      </c>
      <c r="Y40">
        <f t="shared" si="16"/>
        <v>0</v>
      </c>
    </row>
    <row r="41" spans="1:25" x14ac:dyDescent="0.25">
      <c r="A41" s="4" t="s">
        <v>752</v>
      </c>
      <c r="B41" s="7" t="s">
        <v>360</v>
      </c>
      <c r="C41" s="2" t="s">
        <v>753</v>
      </c>
      <c r="D41">
        <f>VLOOKUP(B41,'Model allocations'!$A$1:$L$319,6,FALSE)</f>
        <v>92878.4417539235</v>
      </c>
      <c r="E41" s="42">
        <f>VLOOKUP(B41,'Initial adjusted formula count'!$A$1:$P$319,12,FALSE)</f>
        <v>0.12968299711815601</v>
      </c>
      <c r="F41">
        <f>VLOOKUP(B41,'Model allocations'!$A$1:$L$319,11,FALSE)</f>
        <v>78946.675490834969</v>
      </c>
      <c r="G41" s="41">
        <f t="shared" si="17"/>
        <v>0.85</v>
      </c>
      <c r="H41">
        <f t="shared" si="18"/>
        <v>78946.675490834969</v>
      </c>
      <c r="I41">
        <f t="shared" si="0"/>
        <v>0</v>
      </c>
      <c r="J41">
        <f t="shared" si="1"/>
        <v>78946.675490834969</v>
      </c>
      <c r="K41">
        <f t="shared" si="2"/>
        <v>78922.212869441952</v>
      </c>
      <c r="L41">
        <f t="shared" si="3"/>
        <v>78922.212869441952</v>
      </c>
      <c r="M41">
        <f t="shared" si="4"/>
        <v>78946.675490834969</v>
      </c>
      <c r="N41" s="40">
        <f t="shared" si="5"/>
        <v>0</v>
      </c>
      <c r="O41" s="40">
        <f t="shared" si="6"/>
        <v>0</v>
      </c>
      <c r="P41" s="40">
        <f t="shared" si="7"/>
        <v>78946.675490834969</v>
      </c>
      <c r="Q41">
        <f t="shared" si="8"/>
        <v>0</v>
      </c>
      <c r="R41" s="40">
        <f t="shared" si="9"/>
        <v>0</v>
      </c>
      <c r="S41" s="40">
        <f t="shared" si="10"/>
        <v>0</v>
      </c>
      <c r="T41" s="40">
        <f t="shared" si="11"/>
        <v>78946.675490834969</v>
      </c>
      <c r="U41">
        <f t="shared" si="12"/>
        <v>0</v>
      </c>
      <c r="V41" s="40">
        <f t="shared" si="13"/>
        <v>0</v>
      </c>
      <c r="W41" s="40">
        <f t="shared" si="14"/>
        <v>0</v>
      </c>
      <c r="X41" s="40">
        <f t="shared" si="15"/>
        <v>78946.675490834969</v>
      </c>
      <c r="Y41">
        <f t="shared" si="16"/>
        <v>0</v>
      </c>
    </row>
    <row r="42" spans="1:25" x14ac:dyDescent="0.25">
      <c r="A42" s="4" t="s">
        <v>754</v>
      </c>
      <c r="B42" s="7" t="s">
        <v>362</v>
      </c>
      <c r="C42" s="2" t="s">
        <v>755</v>
      </c>
      <c r="D42">
        <f>VLOOKUP(B42,'Model allocations'!$A$1:$L$319,6,FALSE)</f>
        <v>1308640.5595627665</v>
      </c>
      <c r="E42" s="42">
        <f>VLOOKUP(B42,'Initial adjusted formula count'!$A$1:$P$319,12,FALSE)</f>
        <v>0.13831775700934601</v>
      </c>
      <c r="F42">
        <f>VLOOKUP(B42,'Model allocations'!$A$1:$L$319,11,FALSE)</f>
        <v>1376101.7367566596</v>
      </c>
      <c r="G42" s="41">
        <f t="shared" si="17"/>
        <v>0.85</v>
      </c>
      <c r="H42">
        <f t="shared" si="18"/>
        <v>1112344.4756283516</v>
      </c>
      <c r="I42">
        <f t="shared" si="0"/>
        <v>0</v>
      </c>
      <c r="J42">
        <f t="shared" si="1"/>
        <v>1376101.7367566596</v>
      </c>
      <c r="K42">
        <f t="shared" si="2"/>
        <v>1375675.3343074713</v>
      </c>
      <c r="L42">
        <f t="shared" si="3"/>
        <v>1375675.3343074713</v>
      </c>
      <c r="M42">
        <f t="shared" si="4"/>
        <v>0</v>
      </c>
      <c r="N42" s="40">
        <f t="shared" si="5"/>
        <v>1375675.3343074713</v>
      </c>
      <c r="O42" s="40">
        <f t="shared" si="6"/>
        <v>1375646.4525683338</v>
      </c>
      <c r="P42" s="40">
        <f t="shared" si="7"/>
        <v>1375646.4525683338</v>
      </c>
      <c r="Q42">
        <f t="shared" si="8"/>
        <v>0</v>
      </c>
      <c r="R42" s="40">
        <f t="shared" si="9"/>
        <v>1375646.4525683338</v>
      </c>
      <c r="S42" s="40">
        <f t="shared" si="10"/>
        <v>1375646.4525683327</v>
      </c>
      <c r="T42" s="40">
        <f t="shared" si="11"/>
        <v>1375646.4525683327</v>
      </c>
      <c r="U42">
        <f t="shared" si="12"/>
        <v>0</v>
      </c>
      <c r="V42" s="40">
        <f t="shared" si="13"/>
        <v>1375646.4525683327</v>
      </c>
      <c r="W42" s="40">
        <f t="shared" si="14"/>
        <v>1375646.4525683329</v>
      </c>
      <c r="X42" s="40">
        <f t="shared" si="15"/>
        <v>1375646.4525683329</v>
      </c>
      <c r="Y42">
        <f t="shared" si="16"/>
        <v>0</v>
      </c>
    </row>
    <row r="43" spans="1:25" x14ac:dyDescent="0.25">
      <c r="A43" s="4" t="s">
        <v>756</v>
      </c>
      <c r="B43" s="7" t="s">
        <v>284</v>
      </c>
      <c r="C43" s="2" t="s">
        <v>757</v>
      </c>
      <c r="D43">
        <f>VLOOKUP(B43,'Model allocations'!$A$1:$L$319,6,FALSE)</f>
        <v>29476.391694358961</v>
      </c>
      <c r="E43" s="42">
        <f>VLOOKUP(B43,'Initial adjusted formula count'!$A$1:$P$319,12,FALSE)</f>
        <v>8.4437086092715205E-2</v>
      </c>
      <c r="F43">
        <f>VLOOKUP(B43,'Model allocations'!$A$1:$L$319,11,FALSE)</f>
        <v>27624.951220070707</v>
      </c>
      <c r="G43" s="41">
        <f t="shared" si="17"/>
        <v>0.85</v>
      </c>
      <c r="H43">
        <f t="shared" si="18"/>
        <v>25054.932940205115</v>
      </c>
      <c r="I43">
        <f t="shared" si="0"/>
        <v>0</v>
      </c>
      <c r="J43">
        <f t="shared" si="1"/>
        <v>27624.951220070707</v>
      </c>
      <c r="K43">
        <f t="shared" si="2"/>
        <v>27616.391281118296</v>
      </c>
      <c r="L43">
        <f t="shared" si="3"/>
        <v>27616.391281118296</v>
      </c>
      <c r="M43">
        <f t="shared" si="4"/>
        <v>0</v>
      </c>
      <c r="N43" s="40">
        <f t="shared" si="5"/>
        <v>27616.391281118296</v>
      </c>
      <c r="O43" s="40">
        <f t="shared" si="6"/>
        <v>27615.811486315692</v>
      </c>
      <c r="P43" s="40">
        <f t="shared" si="7"/>
        <v>27615.811486315692</v>
      </c>
      <c r="Q43">
        <f t="shared" si="8"/>
        <v>0</v>
      </c>
      <c r="R43" s="40">
        <f t="shared" si="9"/>
        <v>27615.811486315692</v>
      </c>
      <c r="S43" s="40">
        <f t="shared" si="10"/>
        <v>27615.81148631567</v>
      </c>
      <c r="T43" s="40">
        <f t="shared" si="11"/>
        <v>27615.81148631567</v>
      </c>
      <c r="U43">
        <f t="shared" si="12"/>
        <v>0</v>
      </c>
      <c r="V43" s="40">
        <f t="shared" si="13"/>
        <v>27615.81148631567</v>
      </c>
      <c r="W43" s="40">
        <f t="shared" si="14"/>
        <v>27615.811486315677</v>
      </c>
      <c r="X43" s="40">
        <f t="shared" si="15"/>
        <v>27615.811486315677</v>
      </c>
      <c r="Y43">
        <f t="shared" si="16"/>
        <v>0</v>
      </c>
    </row>
    <row r="44" spans="1:25" x14ac:dyDescent="0.25">
      <c r="A44" s="4" t="s">
        <v>758</v>
      </c>
      <c r="B44" s="7" t="s">
        <v>364</v>
      </c>
      <c r="C44" s="2" t="s">
        <v>759</v>
      </c>
      <c r="D44">
        <f>VLOOKUP(B44,'Model allocations'!$A$1:$L$319,6,FALSE)</f>
        <v>131253.36678997576</v>
      </c>
      <c r="E44" s="42">
        <f>VLOOKUP(B44,'Initial adjusted formula count'!$A$1:$P$319,12,FALSE)</f>
        <v>0.118821292775665</v>
      </c>
      <c r="F44">
        <f>VLOOKUP(B44,'Model allocations'!$A$1:$L$319,11,FALSE)</f>
        <v>135416.4275493662</v>
      </c>
      <c r="G44" s="41">
        <f t="shared" si="17"/>
        <v>0.85</v>
      </c>
      <c r="H44">
        <f t="shared" si="18"/>
        <v>111565.36177147939</v>
      </c>
      <c r="I44">
        <f t="shared" si="0"/>
        <v>0</v>
      </c>
      <c r="J44">
        <f t="shared" si="1"/>
        <v>135416.4275493662</v>
      </c>
      <c r="K44">
        <f t="shared" si="2"/>
        <v>135374.46706430535</v>
      </c>
      <c r="L44">
        <f t="shared" si="3"/>
        <v>135374.46706430535</v>
      </c>
      <c r="M44">
        <f t="shared" si="4"/>
        <v>0</v>
      </c>
      <c r="N44" s="40">
        <f t="shared" si="5"/>
        <v>135374.46706430535</v>
      </c>
      <c r="O44" s="40">
        <f t="shared" si="6"/>
        <v>135371.62493292007</v>
      </c>
      <c r="P44" s="40">
        <f t="shared" si="7"/>
        <v>135371.62493292007</v>
      </c>
      <c r="Q44">
        <f t="shared" si="8"/>
        <v>0</v>
      </c>
      <c r="R44" s="40">
        <f t="shared" si="9"/>
        <v>135371.62493292007</v>
      </c>
      <c r="S44" s="40">
        <f t="shared" si="10"/>
        <v>135371.62493291995</v>
      </c>
      <c r="T44" s="40">
        <f t="shared" si="11"/>
        <v>135371.62493291995</v>
      </c>
      <c r="U44">
        <f t="shared" si="12"/>
        <v>0</v>
      </c>
      <c r="V44" s="40">
        <f t="shared" si="13"/>
        <v>135371.62493291995</v>
      </c>
      <c r="W44" s="40">
        <f t="shared" si="14"/>
        <v>135371.62493291998</v>
      </c>
      <c r="X44" s="40">
        <f t="shared" si="15"/>
        <v>135371.62493291998</v>
      </c>
      <c r="Y44">
        <f t="shared" si="16"/>
        <v>0</v>
      </c>
    </row>
    <row r="45" spans="1:25" x14ac:dyDescent="0.25">
      <c r="A45" s="4" t="s">
        <v>760</v>
      </c>
      <c r="B45" s="7" t="s">
        <v>366</v>
      </c>
      <c r="C45" s="2" t="s">
        <v>761</v>
      </c>
      <c r="D45">
        <f>VLOOKUP(B45,'Model allocations'!$A$1:$L$319,6,FALSE)</f>
        <v>7786.2166739816139</v>
      </c>
      <c r="E45" s="42">
        <f>VLOOKUP(B45,'Initial adjusted formula count'!$A$1:$P$319,12,FALSE)</f>
        <v>8.2304526748971193E-2</v>
      </c>
      <c r="F45">
        <f>VLOOKUP(B45,'Model allocations'!$A$1:$L$319,11,FALSE)</f>
        <v>10833.314203949292</v>
      </c>
      <c r="G45" s="41">
        <f t="shared" si="17"/>
        <v>0.85</v>
      </c>
      <c r="H45">
        <f t="shared" si="18"/>
        <v>6618.2841728843714</v>
      </c>
      <c r="I45">
        <f t="shared" si="0"/>
        <v>0</v>
      </c>
      <c r="J45">
        <f t="shared" si="1"/>
        <v>10833.314203949292</v>
      </c>
      <c r="K45">
        <f t="shared" si="2"/>
        <v>10829.957365144424</v>
      </c>
      <c r="L45">
        <f t="shared" si="3"/>
        <v>10829.957365144424</v>
      </c>
      <c r="M45">
        <f t="shared" si="4"/>
        <v>0</v>
      </c>
      <c r="N45" s="40">
        <f t="shared" si="5"/>
        <v>10829.957365144424</v>
      </c>
      <c r="O45" s="40">
        <f t="shared" si="6"/>
        <v>10829.729994633599</v>
      </c>
      <c r="P45" s="40">
        <f t="shared" si="7"/>
        <v>10829.729994633599</v>
      </c>
      <c r="Q45">
        <f t="shared" si="8"/>
        <v>0</v>
      </c>
      <c r="R45" s="40">
        <f t="shared" si="9"/>
        <v>10829.729994633599</v>
      </c>
      <c r="S45" s="40">
        <f t="shared" si="10"/>
        <v>10829.72999463359</v>
      </c>
      <c r="T45" s="40">
        <f t="shared" si="11"/>
        <v>10829.72999463359</v>
      </c>
      <c r="U45">
        <f t="shared" si="12"/>
        <v>0</v>
      </c>
      <c r="V45" s="40">
        <f t="shared" si="13"/>
        <v>10829.72999463359</v>
      </c>
      <c r="W45" s="40">
        <f t="shared" si="14"/>
        <v>10829.729994633592</v>
      </c>
      <c r="X45" s="40">
        <f t="shared" si="15"/>
        <v>10829.729994633592</v>
      </c>
      <c r="Y45">
        <f t="shared" si="16"/>
        <v>0</v>
      </c>
    </row>
    <row r="46" spans="1:25" x14ac:dyDescent="0.25">
      <c r="A46" s="4" t="s">
        <v>762</v>
      </c>
      <c r="B46" s="7" t="s">
        <v>368</v>
      </c>
      <c r="C46" s="2" t="s">
        <v>763</v>
      </c>
      <c r="D46">
        <f>VLOOKUP(B46,'Model allocations'!$A$1:$L$319,6,FALSE)</f>
        <v>24182.070243135091</v>
      </c>
      <c r="E46" s="42">
        <f>VLOOKUP(B46,'Initial adjusted formula count'!$A$1:$P$319,12,FALSE)</f>
        <v>0.20772946859903399</v>
      </c>
      <c r="F46">
        <f>VLOOKUP(B46,'Model allocations'!$A$1:$L$319,11,FALSE)</f>
        <v>27658.561577388456</v>
      </c>
      <c r="G46" s="41">
        <f t="shared" si="17"/>
        <v>0.9</v>
      </c>
      <c r="H46">
        <f t="shared" si="18"/>
        <v>21763.863218821582</v>
      </c>
      <c r="I46">
        <f t="shared" si="0"/>
        <v>0</v>
      </c>
      <c r="J46">
        <f t="shared" si="1"/>
        <v>27658.561577388456</v>
      </c>
      <c r="K46">
        <f t="shared" si="2"/>
        <v>27649.991223843655</v>
      </c>
      <c r="L46">
        <f t="shared" si="3"/>
        <v>27649.991223843655</v>
      </c>
      <c r="M46">
        <f t="shared" si="4"/>
        <v>0</v>
      </c>
      <c r="N46" s="40">
        <f t="shared" si="5"/>
        <v>27649.991223843655</v>
      </c>
      <c r="O46" s="40">
        <f t="shared" si="6"/>
        <v>27649.410723624042</v>
      </c>
      <c r="P46" s="40">
        <f t="shared" si="7"/>
        <v>27649.410723624042</v>
      </c>
      <c r="Q46">
        <f t="shared" si="8"/>
        <v>0</v>
      </c>
      <c r="R46" s="40">
        <f t="shared" si="9"/>
        <v>27649.410723624042</v>
      </c>
      <c r="S46" s="40">
        <f t="shared" si="10"/>
        <v>27649.41072362402</v>
      </c>
      <c r="T46" s="40">
        <f t="shared" si="11"/>
        <v>27649.41072362402</v>
      </c>
      <c r="U46">
        <f t="shared" si="12"/>
        <v>0</v>
      </c>
      <c r="V46" s="40">
        <f t="shared" si="13"/>
        <v>27649.41072362402</v>
      </c>
      <c r="W46" s="40">
        <f t="shared" si="14"/>
        <v>27649.410723624023</v>
      </c>
      <c r="X46" s="40">
        <f t="shared" si="15"/>
        <v>27649.410723624023</v>
      </c>
      <c r="Y46">
        <f t="shared" si="16"/>
        <v>0</v>
      </c>
    </row>
    <row r="47" spans="1:25" x14ac:dyDescent="0.25">
      <c r="A47" s="4" t="s">
        <v>764</v>
      </c>
      <c r="B47" s="7" t="s">
        <v>370</v>
      </c>
      <c r="C47" s="2" t="s">
        <v>765</v>
      </c>
      <c r="D47">
        <f>VLOOKUP(B47,'Model allocations'!$A$1:$L$319,6,FALSE)</f>
        <v>78820.900283633513</v>
      </c>
      <c r="E47" s="42">
        <f>VLOOKUP(B47,'Initial adjusted formula count'!$A$1:$P$319,12,FALSE)</f>
        <v>0.120358514724712</v>
      </c>
      <c r="F47">
        <f>VLOOKUP(B47,'Model allocations'!$A$1:$L$319,11,FALSE)</f>
        <v>66997.765241088491</v>
      </c>
      <c r="G47" s="41">
        <f t="shared" si="17"/>
        <v>0.85</v>
      </c>
      <c r="H47">
        <f t="shared" si="18"/>
        <v>66997.765241088491</v>
      </c>
      <c r="I47">
        <f t="shared" si="0"/>
        <v>0</v>
      </c>
      <c r="J47">
        <f t="shared" si="1"/>
        <v>66997.765241088491</v>
      </c>
      <c r="K47">
        <f t="shared" si="2"/>
        <v>66977.005139981236</v>
      </c>
      <c r="L47">
        <f t="shared" si="3"/>
        <v>66977.005139981236</v>
      </c>
      <c r="M47">
        <f t="shared" si="4"/>
        <v>66997.765241088491</v>
      </c>
      <c r="N47" s="40">
        <f t="shared" si="5"/>
        <v>0</v>
      </c>
      <c r="O47" s="40">
        <f t="shared" si="6"/>
        <v>0</v>
      </c>
      <c r="P47" s="40">
        <f t="shared" si="7"/>
        <v>66997.765241088491</v>
      </c>
      <c r="Q47">
        <f t="shared" si="8"/>
        <v>0</v>
      </c>
      <c r="R47" s="40">
        <f t="shared" si="9"/>
        <v>0</v>
      </c>
      <c r="S47" s="40">
        <f t="shared" si="10"/>
        <v>0</v>
      </c>
      <c r="T47" s="40">
        <f t="shared" si="11"/>
        <v>66997.765241088491</v>
      </c>
      <c r="U47">
        <f t="shared" si="12"/>
        <v>0</v>
      </c>
      <c r="V47" s="40">
        <f t="shared" si="13"/>
        <v>0</v>
      </c>
      <c r="W47" s="40">
        <f t="shared" si="14"/>
        <v>0</v>
      </c>
      <c r="X47" s="40">
        <f t="shared" si="15"/>
        <v>66997.765241088491</v>
      </c>
      <c r="Y47">
        <f t="shared" si="16"/>
        <v>0</v>
      </c>
    </row>
    <row r="48" spans="1:25" x14ac:dyDescent="0.25">
      <c r="A48" s="4" t="s">
        <v>766</v>
      </c>
      <c r="B48" s="7" t="s">
        <v>372</v>
      </c>
      <c r="C48" s="2" t="s">
        <v>767</v>
      </c>
      <c r="D48">
        <f>VLOOKUP(B48,'Model allocations'!$A$1:$L$319,6,FALSE)</f>
        <v>198423.86229599733</v>
      </c>
      <c r="E48" s="42">
        <f>VLOOKUP(B48,'Initial adjusted formula count'!$A$1:$P$319,12,FALSE)</f>
        <v>0.17857142857142899</v>
      </c>
      <c r="F48">
        <f>VLOOKUP(B48,'Model allocations'!$A$1:$L$319,11,FALSE)</f>
        <v>213649.42273947017</v>
      </c>
      <c r="G48" s="41">
        <f t="shared" si="17"/>
        <v>0.9</v>
      </c>
      <c r="H48">
        <f t="shared" si="18"/>
        <v>178581.47606639759</v>
      </c>
      <c r="I48">
        <f t="shared" si="0"/>
        <v>0</v>
      </c>
      <c r="J48">
        <f t="shared" si="1"/>
        <v>213649.42273947017</v>
      </c>
      <c r="K48">
        <f t="shared" si="2"/>
        <v>213583.22077584322</v>
      </c>
      <c r="L48">
        <f t="shared" si="3"/>
        <v>213583.22077584322</v>
      </c>
      <c r="M48">
        <f t="shared" si="4"/>
        <v>0</v>
      </c>
      <c r="N48" s="40">
        <f t="shared" si="5"/>
        <v>213583.22077584322</v>
      </c>
      <c r="O48" s="40">
        <f t="shared" si="6"/>
        <v>213578.73668376659</v>
      </c>
      <c r="P48" s="40">
        <f t="shared" si="7"/>
        <v>213578.73668376659</v>
      </c>
      <c r="Q48">
        <f t="shared" si="8"/>
        <v>0</v>
      </c>
      <c r="R48" s="40">
        <f t="shared" si="9"/>
        <v>213578.73668376659</v>
      </c>
      <c r="S48" s="40">
        <f t="shared" si="10"/>
        <v>213578.73668376642</v>
      </c>
      <c r="T48" s="40">
        <f t="shared" si="11"/>
        <v>213578.73668376642</v>
      </c>
      <c r="U48">
        <f t="shared" si="12"/>
        <v>0</v>
      </c>
      <c r="V48" s="40">
        <f t="shared" si="13"/>
        <v>213578.73668376642</v>
      </c>
      <c r="W48" s="40">
        <f t="shared" si="14"/>
        <v>213578.73668376644</v>
      </c>
      <c r="X48" s="40">
        <f t="shared" si="15"/>
        <v>213578.73668376644</v>
      </c>
      <c r="Y48">
        <f t="shared" si="16"/>
        <v>0</v>
      </c>
    </row>
    <row r="49" spans="1:25" x14ac:dyDescent="0.25">
      <c r="A49" s="4" t="s">
        <v>768</v>
      </c>
      <c r="B49" s="7" t="s">
        <v>374</v>
      </c>
      <c r="C49" s="2" t="s">
        <v>769</v>
      </c>
      <c r="D49">
        <f>VLOOKUP(B49,'Model allocations'!$A$1:$L$319,6,FALSE)</f>
        <v>57840.466721006254</v>
      </c>
      <c r="E49" s="42">
        <f>VLOOKUP(B49,'Initial adjusted formula count'!$A$1:$P$319,12,FALSE)</f>
        <v>0.202479338842975</v>
      </c>
      <c r="F49">
        <f>VLOOKUP(B49,'Model allocations'!$A$1:$L$319,11,FALSE)</f>
        <v>93392.322588545256</v>
      </c>
      <c r="G49" s="41">
        <f t="shared" si="17"/>
        <v>0.9</v>
      </c>
      <c r="H49">
        <f t="shared" si="18"/>
        <v>52056.420048905631</v>
      </c>
      <c r="I49">
        <f t="shared" si="0"/>
        <v>0</v>
      </c>
      <c r="J49">
        <f t="shared" si="1"/>
        <v>93392.322588545256</v>
      </c>
      <c r="K49">
        <f t="shared" si="2"/>
        <v>93363.383801518517</v>
      </c>
      <c r="L49">
        <f t="shared" si="3"/>
        <v>93363.383801518517</v>
      </c>
      <c r="M49">
        <f t="shared" si="4"/>
        <v>0</v>
      </c>
      <c r="N49" s="40">
        <f t="shared" si="5"/>
        <v>93363.383801518517</v>
      </c>
      <c r="O49" s="40">
        <f t="shared" si="6"/>
        <v>93361.423675587124</v>
      </c>
      <c r="P49" s="40">
        <f t="shared" si="7"/>
        <v>93361.423675587124</v>
      </c>
      <c r="Q49">
        <f t="shared" si="8"/>
        <v>0</v>
      </c>
      <c r="R49" s="40">
        <f t="shared" si="9"/>
        <v>93361.423675587124</v>
      </c>
      <c r="S49" s="40">
        <f t="shared" si="10"/>
        <v>93361.423675587052</v>
      </c>
      <c r="T49" s="40">
        <f t="shared" si="11"/>
        <v>93361.423675587052</v>
      </c>
      <c r="U49">
        <f t="shared" si="12"/>
        <v>0</v>
      </c>
      <c r="V49" s="40">
        <f t="shared" si="13"/>
        <v>93361.423675587052</v>
      </c>
      <c r="W49" s="40">
        <f t="shared" si="14"/>
        <v>93361.423675587052</v>
      </c>
      <c r="X49" s="40">
        <f t="shared" si="15"/>
        <v>93361.423675587052</v>
      </c>
      <c r="Y49">
        <f t="shared" si="16"/>
        <v>0</v>
      </c>
    </row>
    <row r="50" spans="1:25" x14ac:dyDescent="0.25">
      <c r="A50" s="4" t="s">
        <v>770</v>
      </c>
      <c r="B50" s="7" t="s">
        <v>124</v>
      </c>
      <c r="C50" s="2" t="s">
        <v>771</v>
      </c>
      <c r="D50">
        <f>VLOOKUP(B50,'Model allocations'!$A$1:$L$319,6,FALSE)</f>
        <v>17797.066683386543</v>
      </c>
      <c r="E50" s="42">
        <f>VLOOKUP(B50,'Initial adjusted formula count'!$A$1:$P$319,12,FALSE)</f>
        <v>8.7272727272727293E-2</v>
      </c>
      <c r="F50">
        <f>VLOOKUP(B50,'Model allocations'!$A$1:$L$319,11,FALSE)</f>
        <v>25999.954089478317</v>
      </c>
      <c r="G50" s="41">
        <f t="shared" si="17"/>
        <v>0.85</v>
      </c>
      <c r="H50">
        <f t="shared" si="18"/>
        <v>15127.506680878561</v>
      </c>
      <c r="I50">
        <f t="shared" si="0"/>
        <v>0</v>
      </c>
      <c r="J50">
        <f t="shared" si="1"/>
        <v>25999.954089478317</v>
      </c>
      <c r="K50">
        <f t="shared" si="2"/>
        <v>25991.897676346634</v>
      </c>
      <c r="L50">
        <f t="shared" si="3"/>
        <v>25991.897676346634</v>
      </c>
      <c r="M50">
        <f t="shared" si="4"/>
        <v>0</v>
      </c>
      <c r="N50" s="40">
        <f t="shared" si="5"/>
        <v>25991.897676346634</v>
      </c>
      <c r="O50" s="40">
        <f t="shared" si="6"/>
        <v>25991.351987120655</v>
      </c>
      <c r="P50" s="40">
        <f t="shared" si="7"/>
        <v>25991.351987120655</v>
      </c>
      <c r="Q50">
        <f t="shared" si="8"/>
        <v>0</v>
      </c>
      <c r="R50" s="40">
        <f t="shared" si="9"/>
        <v>25991.351987120655</v>
      </c>
      <c r="S50" s="40">
        <f t="shared" si="10"/>
        <v>25991.351987120634</v>
      </c>
      <c r="T50" s="40">
        <f t="shared" si="11"/>
        <v>25991.351987120634</v>
      </c>
      <c r="U50">
        <f t="shared" si="12"/>
        <v>0</v>
      </c>
      <c r="V50" s="40">
        <f t="shared" si="13"/>
        <v>25991.351987120634</v>
      </c>
      <c r="W50" s="40">
        <f t="shared" si="14"/>
        <v>25991.351987120637</v>
      </c>
      <c r="X50" s="40">
        <f t="shared" si="15"/>
        <v>25991.351987120637</v>
      </c>
      <c r="Y50">
        <f t="shared" si="16"/>
        <v>0</v>
      </c>
    </row>
    <row r="51" spans="1:25" x14ac:dyDescent="0.25">
      <c r="A51" s="4" t="s">
        <v>772</v>
      </c>
      <c r="B51" s="7" t="s">
        <v>126</v>
      </c>
      <c r="C51" s="2" t="s">
        <v>773</v>
      </c>
      <c r="D51">
        <f>VLOOKUP(B51,'Model allocations'!$A$1:$L$319,6,FALSE)</f>
        <v>15016.275014107396</v>
      </c>
      <c r="E51" s="42">
        <f>VLOOKUP(B51,'Initial adjusted formula count'!$A$1:$P$319,12,FALSE)</f>
        <v>9.0624999999999997E-2</v>
      </c>
      <c r="F51">
        <f>VLOOKUP(B51,'Model allocations'!$A$1:$L$319,11,FALSE)</f>
        <v>15708.305595726475</v>
      </c>
      <c r="G51" s="41">
        <f t="shared" si="17"/>
        <v>0.85</v>
      </c>
      <c r="H51">
        <f t="shared" si="18"/>
        <v>12763.833761991285</v>
      </c>
      <c r="I51">
        <f t="shared" si="0"/>
        <v>0</v>
      </c>
      <c r="J51">
        <f t="shared" si="1"/>
        <v>15708.305595726475</v>
      </c>
      <c r="K51">
        <f t="shared" si="2"/>
        <v>15703.438179459417</v>
      </c>
      <c r="L51">
        <f t="shared" si="3"/>
        <v>15703.438179459417</v>
      </c>
      <c r="M51">
        <f t="shared" si="4"/>
        <v>0</v>
      </c>
      <c r="N51" s="40">
        <f t="shared" si="5"/>
        <v>15703.438179459417</v>
      </c>
      <c r="O51" s="40">
        <f t="shared" si="6"/>
        <v>15703.10849221872</v>
      </c>
      <c r="P51" s="40">
        <f t="shared" si="7"/>
        <v>15703.10849221872</v>
      </c>
      <c r="Q51">
        <f t="shared" si="8"/>
        <v>0</v>
      </c>
      <c r="R51" s="40">
        <f t="shared" si="9"/>
        <v>15703.10849221872</v>
      </c>
      <c r="S51" s="40">
        <f t="shared" si="10"/>
        <v>15703.108492218707</v>
      </c>
      <c r="T51" s="40">
        <f t="shared" si="11"/>
        <v>15703.108492218707</v>
      </c>
      <c r="U51">
        <f t="shared" si="12"/>
        <v>0</v>
      </c>
      <c r="V51" s="40">
        <f t="shared" si="13"/>
        <v>15703.108492218707</v>
      </c>
      <c r="W51" s="40">
        <f t="shared" si="14"/>
        <v>15703.108492218709</v>
      </c>
      <c r="X51" s="40">
        <f t="shared" si="15"/>
        <v>15703.108492218709</v>
      </c>
      <c r="Y51">
        <f t="shared" si="16"/>
        <v>0</v>
      </c>
    </row>
    <row r="52" spans="1:25" x14ac:dyDescent="0.25">
      <c r="A52" s="4" t="s">
        <v>774</v>
      </c>
      <c r="B52" s="7" t="s">
        <v>376</v>
      </c>
      <c r="C52" s="2" t="s">
        <v>775</v>
      </c>
      <c r="D52">
        <f>VLOOKUP(B52,'Model allocations'!$A$1:$L$319,6,FALSE)</f>
        <v>25153.817891964685</v>
      </c>
      <c r="E52" s="42">
        <f>VLOOKUP(B52,'Initial adjusted formula count'!$A$1:$P$319,12,FALSE)</f>
        <v>0.126482213438735</v>
      </c>
      <c r="F52">
        <f>VLOOKUP(B52,'Model allocations'!$A$1:$L$319,11,FALSE)</f>
        <v>21380.745208169981</v>
      </c>
      <c r="G52" s="41">
        <f t="shared" si="17"/>
        <v>0.85</v>
      </c>
      <c r="H52">
        <f t="shared" si="18"/>
        <v>21380.745208169981</v>
      </c>
      <c r="I52">
        <f t="shared" si="0"/>
        <v>0</v>
      </c>
      <c r="J52">
        <f t="shared" si="1"/>
        <v>21380.745208169981</v>
      </c>
      <c r="K52">
        <f t="shared" si="2"/>
        <v>21374.120115069145</v>
      </c>
      <c r="L52">
        <f t="shared" si="3"/>
        <v>21374.120115069145</v>
      </c>
      <c r="M52">
        <f t="shared" si="4"/>
        <v>21380.745208169981</v>
      </c>
      <c r="N52" s="40">
        <f t="shared" si="5"/>
        <v>0</v>
      </c>
      <c r="O52" s="40">
        <f t="shared" si="6"/>
        <v>0</v>
      </c>
      <c r="P52" s="40">
        <f t="shared" si="7"/>
        <v>21380.745208169981</v>
      </c>
      <c r="Q52">
        <f t="shared" si="8"/>
        <v>0</v>
      </c>
      <c r="R52" s="40">
        <f t="shared" si="9"/>
        <v>0</v>
      </c>
      <c r="S52" s="40">
        <f t="shared" si="10"/>
        <v>0</v>
      </c>
      <c r="T52" s="40">
        <f t="shared" si="11"/>
        <v>21380.745208169981</v>
      </c>
      <c r="U52">
        <f t="shared" si="12"/>
        <v>0</v>
      </c>
      <c r="V52" s="40">
        <f t="shared" si="13"/>
        <v>0</v>
      </c>
      <c r="W52" s="40">
        <f t="shared" si="14"/>
        <v>0</v>
      </c>
      <c r="X52" s="40">
        <f t="shared" si="15"/>
        <v>21380.745208169981</v>
      </c>
      <c r="Y52">
        <f t="shared" si="16"/>
        <v>0</v>
      </c>
    </row>
    <row r="53" spans="1:25" x14ac:dyDescent="0.25">
      <c r="A53" s="4" t="s">
        <v>776</v>
      </c>
      <c r="B53" s="7" t="s">
        <v>378</v>
      </c>
      <c r="C53" s="2" t="s">
        <v>777</v>
      </c>
      <c r="D53">
        <f>VLOOKUP(B53,'Model allocations'!$A$1:$L$319,6,FALSE)</f>
        <v>61177.416724141236</v>
      </c>
      <c r="E53" s="42">
        <f>VLOOKUP(B53,'Initial adjusted formula count'!$A$1:$P$319,12,FALSE)</f>
        <v>0.110313901345291</v>
      </c>
      <c r="F53">
        <f>VLOOKUP(B53,'Model allocations'!$A$1:$L$319,11,FALSE)</f>
        <v>66624.882354288158</v>
      </c>
      <c r="G53" s="41">
        <f t="shared" si="17"/>
        <v>0.85</v>
      </c>
      <c r="H53">
        <f t="shared" si="18"/>
        <v>52000.804215520053</v>
      </c>
      <c r="I53">
        <f t="shared" si="0"/>
        <v>0</v>
      </c>
      <c r="J53">
        <f t="shared" si="1"/>
        <v>66624.882354288158</v>
      </c>
      <c r="K53">
        <f t="shared" si="2"/>
        <v>66604.237795638226</v>
      </c>
      <c r="L53">
        <f t="shared" si="3"/>
        <v>66604.237795638226</v>
      </c>
      <c r="M53">
        <f t="shared" si="4"/>
        <v>0</v>
      </c>
      <c r="N53" s="40">
        <f t="shared" si="5"/>
        <v>66604.237795638226</v>
      </c>
      <c r="O53" s="40">
        <f t="shared" si="6"/>
        <v>66602.839466996651</v>
      </c>
      <c r="P53" s="40">
        <f t="shared" si="7"/>
        <v>66602.839466996651</v>
      </c>
      <c r="Q53">
        <f t="shared" si="8"/>
        <v>0</v>
      </c>
      <c r="R53" s="40">
        <f t="shared" si="9"/>
        <v>66602.839466996651</v>
      </c>
      <c r="S53" s="40">
        <f t="shared" si="10"/>
        <v>66602.839466996593</v>
      </c>
      <c r="T53" s="40">
        <f t="shared" si="11"/>
        <v>66602.839466996593</v>
      </c>
      <c r="U53">
        <f t="shared" si="12"/>
        <v>0</v>
      </c>
      <c r="V53" s="40">
        <f t="shared" si="13"/>
        <v>66602.839466996593</v>
      </c>
      <c r="W53" s="40">
        <f t="shared" si="14"/>
        <v>66602.839466996607</v>
      </c>
      <c r="X53" s="40">
        <f t="shared" si="15"/>
        <v>66602.839466996607</v>
      </c>
      <c r="Y53">
        <f t="shared" si="16"/>
        <v>0</v>
      </c>
    </row>
    <row r="54" spans="1:25" x14ac:dyDescent="0.25">
      <c r="A54" s="4" t="s">
        <v>778</v>
      </c>
      <c r="B54" s="7" t="s">
        <v>380</v>
      </c>
      <c r="C54" s="2" t="s">
        <v>779</v>
      </c>
      <c r="D54">
        <f>VLOOKUP(B54,'Model allocations'!$A$1:$L$319,6,FALSE)</f>
        <v>34676.333076327493</v>
      </c>
      <c r="E54" s="42">
        <f>VLOOKUP(B54,'Initial adjusted formula count'!$A$1:$P$319,12,FALSE)</f>
        <v>0.151260504201681</v>
      </c>
      <c r="F54">
        <f>VLOOKUP(B54,'Model allocations'!$A$1:$L$319,11,FALSE)</f>
        <v>31208.699768694743</v>
      </c>
      <c r="G54" s="41">
        <f t="shared" si="17"/>
        <v>0.9</v>
      </c>
      <c r="H54">
        <f t="shared" si="18"/>
        <v>31208.699768694743</v>
      </c>
      <c r="I54">
        <f t="shared" si="0"/>
        <v>0</v>
      </c>
      <c r="J54">
        <f t="shared" si="1"/>
        <v>31208.699768694743</v>
      </c>
      <c r="K54">
        <f t="shared" si="2"/>
        <v>31199.029360132718</v>
      </c>
      <c r="L54">
        <f t="shared" si="3"/>
        <v>31199.029360132718</v>
      </c>
      <c r="M54">
        <f t="shared" si="4"/>
        <v>31208.699768694743</v>
      </c>
      <c r="N54" s="40">
        <f t="shared" si="5"/>
        <v>0</v>
      </c>
      <c r="O54" s="40">
        <f t="shared" si="6"/>
        <v>0</v>
      </c>
      <c r="P54" s="40">
        <f t="shared" si="7"/>
        <v>31208.699768694743</v>
      </c>
      <c r="Q54">
        <f t="shared" si="8"/>
        <v>0</v>
      </c>
      <c r="R54" s="40">
        <f t="shared" si="9"/>
        <v>0</v>
      </c>
      <c r="S54" s="40">
        <f t="shared" si="10"/>
        <v>0</v>
      </c>
      <c r="T54" s="40">
        <f t="shared" si="11"/>
        <v>31208.699768694743</v>
      </c>
      <c r="U54">
        <f t="shared" si="12"/>
        <v>0</v>
      </c>
      <c r="V54" s="40">
        <f t="shared" si="13"/>
        <v>0</v>
      </c>
      <c r="W54" s="40">
        <f t="shared" si="14"/>
        <v>0</v>
      </c>
      <c r="X54" s="40">
        <f t="shared" si="15"/>
        <v>31208.699768694743</v>
      </c>
      <c r="Y54">
        <f t="shared" si="16"/>
        <v>0</v>
      </c>
    </row>
    <row r="55" spans="1:25" x14ac:dyDescent="0.25">
      <c r="A55" s="8" t="s">
        <v>780</v>
      </c>
      <c r="B55" s="7" t="s">
        <v>382</v>
      </c>
      <c r="C55" s="2" t="s">
        <v>781</v>
      </c>
      <c r="D55">
        <f>VLOOKUP(B55,'Model allocations'!$A$1:$L$319,6,FALSE)</f>
        <v>0</v>
      </c>
      <c r="E55" s="42">
        <f>VLOOKUP(B55,'Initial adjusted formula count'!$A$1:$P$319,12,FALSE)</f>
        <v>0.17272727272727301</v>
      </c>
      <c r="F55">
        <f>VLOOKUP(B55,'Model allocations'!$A$1:$L$319,11,FALSE)</f>
        <v>11048.084658042586</v>
      </c>
      <c r="G55" s="41">
        <f t="shared" si="17"/>
        <v>0.9</v>
      </c>
      <c r="H55">
        <f t="shared" si="18"/>
        <v>0</v>
      </c>
      <c r="I55">
        <f t="shared" si="0"/>
        <v>0</v>
      </c>
      <c r="J55">
        <f t="shared" si="1"/>
        <v>11048.084658042586</v>
      </c>
      <c r="K55">
        <f t="shared" si="2"/>
        <v>11044.661269908413</v>
      </c>
      <c r="L55">
        <f t="shared" si="3"/>
        <v>11044.661269908413</v>
      </c>
      <c r="M55">
        <f t="shared" si="4"/>
        <v>0</v>
      </c>
      <c r="N55" s="40">
        <f t="shared" si="5"/>
        <v>11044.661269908413</v>
      </c>
      <c r="O55" s="40">
        <f t="shared" si="6"/>
        <v>11044.42939177721</v>
      </c>
      <c r="P55" s="40">
        <f t="shared" si="7"/>
        <v>11044.42939177721</v>
      </c>
      <c r="Q55">
        <f t="shared" si="8"/>
        <v>0</v>
      </c>
      <c r="R55" s="40">
        <f t="shared" si="9"/>
        <v>11044.42939177721</v>
      </c>
      <c r="S55" s="40">
        <f t="shared" si="10"/>
        <v>11044.429391777201</v>
      </c>
      <c r="T55" s="40">
        <f t="shared" si="11"/>
        <v>11044.429391777201</v>
      </c>
      <c r="U55">
        <f t="shared" si="12"/>
        <v>0</v>
      </c>
      <c r="V55" s="40">
        <f t="shared" si="13"/>
        <v>11044.429391777201</v>
      </c>
      <c r="W55" s="40">
        <f t="shared" si="14"/>
        <v>11044.429391777203</v>
      </c>
      <c r="X55" s="40">
        <f t="shared" si="15"/>
        <v>11044.429391777203</v>
      </c>
      <c r="Y55">
        <f t="shared" si="16"/>
        <v>0</v>
      </c>
    </row>
    <row r="56" spans="1:25" x14ac:dyDescent="0.25">
      <c r="A56" s="4" t="s">
        <v>782</v>
      </c>
      <c r="B56" s="7" t="s">
        <v>384</v>
      </c>
      <c r="C56" s="2" t="s">
        <v>783</v>
      </c>
      <c r="D56">
        <f>VLOOKUP(B56,'Model allocations'!$A$1:$L$319,6,FALSE)</f>
        <v>51571.021094481468</v>
      </c>
      <c r="E56" s="42">
        <f>VLOOKUP(B56,'Initial adjusted formula count'!$A$1:$P$319,12,FALSE)</f>
        <v>0.29605263157894701</v>
      </c>
      <c r="F56">
        <f>VLOOKUP(B56,'Model allocations'!$A$1:$L$319,11,FALSE)</f>
        <v>46413.91898503332</v>
      </c>
      <c r="G56" s="41">
        <f t="shared" si="17"/>
        <v>0.9</v>
      </c>
      <c r="H56">
        <f t="shared" si="18"/>
        <v>46413.91898503332</v>
      </c>
      <c r="I56">
        <f t="shared" si="0"/>
        <v>0</v>
      </c>
      <c r="J56">
        <f t="shared" si="1"/>
        <v>46413.91898503332</v>
      </c>
      <c r="K56">
        <f t="shared" si="2"/>
        <v>46399.537047853082</v>
      </c>
      <c r="L56">
        <f t="shared" si="3"/>
        <v>46399.537047853082</v>
      </c>
      <c r="M56">
        <f t="shared" si="4"/>
        <v>46413.91898503332</v>
      </c>
      <c r="N56" s="40">
        <f t="shared" si="5"/>
        <v>0</v>
      </c>
      <c r="O56" s="40">
        <f t="shared" si="6"/>
        <v>0</v>
      </c>
      <c r="P56" s="40">
        <f t="shared" si="7"/>
        <v>46413.91898503332</v>
      </c>
      <c r="Q56">
        <f t="shared" si="8"/>
        <v>0</v>
      </c>
      <c r="R56" s="40">
        <f t="shared" si="9"/>
        <v>0</v>
      </c>
      <c r="S56" s="40">
        <f t="shared" si="10"/>
        <v>0</v>
      </c>
      <c r="T56" s="40">
        <f t="shared" si="11"/>
        <v>46413.91898503332</v>
      </c>
      <c r="U56">
        <f t="shared" si="12"/>
        <v>0</v>
      </c>
      <c r="V56" s="40">
        <f t="shared" si="13"/>
        <v>0</v>
      </c>
      <c r="W56" s="40">
        <f t="shared" si="14"/>
        <v>0</v>
      </c>
      <c r="X56" s="40">
        <f t="shared" si="15"/>
        <v>46413.91898503332</v>
      </c>
      <c r="Y56">
        <f t="shared" si="16"/>
        <v>0</v>
      </c>
    </row>
    <row r="57" spans="1:25" x14ac:dyDescent="0.25">
      <c r="A57" s="4" t="s">
        <v>784</v>
      </c>
      <c r="B57" s="7" t="s">
        <v>386</v>
      </c>
      <c r="C57" s="2" t="s">
        <v>785</v>
      </c>
      <c r="D57">
        <f>VLOOKUP(B57,'Model allocations'!$A$1:$L$319,6,FALSE)</f>
        <v>91989.157783159899</v>
      </c>
      <c r="E57" s="42">
        <f>VLOOKUP(B57,'Initial adjusted formula count'!$A$1:$P$319,12,FALSE)</f>
        <v>0.224422442244224</v>
      </c>
      <c r="F57">
        <f>VLOOKUP(B57,'Model allocations'!$A$1:$L$319,11,FALSE)</f>
        <v>82790.242004843909</v>
      </c>
      <c r="G57" s="41">
        <f t="shared" si="17"/>
        <v>0.9</v>
      </c>
      <c r="H57">
        <f t="shared" si="18"/>
        <v>82790.242004843909</v>
      </c>
      <c r="I57">
        <f t="shared" si="0"/>
        <v>0</v>
      </c>
      <c r="J57">
        <f t="shared" si="1"/>
        <v>82790.242004843909</v>
      </c>
      <c r="K57">
        <f t="shared" si="2"/>
        <v>82764.588405973409</v>
      </c>
      <c r="L57">
        <f t="shared" si="3"/>
        <v>82764.588405973409</v>
      </c>
      <c r="M57">
        <f t="shared" si="4"/>
        <v>82790.242004843909</v>
      </c>
      <c r="N57" s="40">
        <f t="shared" si="5"/>
        <v>0</v>
      </c>
      <c r="O57" s="40">
        <f t="shared" si="6"/>
        <v>0</v>
      </c>
      <c r="P57" s="40">
        <f t="shared" si="7"/>
        <v>82790.242004843909</v>
      </c>
      <c r="Q57">
        <f t="shared" si="8"/>
        <v>0</v>
      </c>
      <c r="R57" s="40">
        <f t="shared" si="9"/>
        <v>0</v>
      </c>
      <c r="S57" s="40">
        <f t="shared" si="10"/>
        <v>0</v>
      </c>
      <c r="T57" s="40">
        <f t="shared" si="11"/>
        <v>82790.242004843909</v>
      </c>
      <c r="U57">
        <f t="shared" si="12"/>
        <v>0</v>
      </c>
      <c r="V57" s="40">
        <f t="shared" si="13"/>
        <v>0</v>
      </c>
      <c r="W57" s="40">
        <f t="shared" si="14"/>
        <v>0</v>
      </c>
      <c r="X57" s="40">
        <f t="shared" si="15"/>
        <v>82790.242004843909</v>
      </c>
      <c r="Y57">
        <f t="shared" si="16"/>
        <v>0</v>
      </c>
    </row>
    <row r="58" spans="1:25" x14ac:dyDescent="0.25">
      <c r="A58" s="4" t="s">
        <v>786</v>
      </c>
      <c r="B58" s="7" t="s">
        <v>128</v>
      </c>
      <c r="C58" s="2" t="s">
        <v>787</v>
      </c>
      <c r="D58">
        <f>VLOOKUP(B58,'Model allocations'!$A$1:$L$319,6,FALSE)</f>
        <v>0</v>
      </c>
      <c r="E58" s="42">
        <f>VLOOKUP(B58,'Initial adjusted formula count'!$A$1:$P$319,12,FALSE)</f>
        <v>1.8348623853211E-2</v>
      </c>
      <c r="F58">
        <f>VLOOKUP(B58,'Model allocations'!$A$1:$L$319,11,FALSE)</f>
        <v>0</v>
      </c>
      <c r="G58" s="41">
        <f t="shared" si="17"/>
        <v>0.85</v>
      </c>
      <c r="H58">
        <f t="shared" si="18"/>
        <v>0</v>
      </c>
      <c r="I58">
        <f t="shared" si="0"/>
        <v>0</v>
      </c>
      <c r="J58">
        <f t="shared" si="1"/>
        <v>0</v>
      </c>
      <c r="K58">
        <f t="shared" si="2"/>
        <v>0</v>
      </c>
      <c r="L58">
        <f t="shared" si="3"/>
        <v>0</v>
      </c>
      <c r="M58">
        <f t="shared" si="4"/>
        <v>0</v>
      </c>
      <c r="N58" s="40">
        <f t="shared" si="5"/>
        <v>0</v>
      </c>
      <c r="O58" s="40">
        <f t="shared" si="6"/>
        <v>0</v>
      </c>
      <c r="P58" s="40">
        <f t="shared" si="7"/>
        <v>0</v>
      </c>
      <c r="Q58">
        <f t="shared" si="8"/>
        <v>0</v>
      </c>
      <c r="R58" s="40">
        <f t="shared" si="9"/>
        <v>0</v>
      </c>
      <c r="S58" s="40">
        <f t="shared" si="10"/>
        <v>0</v>
      </c>
      <c r="T58" s="40">
        <f t="shared" si="11"/>
        <v>0</v>
      </c>
      <c r="U58">
        <f t="shared" si="12"/>
        <v>0</v>
      </c>
      <c r="V58" s="40">
        <f t="shared" si="13"/>
        <v>0</v>
      </c>
      <c r="W58" s="40">
        <f t="shared" si="14"/>
        <v>0</v>
      </c>
      <c r="X58" s="40">
        <f t="shared" si="15"/>
        <v>0</v>
      </c>
      <c r="Y58">
        <f t="shared" si="16"/>
        <v>0</v>
      </c>
    </row>
    <row r="59" spans="1:25" x14ac:dyDescent="0.25">
      <c r="A59" s="4" t="s">
        <v>788</v>
      </c>
      <c r="B59" s="7" t="s">
        <v>286</v>
      </c>
      <c r="C59" s="2" t="s">
        <v>789</v>
      </c>
      <c r="D59">
        <f>VLOOKUP(B59,'Model allocations'!$A$1:$L$319,6,FALSE)</f>
        <v>25027.125023512323</v>
      </c>
      <c r="E59" s="42">
        <f>VLOOKUP(B59,'Initial adjusted formula count'!$A$1:$P$319,12,FALSE)</f>
        <v>0.162745098039216</v>
      </c>
      <c r="F59">
        <f>VLOOKUP(B59,'Model allocations'!$A$1:$L$319,11,FALSE)</f>
        <v>46397.188905529132</v>
      </c>
      <c r="G59" s="41">
        <f t="shared" si="17"/>
        <v>0.9</v>
      </c>
      <c r="H59">
        <f t="shared" si="18"/>
        <v>22524.412521161092</v>
      </c>
      <c r="I59">
        <f t="shared" si="0"/>
        <v>0</v>
      </c>
      <c r="J59">
        <f t="shared" si="1"/>
        <v>46397.188905529132</v>
      </c>
      <c r="K59">
        <f t="shared" si="2"/>
        <v>46382.812152374674</v>
      </c>
      <c r="L59">
        <f t="shared" si="3"/>
        <v>46382.812152374674</v>
      </c>
      <c r="M59">
        <f t="shared" si="4"/>
        <v>0</v>
      </c>
      <c r="N59" s="40">
        <f t="shared" si="5"/>
        <v>46382.812152374674</v>
      </c>
      <c r="O59" s="40">
        <f t="shared" si="6"/>
        <v>46381.838364266645</v>
      </c>
      <c r="P59" s="40">
        <f t="shared" si="7"/>
        <v>46381.838364266645</v>
      </c>
      <c r="Q59">
        <f t="shared" si="8"/>
        <v>0</v>
      </c>
      <c r="R59" s="40">
        <f t="shared" si="9"/>
        <v>46381.838364266645</v>
      </c>
      <c r="S59" s="40">
        <f t="shared" si="10"/>
        <v>46381.838364266609</v>
      </c>
      <c r="T59" s="40">
        <f t="shared" si="11"/>
        <v>46381.838364266609</v>
      </c>
      <c r="U59">
        <f t="shared" si="12"/>
        <v>0</v>
      </c>
      <c r="V59" s="40">
        <f t="shared" si="13"/>
        <v>46381.838364266609</v>
      </c>
      <c r="W59" s="40">
        <f t="shared" si="14"/>
        <v>46381.838364266616</v>
      </c>
      <c r="X59" s="40">
        <f t="shared" si="15"/>
        <v>46381.838364266616</v>
      </c>
      <c r="Y59">
        <f t="shared" si="16"/>
        <v>0</v>
      </c>
    </row>
    <row r="60" spans="1:25" x14ac:dyDescent="0.25">
      <c r="A60" s="4" t="s">
        <v>790</v>
      </c>
      <c r="B60" s="7" t="s">
        <v>388</v>
      </c>
      <c r="C60" s="2" t="s">
        <v>791</v>
      </c>
      <c r="D60">
        <f>VLOOKUP(B60,'Model allocations'!$A$1:$L$319,6,FALSE)</f>
        <v>53339.088014277331</v>
      </c>
      <c r="E60" s="42">
        <f>VLOOKUP(B60,'Initial adjusted formula count'!$A$1:$P$319,12,FALSE)</f>
        <v>0.119298245614035</v>
      </c>
      <c r="F60">
        <f>VLOOKUP(B60,'Model allocations'!$A$1:$L$319,11,FALSE)</f>
        <v>45338.224812135733</v>
      </c>
      <c r="G60" s="41">
        <f t="shared" si="17"/>
        <v>0.85</v>
      </c>
      <c r="H60">
        <f t="shared" si="18"/>
        <v>45338.224812135733</v>
      </c>
      <c r="I60">
        <f t="shared" si="0"/>
        <v>0</v>
      </c>
      <c r="J60">
        <f t="shared" si="1"/>
        <v>45338.224812135733</v>
      </c>
      <c r="K60">
        <f t="shared" si="2"/>
        <v>45324.176192338695</v>
      </c>
      <c r="L60">
        <f t="shared" si="3"/>
        <v>45324.176192338695</v>
      </c>
      <c r="M60">
        <f t="shared" si="4"/>
        <v>45338.224812135733</v>
      </c>
      <c r="N60" s="40">
        <f t="shared" si="5"/>
        <v>0</v>
      </c>
      <c r="O60" s="40">
        <f t="shared" si="6"/>
        <v>0</v>
      </c>
      <c r="P60" s="40">
        <f t="shared" si="7"/>
        <v>45338.224812135733</v>
      </c>
      <c r="Q60">
        <f t="shared" si="8"/>
        <v>0</v>
      </c>
      <c r="R60" s="40">
        <f t="shared" si="9"/>
        <v>0</v>
      </c>
      <c r="S60" s="40">
        <f t="shared" si="10"/>
        <v>0</v>
      </c>
      <c r="T60" s="40">
        <f t="shared" si="11"/>
        <v>45338.224812135733</v>
      </c>
      <c r="U60">
        <f t="shared" si="12"/>
        <v>0</v>
      </c>
      <c r="V60" s="40">
        <f t="shared" si="13"/>
        <v>0</v>
      </c>
      <c r="W60" s="40">
        <f t="shared" si="14"/>
        <v>0</v>
      </c>
      <c r="X60" s="40">
        <f t="shared" si="15"/>
        <v>45338.224812135733</v>
      </c>
      <c r="Y60">
        <f t="shared" si="16"/>
        <v>0</v>
      </c>
    </row>
    <row r="61" spans="1:25" x14ac:dyDescent="0.25">
      <c r="A61" s="4" t="s">
        <v>792</v>
      </c>
      <c r="B61" s="7" t="s">
        <v>390</v>
      </c>
      <c r="C61" s="2" t="s">
        <v>793</v>
      </c>
      <c r="D61">
        <f>VLOOKUP(B61,'Model allocations'!$A$1:$L$319,6,FALSE)</f>
        <v>47767.021091125855</v>
      </c>
      <c r="E61" s="42">
        <f>VLOOKUP(B61,'Initial adjusted formula count'!$A$1:$P$319,12,FALSE)</f>
        <v>0.19238095238095199</v>
      </c>
      <c r="F61">
        <f>VLOOKUP(B61,'Model allocations'!$A$1:$L$319,11,FALSE)</f>
        <v>62510.25420320069</v>
      </c>
      <c r="G61" s="41">
        <f t="shared" si="17"/>
        <v>0.9</v>
      </c>
      <c r="H61">
        <f t="shared" si="18"/>
        <v>42990.318982013268</v>
      </c>
      <c r="I61">
        <f t="shared" si="0"/>
        <v>0</v>
      </c>
      <c r="J61">
        <f t="shared" si="1"/>
        <v>62510.25420320069</v>
      </c>
      <c r="K61">
        <f t="shared" si="2"/>
        <v>62490.884613889335</v>
      </c>
      <c r="L61">
        <f t="shared" si="3"/>
        <v>62490.884613889335</v>
      </c>
      <c r="M61">
        <f t="shared" si="4"/>
        <v>0</v>
      </c>
      <c r="N61" s="40">
        <f t="shared" si="5"/>
        <v>62490.884613889335</v>
      </c>
      <c r="O61" s="40">
        <f t="shared" si="6"/>
        <v>62489.572643409905</v>
      </c>
      <c r="P61" s="40">
        <f t="shared" si="7"/>
        <v>62489.572643409905</v>
      </c>
      <c r="Q61">
        <f t="shared" si="8"/>
        <v>0</v>
      </c>
      <c r="R61" s="40">
        <f t="shared" si="9"/>
        <v>62489.572643409905</v>
      </c>
      <c r="S61" s="40">
        <f t="shared" si="10"/>
        <v>62489.572643409854</v>
      </c>
      <c r="T61" s="40">
        <f t="shared" si="11"/>
        <v>62489.572643409854</v>
      </c>
      <c r="U61">
        <f t="shared" si="12"/>
        <v>0</v>
      </c>
      <c r="V61" s="40">
        <f t="shared" si="13"/>
        <v>62489.572643409854</v>
      </c>
      <c r="W61" s="40">
        <f t="shared" si="14"/>
        <v>62489.572643409861</v>
      </c>
      <c r="X61" s="40">
        <f t="shared" si="15"/>
        <v>62489.572643409861</v>
      </c>
      <c r="Y61">
        <f t="shared" si="16"/>
        <v>0</v>
      </c>
    </row>
    <row r="62" spans="1:25" x14ac:dyDescent="0.25">
      <c r="A62" s="4" t="s">
        <v>794</v>
      </c>
      <c r="B62" s="7" t="s">
        <v>392</v>
      </c>
      <c r="C62" s="2" t="s">
        <v>795</v>
      </c>
      <c r="D62">
        <f>VLOOKUP(B62,'Model allocations'!$A$1:$L$319,6,FALSE)</f>
        <v>181307.61683700039</v>
      </c>
      <c r="E62" s="42">
        <f>VLOOKUP(B62,'Initial adjusted formula count'!$A$1:$P$319,12,FALSE)</f>
        <v>0.149104539775094</v>
      </c>
      <c r="F62">
        <f>VLOOKUP(B62,'Model allocations'!$A$1:$L$319,11,FALSE)</f>
        <v>193916.32425069241</v>
      </c>
      <c r="G62" s="41">
        <f t="shared" si="17"/>
        <v>0.85</v>
      </c>
      <c r="H62">
        <f t="shared" si="18"/>
        <v>154111.47431145032</v>
      </c>
      <c r="I62">
        <f t="shared" si="0"/>
        <v>0</v>
      </c>
      <c r="J62">
        <f t="shared" si="1"/>
        <v>193916.32425069241</v>
      </c>
      <c r="K62">
        <f t="shared" si="2"/>
        <v>193856.23683608527</v>
      </c>
      <c r="L62">
        <f t="shared" si="3"/>
        <v>193856.23683608527</v>
      </c>
      <c r="M62">
        <f t="shared" si="4"/>
        <v>0</v>
      </c>
      <c r="N62" s="40">
        <f t="shared" si="5"/>
        <v>193856.23683608527</v>
      </c>
      <c r="O62" s="40">
        <f t="shared" si="6"/>
        <v>193852.16690394151</v>
      </c>
      <c r="P62" s="40">
        <f t="shared" si="7"/>
        <v>193852.16690394151</v>
      </c>
      <c r="Q62">
        <f t="shared" si="8"/>
        <v>0</v>
      </c>
      <c r="R62" s="40">
        <f t="shared" si="9"/>
        <v>193852.16690394151</v>
      </c>
      <c r="S62" s="40">
        <f t="shared" si="10"/>
        <v>193852.16690394137</v>
      </c>
      <c r="T62" s="40">
        <f t="shared" si="11"/>
        <v>193852.16690394137</v>
      </c>
      <c r="U62">
        <f t="shared" si="12"/>
        <v>0</v>
      </c>
      <c r="V62" s="40">
        <f t="shared" si="13"/>
        <v>193852.16690394137</v>
      </c>
      <c r="W62" s="40">
        <f t="shared" si="14"/>
        <v>193852.1669039414</v>
      </c>
      <c r="X62" s="40">
        <f t="shared" si="15"/>
        <v>193852.1669039414</v>
      </c>
      <c r="Y62">
        <f t="shared" si="16"/>
        <v>0</v>
      </c>
    </row>
    <row r="63" spans="1:25" x14ac:dyDescent="0.25">
      <c r="A63" s="4" t="s">
        <v>796</v>
      </c>
      <c r="B63" s="7" t="s">
        <v>288</v>
      </c>
      <c r="C63" s="2" t="s">
        <v>797</v>
      </c>
      <c r="D63">
        <f>VLOOKUP(B63,'Model allocations'!$A$1:$L$319,6,FALSE)</f>
        <v>0</v>
      </c>
      <c r="E63" s="42">
        <f>VLOOKUP(B63,'Initial adjusted formula count'!$A$1:$P$319,12,FALSE)</f>
        <v>4.4963251188932102E-2</v>
      </c>
      <c r="F63">
        <f>VLOOKUP(B63,'Model allocations'!$A$1:$L$319,11,FALSE)</f>
        <v>0</v>
      </c>
      <c r="G63" s="41">
        <f t="shared" si="17"/>
        <v>0.85</v>
      </c>
      <c r="H63">
        <f t="shared" si="18"/>
        <v>0</v>
      </c>
      <c r="I63">
        <f t="shared" si="0"/>
        <v>0</v>
      </c>
      <c r="J63">
        <f t="shared" si="1"/>
        <v>0</v>
      </c>
      <c r="K63">
        <f t="shared" si="2"/>
        <v>0</v>
      </c>
      <c r="L63">
        <f t="shared" si="3"/>
        <v>0</v>
      </c>
      <c r="M63">
        <f t="shared" si="4"/>
        <v>0</v>
      </c>
      <c r="N63" s="40">
        <f t="shared" si="5"/>
        <v>0</v>
      </c>
      <c r="O63" s="40">
        <f t="shared" si="6"/>
        <v>0</v>
      </c>
      <c r="P63" s="40">
        <f t="shared" si="7"/>
        <v>0</v>
      </c>
      <c r="Q63">
        <f t="shared" si="8"/>
        <v>0</v>
      </c>
      <c r="R63" s="40">
        <f t="shared" si="9"/>
        <v>0</v>
      </c>
      <c r="S63" s="40">
        <f t="shared" si="10"/>
        <v>0</v>
      </c>
      <c r="T63" s="40">
        <f t="shared" si="11"/>
        <v>0</v>
      </c>
      <c r="U63">
        <f t="shared" si="12"/>
        <v>0</v>
      </c>
      <c r="V63" s="40">
        <f t="shared" si="13"/>
        <v>0</v>
      </c>
      <c r="W63" s="40">
        <f t="shared" si="14"/>
        <v>0</v>
      </c>
      <c r="X63" s="40">
        <f t="shared" si="15"/>
        <v>0</v>
      </c>
      <c r="Y63">
        <f t="shared" si="16"/>
        <v>0</v>
      </c>
    </row>
    <row r="64" spans="1:25" x14ac:dyDescent="0.25">
      <c r="A64" s="4" t="s">
        <v>798</v>
      </c>
      <c r="B64" s="7" t="s">
        <v>394</v>
      </c>
      <c r="C64" s="2" t="s">
        <v>799</v>
      </c>
      <c r="D64">
        <f>VLOOKUP(B64,'Model allocations'!$A$1:$L$319,6,FALSE)</f>
        <v>0</v>
      </c>
      <c r="E64" s="42">
        <f>VLOOKUP(B64,'Initial adjusted formula count'!$A$1:$P$319,12,FALSE)</f>
        <v>0.12987012987013</v>
      </c>
      <c r="F64">
        <f>VLOOKUP(B64,'Model allocations'!$A$1:$L$319,11,FALSE)</f>
        <v>5416.6571019746461</v>
      </c>
      <c r="G64" s="41">
        <f t="shared" si="17"/>
        <v>0.85</v>
      </c>
      <c r="H64">
        <f t="shared" si="18"/>
        <v>0</v>
      </c>
      <c r="I64">
        <f t="shared" si="0"/>
        <v>0</v>
      </c>
      <c r="J64">
        <f t="shared" si="1"/>
        <v>5416.6571019746461</v>
      </c>
      <c r="K64">
        <f t="shared" si="2"/>
        <v>5414.9786825722122</v>
      </c>
      <c r="L64">
        <f t="shared" si="3"/>
        <v>5414.9786825722122</v>
      </c>
      <c r="M64">
        <f t="shared" si="4"/>
        <v>0</v>
      </c>
      <c r="N64" s="40">
        <f t="shared" si="5"/>
        <v>5414.9786825722122</v>
      </c>
      <c r="O64" s="40">
        <f t="shared" si="6"/>
        <v>5414.8649973167994</v>
      </c>
      <c r="P64" s="40">
        <f t="shared" si="7"/>
        <v>5414.8649973167994</v>
      </c>
      <c r="Q64">
        <f t="shared" si="8"/>
        <v>0</v>
      </c>
      <c r="R64" s="40">
        <f t="shared" si="9"/>
        <v>5414.8649973167994</v>
      </c>
      <c r="S64" s="40">
        <f t="shared" si="10"/>
        <v>5414.8649973167949</v>
      </c>
      <c r="T64" s="40">
        <f t="shared" si="11"/>
        <v>5414.8649973167949</v>
      </c>
      <c r="U64">
        <f t="shared" si="12"/>
        <v>0</v>
      </c>
      <c r="V64" s="40">
        <f t="shared" si="13"/>
        <v>5414.8649973167949</v>
      </c>
      <c r="W64" s="40">
        <f t="shared" si="14"/>
        <v>5414.8649973167958</v>
      </c>
      <c r="X64" s="40">
        <f t="shared" si="15"/>
        <v>5414.8649973167958</v>
      </c>
      <c r="Y64">
        <f t="shared" si="16"/>
        <v>0</v>
      </c>
    </row>
    <row r="65" spans="1:25" x14ac:dyDescent="0.25">
      <c r="A65" s="4" t="s">
        <v>800</v>
      </c>
      <c r="B65" s="7" t="s">
        <v>396</v>
      </c>
      <c r="C65" s="2" t="s">
        <v>801</v>
      </c>
      <c r="D65">
        <f>VLOOKUP(B65,'Model allocations'!$A$1:$L$319,6,FALSE)</f>
        <v>428519.99623591662</v>
      </c>
      <c r="E65" s="42">
        <f>VLOOKUP(B65,'Initial adjusted formula count'!$A$1:$P$319,12,FALSE)</f>
        <v>0.156809092822564</v>
      </c>
      <c r="F65">
        <f>VLOOKUP(B65,'Model allocations'!$A$1:$L$319,11,FALSE)</f>
        <v>418165.92827244278</v>
      </c>
      <c r="G65" s="41">
        <f t="shared" si="17"/>
        <v>0.9</v>
      </c>
      <c r="H65">
        <f t="shared" si="18"/>
        <v>385667.99661232496</v>
      </c>
      <c r="I65">
        <f t="shared" si="0"/>
        <v>0</v>
      </c>
      <c r="J65">
        <f t="shared" si="1"/>
        <v>418165.92827244278</v>
      </c>
      <c r="K65">
        <f t="shared" si="2"/>
        <v>418036.35429457494</v>
      </c>
      <c r="L65">
        <f t="shared" si="3"/>
        <v>418036.35429457494</v>
      </c>
      <c r="M65">
        <f t="shared" si="4"/>
        <v>0</v>
      </c>
      <c r="N65" s="40">
        <f t="shared" si="5"/>
        <v>418036.35429457494</v>
      </c>
      <c r="O65" s="40">
        <f t="shared" si="6"/>
        <v>418027.57779285708</v>
      </c>
      <c r="P65" s="40">
        <f t="shared" si="7"/>
        <v>418027.57779285708</v>
      </c>
      <c r="Q65">
        <f t="shared" si="8"/>
        <v>0</v>
      </c>
      <c r="R65" s="40">
        <f t="shared" si="9"/>
        <v>418027.57779285708</v>
      </c>
      <c r="S65" s="40">
        <f t="shared" si="10"/>
        <v>418027.57779285673</v>
      </c>
      <c r="T65" s="40">
        <f t="shared" si="11"/>
        <v>418027.57779285673</v>
      </c>
      <c r="U65">
        <f t="shared" si="12"/>
        <v>0</v>
      </c>
      <c r="V65" s="40">
        <f t="shared" si="13"/>
        <v>418027.57779285673</v>
      </c>
      <c r="W65" s="40">
        <f t="shared" si="14"/>
        <v>418027.57779285684</v>
      </c>
      <c r="X65" s="40">
        <f t="shared" si="15"/>
        <v>418027.57779285684</v>
      </c>
      <c r="Y65">
        <f t="shared" si="16"/>
        <v>0</v>
      </c>
    </row>
    <row r="66" spans="1:25" x14ac:dyDescent="0.25">
      <c r="A66" s="4" t="s">
        <v>802</v>
      </c>
      <c r="B66" s="7" t="s">
        <v>398</v>
      </c>
      <c r="C66" s="2" t="s">
        <v>803</v>
      </c>
      <c r="D66">
        <f>VLOOKUP(B66,'Model allocations'!$A$1:$L$319,6,FALSE)</f>
        <v>214120.95853449428</v>
      </c>
      <c r="E66" s="42">
        <f>VLOOKUP(B66,'Initial adjusted formula count'!$A$1:$P$319,12,FALSE)</f>
        <v>0.12634780204589399</v>
      </c>
      <c r="F66">
        <f>VLOOKUP(B66,'Model allocations'!$A$1:$L$319,11,FALSE)</f>
        <v>247541.22956024139</v>
      </c>
      <c r="G66" s="41">
        <f t="shared" si="17"/>
        <v>0.85</v>
      </c>
      <c r="H66">
        <f t="shared" si="18"/>
        <v>182002.81475432013</v>
      </c>
      <c r="I66">
        <f t="shared" si="0"/>
        <v>0</v>
      </c>
      <c r="J66">
        <f t="shared" si="1"/>
        <v>247541.22956024139</v>
      </c>
      <c r="K66">
        <f t="shared" si="2"/>
        <v>247464.52579355019</v>
      </c>
      <c r="L66">
        <f t="shared" si="3"/>
        <v>247464.52579355019</v>
      </c>
      <c r="M66">
        <f t="shared" si="4"/>
        <v>0</v>
      </c>
      <c r="N66" s="40">
        <f t="shared" si="5"/>
        <v>247464.52579355019</v>
      </c>
      <c r="O66" s="40">
        <f t="shared" si="6"/>
        <v>247459.33037737786</v>
      </c>
      <c r="P66" s="40">
        <f t="shared" si="7"/>
        <v>247459.33037737786</v>
      </c>
      <c r="Q66">
        <f t="shared" si="8"/>
        <v>0</v>
      </c>
      <c r="R66" s="40">
        <f t="shared" si="9"/>
        <v>247459.33037737786</v>
      </c>
      <c r="S66" s="40">
        <f t="shared" si="10"/>
        <v>247459.33037737766</v>
      </c>
      <c r="T66" s="40">
        <f t="shared" si="11"/>
        <v>247459.33037737766</v>
      </c>
      <c r="U66">
        <f t="shared" si="12"/>
        <v>0</v>
      </c>
      <c r="V66" s="40">
        <f t="shared" si="13"/>
        <v>247459.33037737766</v>
      </c>
      <c r="W66" s="40">
        <f t="shared" si="14"/>
        <v>247459.33037737769</v>
      </c>
      <c r="X66" s="40">
        <f t="shared" si="15"/>
        <v>247459.33037737769</v>
      </c>
      <c r="Y66">
        <f t="shared" si="16"/>
        <v>0</v>
      </c>
    </row>
    <row r="67" spans="1:25" x14ac:dyDescent="0.25">
      <c r="A67" s="4" t="s">
        <v>804</v>
      </c>
      <c r="B67" s="7" t="s">
        <v>400</v>
      </c>
      <c r="C67" s="2" t="s">
        <v>805</v>
      </c>
      <c r="D67">
        <f>VLOOKUP(B67,'Model allocations'!$A$1:$L$319,6,FALSE)</f>
        <v>382080.77535895491</v>
      </c>
      <c r="E67" s="42">
        <f>VLOOKUP(B67,'Initial adjusted formula count'!$A$1:$P$319,12,FALSE)</f>
        <v>0.103953594871012</v>
      </c>
      <c r="F67">
        <f>VLOOKUP(B67,'Model allocations'!$A$1:$L$319,11,FALSE)</f>
        <v>368874.34864447353</v>
      </c>
      <c r="G67" s="41">
        <f t="shared" si="17"/>
        <v>0.85</v>
      </c>
      <c r="H67">
        <f t="shared" si="18"/>
        <v>324768.65905511164</v>
      </c>
      <c r="I67">
        <f t="shared" si="0"/>
        <v>0</v>
      </c>
      <c r="J67">
        <f t="shared" si="1"/>
        <v>368874.34864447353</v>
      </c>
      <c r="K67">
        <f t="shared" si="2"/>
        <v>368760.04828316782</v>
      </c>
      <c r="L67">
        <f t="shared" si="3"/>
        <v>368760.04828316782</v>
      </c>
      <c r="M67">
        <f t="shared" si="4"/>
        <v>0</v>
      </c>
      <c r="N67" s="40">
        <f t="shared" si="5"/>
        <v>368760.04828316782</v>
      </c>
      <c r="O67" s="40">
        <f t="shared" si="6"/>
        <v>368752.30631727428</v>
      </c>
      <c r="P67" s="40">
        <f t="shared" si="7"/>
        <v>368752.30631727428</v>
      </c>
      <c r="Q67">
        <f t="shared" si="8"/>
        <v>0</v>
      </c>
      <c r="R67" s="40">
        <f t="shared" si="9"/>
        <v>368752.30631727428</v>
      </c>
      <c r="S67" s="40">
        <f t="shared" si="10"/>
        <v>368752.30631727399</v>
      </c>
      <c r="T67" s="40">
        <f t="shared" si="11"/>
        <v>368752.30631727399</v>
      </c>
      <c r="U67">
        <f t="shared" si="12"/>
        <v>0</v>
      </c>
      <c r="V67" s="40">
        <f t="shared" si="13"/>
        <v>368752.30631727399</v>
      </c>
      <c r="W67" s="40">
        <f t="shared" si="14"/>
        <v>368752.30631727399</v>
      </c>
      <c r="X67" s="40">
        <f t="shared" si="15"/>
        <v>368752.30631727399</v>
      </c>
      <c r="Y67">
        <f t="shared" si="16"/>
        <v>0</v>
      </c>
    </row>
    <row r="68" spans="1:25" x14ac:dyDescent="0.25">
      <c r="A68" s="4" t="s">
        <v>806</v>
      </c>
      <c r="B68" s="7" t="s">
        <v>130</v>
      </c>
      <c r="C68" s="2" t="s">
        <v>807</v>
      </c>
      <c r="D68">
        <f>VLOOKUP(B68,'Model allocations'!$A$1:$L$319,6,FALSE)</f>
        <v>6117.7416724141231</v>
      </c>
      <c r="E68" s="42">
        <f>VLOOKUP(B68,'Initial adjusted formula count'!$A$1:$P$319,12,FALSE)</f>
        <v>8.2191780821917804E-2</v>
      </c>
      <c r="F68">
        <f>VLOOKUP(B68,'Model allocations'!$A$1:$L$319,11,FALSE)</f>
        <v>6499.9885223695792</v>
      </c>
      <c r="G68" s="41">
        <f t="shared" si="17"/>
        <v>0.85</v>
      </c>
      <c r="H68">
        <f t="shared" si="18"/>
        <v>5200.0804215520047</v>
      </c>
      <c r="I68">
        <f t="shared" ref="I68:I131" si="19">IF(F68&lt;H68,H68,0)</f>
        <v>0</v>
      </c>
      <c r="J68">
        <f t="shared" ref="J68:J131" si="20">IF(I68=0,F68,0)</f>
        <v>6499.9885223695792</v>
      </c>
      <c r="K68">
        <f t="shared" ref="K68:K131" si="21">(J68/$J$3)*($F$3-$I$3)</f>
        <v>6497.9744190866586</v>
      </c>
      <c r="L68">
        <f t="shared" ref="L68:L131" si="22">I68+K68</f>
        <v>6497.9744190866586</v>
      </c>
      <c r="M68">
        <f t="shared" ref="M68:M131" si="23">IF(L68&lt;H68,H68,0)</f>
        <v>0</v>
      </c>
      <c r="N68" s="40">
        <f t="shared" ref="N68:N131" si="24">IF($I68+$M68=0,L68,0)</f>
        <v>6497.9744190866586</v>
      </c>
      <c r="O68" s="40">
        <f t="shared" ref="O68:O131" si="25">((N68/$N$3)*($F$3-$I$3-$M$3))</f>
        <v>6497.8379967801638</v>
      </c>
      <c r="P68" s="40">
        <f t="shared" ref="P68:P131" si="26">$I68+$M68+O68</f>
        <v>6497.8379967801638</v>
      </c>
      <c r="Q68">
        <f t="shared" ref="Q68:Q131" si="27">IF(P68&lt;H68,H68,0)</f>
        <v>0</v>
      </c>
      <c r="R68" s="40">
        <f t="shared" ref="R68:R131" si="28">IF($I68+$M68+$Q68=0,P68,0)</f>
        <v>6497.8379967801638</v>
      </c>
      <c r="S68" s="40">
        <f t="shared" ref="S68:S131" si="29">((R68/$R$3)*($F$3-$I$3-$M$3-$Q$3))</f>
        <v>6497.8379967801584</v>
      </c>
      <c r="T68" s="40">
        <f t="shared" ref="T68:T131" si="30">$I68+$M68+$Q68+S68</f>
        <v>6497.8379967801584</v>
      </c>
      <c r="U68">
        <f t="shared" ref="U68:U131" si="31">IF(T68&lt;H68,H68,0)</f>
        <v>0</v>
      </c>
      <c r="V68" s="40">
        <f t="shared" ref="V68:V131" si="32">IF($I68+$M68+$Q68+U68=0,T68,0)</f>
        <v>6497.8379967801584</v>
      </c>
      <c r="W68" s="40">
        <f t="shared" ref="W68:W131" si="33">((V68/$V$3)*($F$3-$I$3-$M$3-$Q$3-$U$3))</f>
        <v>6497.8379967801593</v>
      </c>
      <c r="X68" s="40">
        <f t="shared" ref="X68:X131" si="34">$I68+$M68+$Q68+$U68+W68</f>
        <v>6497.8379967801593</v>
      </c>
      <c r="Y68">
        <f t="shared" ref="Y68:Y131" si="35">IF(X68&lt;H68,H68,0)</f>
        <v>0</v>
      </c>
    </row>
    <row r="69" spans="1:25" x14ac:dyDescent="0.25">
      <c r="A69" s="4" t="s">
        <v>808</v>
      </c>
      <c r="B69" s="7" t="s">
        <v>132</v>
      </c>
      <c r="C69" s="2" t="s">
        <v>809</v>
      </c>
      <c r="D69">
        <f>VLOOKUP(B69,'Model allocations'!$A$1:$L$319,6,FALSE)</f>
        <v>97327.708424770157</v>
      </c>
      <c r="E69" s="42">
        <f>VLOOKUP(B69,'Initial adjusted formula count'!$A$1:$P$319,12,FALSE)</f>
        <v>9.6875000000000003E-2</v>
      </c>
      <c r="F69">
        <f>VLOOKUP(B69,'Model allocations'!$A$1:$L$319,11,FALSE)</f>
        <v>117541.45911284983</v>
      </c>
      <c r="G69" s="41">
        <f t="shared" ref="G69:G132" si="36">IF(E69&lt;0.15,0.85,IF(AND(E69&gt;=0.15,E69&lt;0.3),0.9,0.95))</f>
        <v>0.85</v>
      </c>
      <c r="H69">
        <f t="shared" ref="H69:H132" si="37">IF(F69 = 0, 0, D69*G69)</f>
        <v>82728.552161054628</v>
      </c>
      <c r="I69">
        <f t="shared" si="19"/>
        <v>0</v>
      </c>
      <c r="J69">
        <f t="shared" si="20"/>
        <v>117541.45911284983</v>
      </c>
      <c r="K69">
        <f t="shared" si="21"/>
        <v>117505.03741181701</v>
      </c>
      <c r="L69">
        <f t="shared" si="22"/>
        <v>117505.03741181701</v>
      </c>
      <c r="M69">
        <f t="shared" si="23"/>
        <v>0</v>
      </c>
      <c r="N69" s="40">
        <f t="shared" si="24"/>
        <v>117505.03741181701</v>
      </c>
      <c r="O69" s="40">
        <f t="shared" si="25"/>
        <v>117502.57044177456</v>
      </c>
      <c r="P69" s="40">
        <f t="shared" si="26"/>
        <v>117502.57044177456</v>
      </c>
      <c r="Q69">
        <f t="shared" si="27"/>
        <v>0</v>
      </c>
      <c r="R69" s="40">
        <f t="shared" si="28"/>
        <v>117502.57044177456</v>
      </c>
      <c r="S69" s="40">
        <f t="shared" si="29"/>
        <v>117502.57044177446</v>
      </c>
      <c r="T69" s="40">
        <f t="shared" si="30"/>
        <v>117502.57044177446</v>
      </c>
      <c r="U69">
        <f t="shared" si="31"/>
        <v>0</v>
      </c>
      <c r="V69" s="40">
        <f t="shared" si="32"/>
        <v>117502.57044177446</v>
      </c>
      <c r="W69" s="40">
        <f t="shared" si="33"/>
        <v>117502.57044177449</v>
      </c>
      <c r="X69" s="40">
        <f t="shared" si="34"/>
        <v>117502.57044177449</v>
      </c>
      <c r="Y69">
        <f t="shared" si="35"/>
        <v>0</v>
      </c>
    </row>
    <row r="70" spans="1:25" x14ac:dyDescent="0.25">
      <c r="A70" s="4" t="s">
        <v>810</v>
      </c>
      <c r="B70" s="7" t="s">
        <v>134</v>
      </c>
      <c r="C70" s="2" t="s">
        <v>811</v>
      </c>
      <c r="D70">
        <f>VLOOKUP(B70,'Model allocations'!$A$1:$L$319,6,FALSE)</f>
        <v>1328662.2595815766</v>
      </c>
      <c r="E70" s="42">
        <f>VLOOKUP(B70,'Initial adjusted formula count'!$A$1:$P$319,12,FALSE)</f>
        <v>7.8649857665717804E-2</v>
      </c>
      <c r="F70">
        <f>VLOOKUP(B70,'Model allocations'!$A$1:$L$319,11,FALSE)</f>
        <v>1384226.7224096213</v>
      </c>
      <c r="G70" s="41">
        <f t="shared" si="36"/>
        <v>0.85</v>
      </c>
      <c r="H70">
        <f t="shared" si="37"/>
        <v>1129362.9206443401</v>
      </c>
      <c r="I70">
        <f t="shared" si="19"/>
        <v>0</v>
      </c>
      <c r="J70">
        <f t="shared" si="20"/>
        <v>1384226.7224096213</v>
      </c>
      <c r="K70">
        <f t="shared" si="21"/>
        <v>1383797.8023313293</v>
      </c>
      <c r="L70">
        <f t="shared" si="22"/>
        <v>1383797.8023313293</v>
      </c>
      <c r="M70">
        <f t="shared" si="23"/>
        <v>0</v>
      </c>
      <c r="N70" s="40">
        <f t="shared" si="24"/>
        <v>1383797.8023313293</v>
      </c>
      <c r="O70" s="40">
        <f t="shared" si="25"/>
        <v>1383768.7500643088</v>
      </c>
      <c r="P70" s="40">
        <f t="shared" si="26"/>
        <v>1383768.7500643088</v>
      </c>
      <c r="Q70">
        <f t="shared" si="27"/>
        <v>0</v>
      </c>
      <c r="R70" s="40">
        <f t="shared" si="28"/>
        <v>1383768.7500643088</v>
      </c>
      <c r="S70" s="40">
        <f t="shared" si="29"/>
        <v>1383768.7500643076</v>
      </c>
      <c r="T70" s="40">
        <f t="shared" si="30"/>
        <v>1383768.7500643076</v>
      </c>
      <c r="U70">
        <f t="shared" si="31"/>
        <v>0</v>
      </c>
      <c r="V70" s="40">
        <f t="shared" si="32"/>
        <v>1383768.7500643076</v>
      </c>
      <c r="W70" s="40">
        <f t="shared" si="33"/>
        <v>1383768.7500643078</v>
      </c>
      <c r="X70" s="40">
        <f t="shared" si="34"/>
        <v>1383768.7500643078</v>
      </c>
      <c r="Y70">
        <f t="shared" si="35"/>
        <v>0</v>
      </c>
    </row>
    <row r="71" spans="1:25" x14ac:dyDescent="0.25">
      <c r="A71" s="4" t="s">
        <v>812</v>
      </c>
      <c r="B71" s="7" t="s">
        <v>402</v>
      </c>
      <c r="C71" s="2" t="s">
        <v>813</v>
      </c>
      <c r="D71">
        <f>VLOOKUP(B71,'Model allocations'!$A$1:$L$319,6,FALSE)</f>
        <v>201329.31685581023</v>
      </c>
      <c r="E71" s="42">
        <f>VLOOKUP(B71,'Initial adjusted formula count'!$A$1:$P$319,12,FALSE)</f>
        <v>0.13068508923431199</v>
      </c>
      <c r="F71">
        <f>VLOOKUP(B71,'Model allocations'!$A$1:$L$319,11,FALSE)</f>
        <v>245916.23242964898</v>
      </c>
      <c r="G71" s="41">
        <f t="shared" si="36"/>
        <v>0.85</v>
      </c>
      <c r="H71">
        <f t="shared" si="37"/>
        <v>171129.91932743869</v>
      </c>
      <c r="I71">
        <f t="shared" si="19"/>
        <v>0</v>
      </c>
      <c r="J71">
        <f t="shared" si="20"/>
        <v>245916.23242964898</v>
      </c>
      <c r="K71">
        <f t="shared" si="21"/>
        <v>245840.03218877848</v>
      </c>
      <c r="L71">
        <f t="shared" si="22"/>
        <v>245840.03218877848</v>
      </c>
      <c r="M71">
        <f t="shared" si="23"/>
        <v>0</v>
      </c>
      <c r="N71" s="40">
        <f t="shared" si="24"/>
        <v>245840.03218877848</v>
      </c>
      <c r="O71" s="40">
        <f t="shared" si="25"/>
        <v>245834.87087818279</v>
      </c>
      <c r="P71" s="40">
        <f t="shared" si="26"/>
        <v>245834.87087818279</v>
      </c>
      <c r="Q71">
        <f t="shared" si="27"/>
        <v>0</v>
      </c>
      <c r="R71" s="40">
        <f t="shared" si="28"/>
        <v>245834.87087818279</v>
      </c>
      <c r="S71" s="40">
        <f t="shared" si="29"/>
        <v>245834.87087818258</v>
      </c>
      <c r="T71" s="40">
        <f t="shared" si="30"/>
        <v>245834.87087818258</v>
      </c>
      <c r="U71">
        <f t="shared" si="31"/>
        <v>0</v>
      </c>
      <c r="V71" s="40">
        <f t="shared" si="32"/>
        <v>245834.87087818258</v>
      </c>
      <c r="W71" s="40">
        <f t="shared" si="33"/>
        <v>245834.87087818261</v>
      </c>
      <c r="X71" s="40">
        <f t="shared" si="34"/>
        <v>245834.87087818261</v>
      </c>
      <c r="Y71">
        <f t="shared" si="35"/>
        <v>0</v>
      </c>
    </row>
    <row r="72" spans="1:25" x14ac:dyDescent="0.25">
      <c r="A72" s="4" t="s">
        <v>814</v>
      </c>
      <c r="B72" s="7" t="s">
        <v>404</v>
      </c>
      <c r="C72" s="2" t="s">
        <v>815</v>
      </c>
      <c r="D72">
        <f>VLOOKUP(B72,'Model allocations'!$A$1:$L$319,6,FALSE)</f>
        <v>130141.05012226409</v>
      </c>
      <c r="E72" s="42">
        <f>VLOOKUP(B72,'Initial adjusted formula count'!$A$1:$P$319,12,FALSE)</f>
        <v>0.181479179614668</v>
      </c>
      <c r="F72">
        <f>VLOOKUP(B72,'Model allocations'!$A$1:$L$319,11,FALSE)</f>
        <v>174951.71398825743</v>
      </c>
      <c r="G72" s="41">
        <f t="shared" si="36"/>
        <v>0.9</v>
      </c>
      <c r="H72">
        <f t="shared" si="37"/>
        <v>117126.94511003768</v>
      </c>
      <c r="I72">
        <f t="shared" si="19"/>
        <v>0</v>
      </c>
      <c r="J72">
        <f t="shared" si="20"/>
        <v>174951.71398825743</v>
      </c>
      <c r="K72">
        <f t="shared" si="21"/>
        <v>174897.50299691744</v>
      </c>
      <c r="L72">
        <f t="shared" si="22"/>
        <v>174897.50299691744</v>
      </c>
      <c r="M72">
        <f t="shared" si="23"/>
        <v>0</v>
      </c>
      <c r="N72" s="40">
        <f t="shared" si="24"/>
        <v>174897.50299691744</v>
      </c>
      <c r="O72" s="40">
        <f t="shared" si="25"/>
        <v>174893.83109561092</v>
      </c>
      <c r="P72" s="40">
        <f t="shared" si="26"/>
        <v>174893.83109561092</v>
      </c>
      <c r="Q72">
        <f t="shared" si="27"/>
        <v>0</v>
      </c>
      <c r="R72" s="40">
        <f t="shared" si="28"/>
        <v>174893.83109561092</v>
      </c>
      <c r="S72" s="40">
        <f t="shared" si="29"/>
        <v>174893.83109561077</v>
      </c>
      <c r="T72" s="40">
        <f t="shared" si="30"/>
        <v>174893.83109561077</v>
      </c>
      <c r="U72">
        <f t="shared" si="31"/>
        <v>0</v>
      </c>
      <c r="V72" s="40">
        <f t="shared" si="32"/>
        <v>174893.83109561077</v>
      </c>
      <c r="W72" s="40">
        <f t="shared" si="33"/>
        <v>174893.8310956108</v>
      </c>
      <c r="X72" s="40">
        <f t="shared" si="34"/>
        <v>174893.8310956108</v>
      </c>
      <c r="Y72">
        <f t="shared" si="35"/>
        <v>0</v>
      </c>
    </row>
    <row r="73" spans="1:25" x14ac:dyDescent="0.25">
      <c r="A73" s="4" t="s">
        <v>816</v>
      </c>
      <c r="B73" s="7" t="s">
        <v>406</v>
      </c>
      <c r="C73" s="2" t="s">
        <v>817</v>
      </c>
      <c r="D73">
        <f>VLOOKUP(B73,'Model allocations'!$A$1:$L$319,6,FALSE)</f>
        <v>18168.955857277586</v>
      </c>
      <c r="E73" s="42">
        <f>VLOOKUP(B73,'Initial adjusted formula count'!$A$1:$P$319,12,FALSE)</f>
        <v>0.20689655172413801</v>
      </c>
      <c r="F73">
        <f>VLOOKUP(B73,'Model allocations'!$A$1:$L$319,11,FALSE)</f>
        <v>16352.060271549828</v>
      </c>
      <c r="G73" s="41">
        <f t="shared" si="36"/>
        <v>0.9</v>
      </c>
      <c r="H73">
        <f t="shared" si="37"/>
        <v>16352.060271549828</v>
      </c>
      <c r="I73">
        <f t="shared" si="19"/>
        <v>0</v>
      </c>
      <c r="J73">
        <f t="shared" si="20"/>
        <v>16352.060271549828</v>
      </c>
      <c r="K73">
        <f t="shared" si="21"/>
        <v>16346.99337979116</v>
      </c>
      <c r="L73">
        <f t="shared" si="22"/>
        <v>16346.99337979116</v>
      </c>
      <c r="M73">
        <f t="shared" si="23"/>
        <v>16352.060271549828</v>
      </c>
      <c r="N73" s="40">
        <f t="shared" si="24"/>
        <v>0</v>
      </c>
      <c r="O73" s="40">
        <f t="shared" si="25"/>
        <v>0</v>
      </c>
      <c r="P73" s="40">
        <f t="shared" si="26"/>
        <v>16352.060271549828</v>
      </c>
      <c r="Q73">
        <f t="shared" si="27"/>
        <v>0</v>
      </c>
      <c r="R73" s="40">
        <f t="shared" si="28"/>
        <v>0</v>
      </c>
      <c r="S73" s="40">
        <f t="shared" si="29"/>
        <v>0</v>
      </c>
      <c r="T73" s="40">
        <f t="shared" si="30"/>
        <v>16352.060271549828</v>
      </c>
      <c r="U73">
        <f t="shared" si="31"/>
        <v>0</v>
      </c>
      <c r="V73" s="40">
        <f t="shared" si="32"/>
        <v>0</v>
      </c>
      <c r="W73" s="40">
        <f t="shared" si="33"/>
        <v>0</v>
      </c>
      <c r="X73" s="40">
        <f t="shared" si="34"/>
        <v>16352.060271549828</v>
      </c>
      <c r="Y73">
        <f t="shared" si="35"/>
        <v>0</v>
      </c>
    </row>
    <row r="74" spans="1:25" x14ac:dyDescent="0.25">
      <c r="A74" s="4" t="s">
        <v>818</v>
      </c>
      <c r="B74" s="7" t="s">
        <v>408</v>
      </c>
      <c r="C74" s="2" t="s">
        <v>819</v>
      </c>
      <c r="D74">
        <f>VLOOKUP(B74,'Model allocations'!$A$1:$L$319,6,FALSE)</f>
        <v>35955.563460073536</v>
      </c>
      <c r="E74" s="42">
        <f>VLOOKUP(B74,'Initial adjusted formula count'!$A$1:$P$319,12,FALSE)</f>
        <v>0.16105769230769201</v>
      </c>
      <c r="F74">
        <f>VLOOKUP(B74,'Model allocations'!$A$1:$L$319,11,FALSE)</f>
        <v>37180.151014238079</v>
      </c>
      <c r="G74" s="41">
        <f t="shared" si="36"/>
        <v>0.9</v>
      </c>
      <c r="H74">
        <f t="shared" si="37"/>
        <v>32360.007114066182</v>
      </c>
      <c r="I74">
        <f t="shared" si="19"/>
        <v>0</v>
      </c>
      <c r="J74">
        <f t="shared" si="20"/>
        <v>37180.151014238079</v>
      </c>
      <c r="K74">
        <f t="shared" si="21"/>
        <v>37168.630276322998</v>
      </c>
      <c r="L74">
        <f t="shared" si="22"/>
        <v>37168.630276322998</v>
      </c>
      <c r="M74">
        <f t="shared" si="23"/>
        <v>0</v>
      </c>
      <c r="N74" s="40">
        <f t="shared" si="24"/>
        <v>37168.630276322998</v>
      </c>
      <c r="O74" s="40">
        <f t="shared" si="25"/>
        <v>37167.849936182436</v>
      </c>
      <c r="P74" s="40">
        <f t="shared" si="26"/>
        <v>37167.849936182436</v>
      </c>
      <c r="Q74">
        <f t="shared" si="27"/>
        <v>0</v>
      </c>
      <c r="R74" s="40">
        <f t="shared" si="28"/>
        <v>37167.849936182436</v>
      </c>
      <c r="S74" s="40">
        <f t="shared" si="29"/>
        <v>37167.849936182407</v>
      </c>
      <c r="T74" s="40">
        <f t="shared" si="30"/>
        <v>37167.849936182407</v>
      </c>
      <c r="U74">
        <f t="shared" si="31"/>
        <v>0</v>
      </c>
      <c r="V74" s="40">
        <f t="shared" si="32"/>
        <v>37167.849936182407</v>
      </c>
      <c r="W74" s="40">
        <f t="shared" si="33"/>
        <v>37167.849936182414</v>
      </c>
      <c r="X74" s="40">
        <f t="shared" si="34"/>
        <v>37167.849936182414</v>
      </c>
      <c r="Y74">
        <f t="shared" si="35"/>
        <v>0</v>
      </c>
    </row>
    <row r="75" spans="1:25" x14ac:dyDescent="0.25">
      <c r="A75" s="4" t="s">
        <v>820</v>
      </c>
      <c r="B75" s="7" t="s">
        <v>136</v>
      </c>
      <c r="C75" s="2" t="s">
        <v>821</v>
      </c>
      <c r="D75">
        <f>VLOOKUP(B75,'Model allocations'!$A$1:$L$319,6,FALSE)</f>
        <v>146825.80013793896</v>
      </c>
      <c r="E75" s="42">
        <f>VLOOKUP(B75,'Initial adjusted formula count'!$A$1:$P$319,12,FALSE)</f>
        <v>7.4198281282749995E-2</v>
      </c>
      <c r="F75">
        <f>VLOOKUP(B75,'Model allocations'!$A$1:$L$319,11,FALSE)</f>
        <v>191749.66140990253</v>
      </c>
      <c r="G75" s="41">
        <f t="shared" si="36"/>
        <v>0.85</v>
      </c>
      <c r="H75">
        <f t="shared" si="37"/>
        <v>124801.93011724811</v>
      </c>
      <c r="I75">
        <f t="shared" si="19"/>
        <v>0</v>
      </c>
      <c r="J75">
        <f t="shared" si="20"/>
        <v>191749.66140990253</v>
      </c>
      <c r="K75">
        <f t="shared" si="21"/>
        <v>191690.2453630564</v>
      </c>
      <c r="L75">
        <f t="shared" si="22"/>
        <v>191690.2453630564</v>
      </c>
      <c r="M75">
        <f t="shared" si="23"/>
        <v>0</v>
      </c>
      <c r="N75" s="40">
        <f t="shared" si="24"/>
        <v>191690.2453630564</v>
      </c>
      <c r="O75" s="40">
        <f t="shared" si="25"/>
        <v>191686.22090501478</v>
      </c>
      <c r="P75" s="40">
        <f t="shared" si="26"/>
        <v>191686.22090501478</v>
      </c>
      <c r="Q75">
        <f t="shared" si="27"/>
        <v>0</v>
      </c>
      <c r="R75" s="40">
        <f t="shared" si="28"/>
        <v>191686.22090501478</v>
      </c>
      <c r="S75" s="40">
        <f t="shared" si="29"/>
        <v>191686.22090501463</v>
      </c>
      <c r="T75" s="40">
        <f t="shared" si="30"/>
        <v>191686.22090501463</v>
      </c>
      <c r="U75">
        <f t="shared" si="31"/>
        <v>0</v>
      </c>
      <c r="V75" s="40">
        <f t="shared" si="32"/>
        <v>191686.22090501463</v>
      </c>
      <c r="W75" s="40">
        <f t="shared" si="33"/>
        <v>191686.22090501466</v>
      </c>
      <c r="X75" s="40">
        <f t="shared" si="34"/>
        <v>191686.22090501466</v>
      </c>
      <c r="Y75">
        <f t="shared" si="35"/>
        <v>0</v>
      </c>
    </row>
    <row r="76" spans="1:25" x14ac:dyDescent="0.25">
      <c r="A76" s="4" t="s">
        <v>822</v>
      </c>
      <c r="B76" s="7" t="s">
        <v>410</v>
      </c>
      <c r="C76" s="2" t="s">
        <v>823</v>
      </c>
      <c r="D76">
        <f>VLOOKUP(B76,'Model allocations'!$A$1:$L$319,6,FALSE)</f>
        <v>204110.10852508942</v>
      </c>
      <c r="E76" s="42">
        <f>VLOOKUP(B76,'Initial adjusted formula count'!$A$1:$P$319,12,FALSE)</f>
        <v>0.11882193635748101</v>
      </c>
      <c r="F76">
        <f>VLOOKUP(B76,'Model allocations'!$A$1:$L$319,11,FALSE)</f>
        <v>190124.66427931009</v>
      </c>
      <c r="G76" s="41">
        <f t="shared" si="36"/>
        <v>0.85</v>
      </c>
      <c r="H76">
        <f t="shared" si="37"/>
        <v>173493.59224632601</v>
      </c>
      <c r="I76">
        <f t="shared" si="19"/>
        <v>0</v>
      </c>
      <c r="J76">
        <f t="shared" si="20"/>
        <v>190124.66427931009</v>
      </c>
      <c r="K76">
        <f t="shared" si="21"/>
        <v>190065.75175828466</v>
      </c>
      <c r="L76">
        <f t="shared" si="22"/>
        <v>190065.75175828466</v>
      </c>
      <c r="M76">
        <f t="shared" si="23"/>
        <v>0</v>
      </c>
      <c r="N76" s="40">
        <f t="shared" si="24"/>
        <v>190065.75175828466</v>
      </c>
      <c r="O76" s="40">
        <f t="shared" si="25"/>
        <v>190061.76140581968</v>
      </c>
      <c r="P76" s="40">
        <f t="shared" si="26"/>
        <v>190061.76140581968</v>
      </c>
      <c r="Q76">
        <f t="shared" si="27"/>
        <v>0</v>
      </c>
      <c r="R76" s="40">
        <f t="shared" si="28"/>
        <v>190061.76140581968</v>
      </c>
      <c r="S76" s="40">
        <f t="shared" si="29"/>
        <v>190061.76140581953</v>
      </c>
      <c r="T76" s="40">
        <f t="shared" si="30"/>
        <v>190061.76140581953</v>
      </c>
      <c r="U76">
        <f t="shared" si="31"/>
        <v>0</v>
      </c>
      <c r="V76" s="40">
        <f t="shared" si="32"/>
        <v>190061.76140581953</v>
      </c>
      <c r="W76" s="40">
        <f t="shared" si="33"/>
        <v>190061.76140581956</v>
      </c>
      <c r="X76" s="40">
        <f t="shared" si="34"/>
        <v>190061.76140581956</v>
      </c>
      <c r="Y76">
        <f t="shared" si="35"/>
        <v>0</v>
      </c>
    </row>
    <row r="77" spans="1:25" x14ac:dyDescent="0.25">
      <c r="A77" s="4" t="s">
        <v>824</v>
      </c>
      <c r="B77" s="7" t="s">
        <v>412</v>
      </c>
      <c r="C77" s="2" t="s">
        <v>825</v>
      </c>
      <c r="D77">
        <f>VLOOKUP(B77,'Model allocations'!$A$1:$L$319,6,FALSE)</f>
        <v>31750.07109100404</v>
      </c>
      <c r="E77" s="42">
        <f>VLOOKUP(B77,'Initial adjusted formula count'!$A$1:$P$319,12,FALSE)</f>
        <v>0.140625</v>
      </c>
      <c r="F77">
        <f>VLOOKUP(B77,'Model allocations'!$A$1:$L$319,11,FALSE)</f>
        <v>26987.560427353434</v>
      </c>
      <c r="G77" s="41">
        <f t="shared" si="36"/>
        <v>0.85</v>
      </c>
      <c r="H77">
        <f t="shared" si="37"/>
        <v>26987.560427353434</v>
      </c>
      <c r="I77">
        <f t="shared" si="19"/>
        <v>0</v>
      </c>
      <c r="J77">
        <f t="shared" si="20"/>
        <v>26987.560427353434</v>
      </c>
      <c r="K77">
        <f t="shared" si="21"/>
        <v>26979.197991963327</v>
      </c>
      <c r="L77">
        <f t="shared" si="22"/>
        <v>26979.197991963327</v>
      </c>
      <c r="M77">
        <f t="shared" si="23"/>
        <v>26987.560427353434</v>
      </c>
      <c r="N77" s="40">
        <f t="shared" si="24"/>
        <v>0</v>
      </c>
      <c r="O77" s="40">
        <f t="shared" si="25"/>
        <v>0</v>
      </c>
      <c r="P77" s="40">
        <f t="shared" si="26"/>
        <v>26987.560427353434</v>
      </c>
      <c r="Q77">
        <f t="shared" si="27"/>
        <v>0</v>
      </c>
      <c r="R77" s="40">
        <f t="shared" si="28"/>
        <v>0</v>
      </c>
      <c r="S77" s="40">
        <f t="shared" si="29"/>
        <v>0</v>
      </c>
      <c r="T77" s="40">
        <f t="shared" si="30"/>
        <v>26987.560427353434</v>
      </c>
      <c r="U77">
        <f t="shared" si="31"/>
        <v>0</v>
      </c>
      <c r="V77" s="40">
        <f t="shared" si="32"/>
        <v>0</v>
      </c>
      <c r="W77" s="40">
        <f t="shared" si="33"/>
        <v>0</v>
      </c>
      <c r="X77" s="40">
        <f t="shared" si="34"/>
        <v>26987.560427353434</v>
      </c>
      <c r="Y77">
        <f t="shared" si="35"/>
        <v>0</v>
      </c>
    </row>
    <row r="78" spans="1:25" x14ac:dyDescent="0.25">
      <c r="A78" s="4" t="s">
        <v>826</v>
      </c>
      <c r="B78" s="7" t="s">
        <v>138</v>
      </c>
      <c r="C78" s="2" t="s">
        <v>827</v>
      </c>
      <c r="D78">
        <f>VLOOKUP(B78,'Model allocations'!$A$1:$L$319,6,FALSE)</f>
        <v>1290287.3345455246</v>
      </c>
      <c r="E78" s="42">
        <f>VLOOKUP(B78,'Initial adjusted formula count'!$A$1:$P$319,12,FALSE)</f>
        <v>8.3506313786542094E-2</v>
      </c>
      <c r="F78">
        <f>VLOOKUP(B78,'Model allocations'!$A$1:$L$319,11,FALSE)</f>
        <v>1381789.2267137328</v>
      </c>
      <c r="G78" s="41">
        <f t="shared" si="36"/>
        <v>0.85</v>
      </c>
      <c r="H78">
        <f t="shared" si="37"/>
        <v>1096744.2343636958</v>
      </c>
      <c r="I78">
        <f t="shared" si="19"/>
        <v>0</v>
      </c>
      <c r="J78">
        <f t="shared" si="20"/>
        <v>1381789.2267137328</v>
      </c>
      <c r="K78">
        <f t="shared" si="21"/>
        <v>1381361.0619241719</v>
      </c>
      <c r="L78">
        <f t="shared" si="22"/>
        <v>1381361.0619241719</v>
      </c>
      <c r="M78">
        <f t="shared" si="23"/>
        <v>0</v>
      </c>
      <c r="N78" s="40">
        <f t="shared" si="24"/>
        <v>1381361.0619241719</v>
      </c>
      <c r="O78" s="40">
        <f t="shared" si="25"/>
        <v>1381332.0608155162</v>
      </c>
      <c r="P78" s="40">
        <f t="shared" si="26"/>
        <v>1381332.0608155162</v>
      </c>
      <c r="Q78">
        <f t="shared" si="27"/>
        <v>0</v>
      </c>
      <c r="R78" s="40">
        <f t="shared" si="28"/>
        <v>1381332.0608155162</v>
      </c>
      <c r="S78" s="40">
        <f t="shared" si="29"/>
        <v>1381332.060815515</v>
      </c>
      <c r="T78" s="40">
        <f t="shared" si="30"/>
        <v>1381332.060815515</v>
      </c>
      <c r="U78">
        <f t="shared" si="31"/>
        <v>0</v>
      </c>
      <c r="V78" s="40">
        <f t="shared" si="32"/>
        <v>1381332.060815515</v>
      </c>
      <c r="W78" s="40">
        <f t="shared" si="33"/>
        <v>1381332.0608155152</v>
      </c>
      <c r="X78" s="40">
        <f t="shared" si="34"/>
        <v>1381332.0608155152</v>
      </c>
      <c r="Y78">
        <f t="shared" si="35"/>
        <v>0</v>
      </c>
    </row>
    <row r="79" spans="1:25" x14ac:dyDescent="0.25">
      <c r="A79" s="4" t="s">
        <v>828</v>
      </c>
      <c r="B79" s="7" t="s">
        <v>290</v>
      </c>
      <c r="C79" s="2" t="s">
        <v>829</v>
      </c>
      <c r="D79">
        <f>VLOOKUP(B79,'Model allocations'!$A$1:$L$319,6,FALSE)</f>
        <v>2440144.689792451</v>
      </c>
      <c r="E79" s="42">
        <f>VLOOKUP(B79,'Initial adjusted formula count'!$A$1:$P$319,12,FALSE)</f>
        <v>0.11113150745282301</v>
      </c>
      <c r="F79">
        <f>VLOOKUP(B79,'Model allocations'!$A$1:$L$319,11,FALSE)</f>
        <v>2479474.7884288956</v>
      </c>
      <c r="G79" s="41">
        <f t="shared" si="36"/>
        <v>0.85</v>
      </c>
      <c r="H79">
        <f t="shared" si="37"/>
        <v>2074122.9863235832</v>
      </c>
      <c r="I79">
        <f t="shared" si="19"/>
        <v>0</v>
      </c>
      <c r="J79">
        <f t="shared" si="20"/>
        <v>2479474.7884288956</v>
      </c>
      <c r="K79">
        <f t="shared" si="21"/>
        <v>2478706.4919474316</v>
      </c>
      <c r="L79">
        <f t="shared" si="22"/>
        <v>2478706.4919474316</v>
      </c>
      <c r="M79">
        <f t="shared" si="23"/>
        <v>0</v>
      </c>
      <c r="N79" s="40">
        <f t="shared" si="24"/>
        <v>2478706.4919474316</v>
      </c>
      <c r="O79" s="40">
        <f t="shared" si="25"/>
        <v>2478654.4525217665</v>
      </c>
      <c r="P79" s="40">
        <f t="shared" si="26"/>
        <v>2478654.4525217665</v>
      </c>
      <c r="Q79">
        <f t="shared" si="27"/>
        <v>0</v>
      </c>
      <c r="R79" s="40">
        <f t="shared" si="28"/>
        <v>2478654.4525217665</v>
      </c>
      <c r="S79" s="40">
        <f t="shared" si="29"/>
        <v>2478654.4525217647</v>
      </c>
      <c r="T79" s="40">
        <f t="shared" si="30"/>
        <v>2478654.4525217647</v>
      </c>
      <c r="U79">
        <f t="shared" si="31"/>
        <v>0</v>
      </c>
      <c r="V79" s="40">
        <f t="shared" si="32"/>
        <v>2478654.4525217647</v>
      </c>
      <c r="W79" s="40">
        <f t="shared" si="33"/>
        <v>2478654.4525217651</v>
      </c>
      <c r="X79" s="40">
        <f t="shared" si="34"/>
        <v>2478654.4525217651</v>
      </c>
      <c r="Y79">
        <f t="shared" si="35"/>
        <v>0</v>
      </c>
    </row>
    <row r="80" spans="1:25" x14ac:dyDescent="0.25">
      <c r="A80" s="4" t="s">
        <v>830</v>
      </c>
      <c r="B80" s="7" t="s">
        <v>414</v>
      </c>
      <c r="C80" s="2" t="s">
        <v>831</v>
      </c>
      <c r="D80">
        <f>VLOOKUP(B80,'Model allocations'!$A$1:$L$319,6,FALSE)</f>
        <v>13393.432803832777</v>
      </c>
      <c r="E80" s="42">
        <f>VLOOKUP(B80,'Initial adjusted formula count'!$A$1:$P$319,12,FALSE)</f>
        <v>0.31578947368421001</v>
      </c>
      <c r="F80">
        <f>VLOOKUP(B80,'Model allocations'!$A$1:$L$319,11,FALSE)</f>
        <v>15975.956164777799</v>
      </c>
      <c r="G80" s="41">
        <f t="shared" si="36"/>
        <v>0.95</v>
      </c>
      <c r="H80">
        <f t="shared" si="37"/>
        <v>12723.761163641137</v>
      </c>
      <c r="I80">
        <f t="shared" si="19"/>
        <v>0</v>
      </c>
      <c r="J80">
        <f t="shared" si="20"/>
        <v>15975.956164777799</v>
      </c>
      <c r="K80">
        <f t="shared" si="21"/>
        <v>15971.005813612021</v>
      </c>
      <c r="L80">
        <f t="shared" si="22"/>
        <v>15971.005813612021</v>
      </c>
      <c r="M80">
        <f t="shared" si="23"/>
        <v>0</v>
      </c>
      <c r="N80" s="40">
        <f t="shared" si="24"/>
        <v>15971.005813612021</v>
      </c>
      <c r="O80" s="40">
        <f t="shared" si="25"/>
        <v>15970.67050889864</v>
      </c>
      <c r="P80" s="40">
        <f t="shared" si="26"/>
        <v>15970.67050889864</v>
      </c>
      <c r="Q80">
        <f t="shared" si="27"/>
        <v>0</v>
      </c>
      <c r="R80" s="40">
        <f t="shared" si="28"/>
        <v>15970.67050889864</v>
      </c>
      <c r="S80" s="40">
        <f t="shared" si="29"/>
        <v>15970.670508898625</v>
      </c>
      <c r="T80" s="40">
        <f t="shared" si="30"/>
        <v>15970.670508898625</v>
      </c>
      <c r="U80">
        <f t="shared" si="31"/>
        <v>0</v>
      </c>
      <c r="V80" s="40">
        <f t="shared" si="32"/>
        <v>15970.670508898625</v>
      </c>
      <c r="W80" s="40">
        <f t="shared" si="33"/>
        <v>15970.670508898629</v>
      </c>
      <c r="X80" s="40">
        <f t="shared" si="34"/>
        <v>15970.670508898629</v>
      </c>
      <c r="Y80">
        <f t="shared" si="35"/>
        <v>0</v>
      </c>
    </row>
    <row r="81" spans="1:25" x14ac:dyDescent="0.25">
      <c r="A81" s="4" t="s">
        <v>832</v>
      </c>
      <c r="B81" s="7" t="s">
        <v>416</v>
      </c>
      <c r="C81" s="2" t="s">
        <v>833</v>
      </c>
      <c r="D81">
        <f>VLOOKUP(B81,'Model allocations'!$A$1:$L$319,6,FALSE)</f>
        <v>2541365.5065542129</v>
      </c>
      <c r="E81" s="42">
        <f>VLOOKUP(B81,'Initial adjusted formula count'!$A$1:$P$319,12,FALSE)</f>
        <v>0.16589506172839499</v>
      </c>
      <c r="F81">
        <f>VLOOKUP(B81,'Model allocations'!$A$1:$L$319,11,FALSE)</f>
        <v>3625639.4312067311</v>
      </c>
      <c r="G81" s="41">
        <f t="shared" si="36"/>
        <v>0.9</v>
      </c>
      <c r="H81">
        <f t="shared" si="37"/>
        <v>2287228.9558987916</v>
      </c>
      <c r="I81">
        <f t="shared" si="19"/>
        <v>0</v>
      </c>
      <c r="J81">
        <f t="shared" si="20"/>
        <v>3625639.4312067311</v>
      </c>
      <c r="K81">
        <f t="shared" si="21"/>
        <v>3624515.9811797123</v>
      </c>
      <c r="L81">
        <f t="shared" si="22"/>
        <v>3624515.9811797123</v>
      </c>
      <c r="M81">
        <f t="shared" si="23"/>
        <v>0</v>
      </c>
      <c r="N81" s="40">
        <f t="shared" si="24"/>
        <v>3624515.9811797123</v>
      </c>
      <c r="O81" s="40">
        <f t="shared" si="25"/>
        <v>3624439.8859540019</v>
      </c>
      <c r="P81" s="40">
        <f t="shared" si="26"/>
        <v>3624439.8859540019</v>
      </c>
      <c r="Q81">
        <f t="shared" si="27"/>
        <v>0</v>
      </c>
      <c r="R81" s="40">
        <f t="shared" si="28"/>
        <v>3624439.8859540019</v>
      </c>
      <c r="S81" s="40">
        <f t="shared" si="29"/>
        <v>3624439.8859539987</v>
      </c>
      <c r="T81" s="40">
        <f t="shared" si="30"/>
        <v>3624439.8859539987</v>
      </c>
      <c r="U81">
        <f t="shared" si="31"/>
        <v>0</v>
      </c>
      <c r="V81" s="40">
        <f t="shared" si="32"/>
        <v>3624439.8859539987</v>
      </c>
      <c r="W81" s="40">
        <f t="shared" si="33"/>
        <v>3624439.8859539996</v>
      </c>
      <c r="X81" s="40">
        <f t="shared" si="34"/>
        <v>3624439.8859539996</v>
      </c>
      <c r="Y81">
        <f t="shared" si="35"/>
        <v>0</v>
      </c>
    </row>
    <row r="82" spans="1:25" x14ac:dyDescent="0.25">
      <c r="A82" s="4" t="s">
        <v>834</v>
      </c>
      <c r="B82" s="7" t="s">
        <v>140</v>
      </c>
      <c r="C82" s="2" t="s">
        <v>835</v>
      </c>
      <c r="D82">
        <f>VLOOKUP(B82,'Model allocations'!$A$1:$L$319,6,FALSE)</f>
        <v>404327.10871318798</v>
      </c>
      <c r="E82" s="42">
        <f>VLOOKUP(B82,'Initial adjusted formula count'!$A$1:$P$319,12,FALSE)</f>
        <v>0.16396310432569999</v>
      </c>
      <c r="F82">
        <f>VLOOKUP(B82,'Model allocations'!$A$1:$L$319,11,FALSE)</f>
        <v>650540.51794715528</v>
      </c>
      <c r="G82" s="41">
        <f t="shared" si="36"/>
        <v>0.9</v>
      </c>
      <c r="H82">
        <f t="shared" si="37"/>
        <v>363894.39784186921</v>
      </c>
      <c r="I82">
        <f t="shared" si="19"/>
        <v>0</v>
      </c>
      <c r="J82">
        <f t="shared" si="20"/>
        <v>650540.51794715528</v>
      </c>
      <c r="K82">
        <f t="shared" si="21"/>
        <v>650338.93977692293</v>
      </c>
      <c r="L82">
        <f t="shared" si="22"/>
        <v>650338.93977692293</v>
      </c>
      <c r="M82">
        <f t="shared" si="23"/>
        <v>0</v>
      </c>
      <c r="N82" s="40">
        <f t="shared" si="24"/>
        <v>650338.93977692293</v>
      </c>
      <c r="O82" s="40">
        <f t="shared" si="25"/>
        <v>650325.28617774788</v>
      </c>
      <c r="P82" s="40">
        <f t="shared" si="26"/>
        <v>650325.28617774788</v>
      </c>
      <c r="Q82">
        <f t="shared" si="27"/>
        <v>0</v>
      </c>
      <c r="R82" s="40">
        <f t="shared" si="28"/>
        <v>650325.28617774788</v>
      </c>
      <c r="S82" s="40">
        <f t="shared" si="29"/>
        <v>650325.28617774742</v>
      </c>
      <c r="T82" s="40">
        <f t="shared" si="30"/>
        <v>650325.28617774742</v>
      </c>
      <c r="U82">
        <f t="shared" si="31"/>
        <v>0</v>
      </c>
      <c r="V82" s="40">
        <f t="shared" si="32"/>
        <v>650325.28617774742</v>
      </c>
      <c r="W82" s="40">
        <f t="shared" si="33"/>
        <v>650325.28617774753</v>
      </c>
      <c r="X82" s="40">
        <f t="shared" si="34"/>
        <v>650325.28617774753</v>
      </c>
      <c r="Y82">
        <f t="shared" si="35"/>
        <v>0</v>
      </c>
    </row>
    <row r="83" spans="1:25" x14ac:dyDescent="0.25">
      <c r="A83" s="4" t="s">
        <v>836</v>
      </c>
      <c r="B83" s="7" t="s">
        <v>142</v>
      </c>
      <c r="C83" s="2" t="s">
        <v>837</v>
      </c>
      <c r="D83">
        <f>VLOOKUP(B83,'Model allocations'!$A$1:$L$319,6,FALSE)</f>
        <v>178526.82516772128</v>
      </c>
      <c r="E83" s="42">
        <f>VLOOKUP(B83,'Initial adjusted formula count'!$A$1:$P$319,12,FALSE)</f>
        <v>9.8574534911814393E-2</v>
      </c>
      <c r="F83">
        <f>VLOOKUP(B83,'Model allocations'!$A$1:$L$319,11,FALSE)</f>
        <v>220999.60976056565</v>
      </c>
      <c r="G83" s="41">
        <f t="shared" si="36"/>
        <v>0.85</v>
      </c>
      <c r="H83">
        <f t="shared" si="37"/>
        <v>151747.80139256309</v>
      </c>
      <c r="I83">
        <f t="shared" si="19"/>
        <v>0</v>
      </c>
      <c r="J83">
        <f t="shared" si="20"/>
        <v>220999.60976056565</v>
      </c>
      <c r="K83">
        <f t="shared" si="21"/>
        <v>220931.13024894637</v>
      </c>
      <c r="L83">
        <f t="shared" si="22"/>
        <v>220931.13024894637</v>
      </c>
      <c r="M83">
        <f t="shared" si="23"/>
        <v>0</v>
      </c>
      <c r="N83" s="40">
        <f t="shared" si="24"/>
        <v>220931.13024894637</v>
      </c>
      <c r="O83" s="40">
        <f t="shared" si="25"/>
        <v>220926.49189052553</v>
      </c>
      <c r="P83" s="40">
        <f t="shared" si="26"/>
        <v>220926.49189052553</v>
      </c>
      <c r="Q83">
        <f t="shared" si="27"/>
        <v>0</v>
      </c>
      <c r="R83" s="40">
        <f t="shared" si="28"/>
        <v>220926.49189052553</v>
      </c>
      <c r="S83" s="40">
        <f t="shared" si="29"/>
        <v>220926.49189052536</v>
      </c>
      <c r="T83" s="40">
        <f t="shared" si="30"/>
        <v>220926.49189052536</v>
      </c>
      <c r="U83">
        <f t="shared" si="31"/>
        <v>0</v>
      </c>
      <c r="V83" s="40">
        <f t="shared" si="32"/>
        <v>220926.49189052536</v>
      </c>
      <c r="W83" s="40">
        <f t="shared" si="33"/>
        <v>220926.49189052542</v>
      </c>
      <c r="X83" s="40">
        <f t="shared" si="34"/>
        <v>220926.49189052542</v>
      </c>
      <c r="Y83">
        <f t="shared" si="35"/>
        <v>0</v>
      </c>
    </row>
    <row r="84" spans="1:25" x14ac:dyDescent="0.25">
      <c r="A84" s="4" t="s">
        <v>838</v>
      </c>
      <c r="B84" s="7" t="s">
        <v>418</v>
      </c>
      <c r="C84" s="2" t="s">
        <v>839</v>
      </c>
      <c r="D84">
        <f>VLOOKUP(B84,'Model allocations'!$A$1:$L$319,6,FALSE)</f>
        <v>95360.364948212722</v>
      </c>
      <c r="E84" s="42">
        <f>VLOOKUP(B84,'Initial adjusted formula count'!$A$1:$P$319,12,FALSE)</f>
        <v>0.15986769570011</v>
      </c>
      <c r="F84">
        <f>VLOOKUP(B84,'Model allocations'!$A$1:$L$319,11,FALSE)</f>
        <v>85824.328453391456</v>
      </c>
      <c r="G84" s="41">
        <f t="shared" si="36"/>
        <v>0.9</v>
      </c>
      <c r="H84">
        <f t="shared" si="37"/>
        <v>85824.328453391456</v>
      </c>
      <c r="I84">
        <f t="shared" si="19"/>
        <v>0</v>
      </c>
      <c r="J84">
        <f t="shared" si="20"/>
        <v>85824.328453391456</v>
      </c>
      <c r="K84">
        <f t="shared" si="21"/>
        <v>85797.734704633665</v>
      </c>
      <c r="L84">
        <f t="shared" si="22"/>
        <v>85797.734704633665</v>
      </c>
      <c r="M84">
        <f t="shared" si="23"/>
        <v>85824.328453391456</v>
      </c>
      <c r="N84" s="40">
        <f t="shared" si="24"/>
        <v>0</v>
      </c>
      <c r="O84" s="40">
        <f t="shared" si="25"/>
        <v>0</v>
      </c>
      <c r="P84" s="40">
        <f t="shared" si="26"/>
        <v>85824.328453391456</v>
      </c>
      <c r="Q84">
        <f t="shared" si="27"/>
        <v>0</v>
      </c>
      <c r="R84" s="40">
        <f t="shared" si="28"/>
        <v>0</v>
      </c>
      <c r="S84" s="40">
        <f t="shared" si="29"/>
        <v>0</v>
      </c>
      <c r="T84" s="40">
        <f t="shared" si="30"/>
        <v>85824.328453391456</v>
      </c>
      <c r="U84">
        <f t="shared" si="31"/>
        <v>0</v>
      </c>
      <c r="V84" s="40">
        <f t="shared" si="32"/>
        <v>0</v>
      </c>
      <c r="W84" s="40">
        <f t="shared" si="33"/>
        <v>0</v>
      </c>
      <c r="X84" s="40">
        <f t="shared" si="34"/>
        <v>85824.328453391456</v>
      </c>
      <c r="Y84">
        <f t="shared" si="35"/>
        <v>0</v>
      </c>
    </row>
    <row r="85" spans="1:25" x14ac:dyDescent="0.25">
      <c r="A85" s="4" t="s">
        <v>840</v>
      </c>
      <c r="B85" s="7" t="s">
        <v>420</v>
      </c>
      <c r="C85" s="2" t="s">
        <v>841</v>
      </c>
      <c r="D85">
        <f>VLOOKUP(B85,'Model allocations'!$A$1:$L$319,6,FALSE)</f>
        <v>766386.18405333289</v>
      </c>
      <c r="E85" s="42">
        <f>VLOOKUP(B85,'Initial adjusted formula count'!$A$1:$P$319,12,FALSE)</f>
        <v>0.135746126087879</v>
      </c>
      <c r="F85">
        <f>VLOOKUP(B85,'Model allocations'!$A$1:$L$319,11,FALSE)</f>
        <v>852040.16214061202</v>
      </c>
      <c r="G85" s="41">
        <f t="shared" si="36"/>
        <v>0.85</v>
      </c>
      <c r="H85">
        <f t="shared" si="37"/>
        <v>651428.2564453329</v>
      </c>
      <c r="I85">
        <f t="shared" si="19"/>
        <v>0</v>
      </c>
      <c r="J85">
        <f t="shared" si="20"/>
        <v>852040.16214061202</v>
      </c>
      <c r="K85">
        <f t="shared" si="21"/>
        <v>851776.14676860929</v>
      </c>
      <c r="L85">
        <f t="shared" si="22"/>
        <v>851776.14676860929</v>
      </c>
      <c r="M85">
        <f t="shared" si="23"/>
        <v>0</v>
      </c>
      <c r="N85" s="40">
        <f t="shared" si="24"/>
        <v>851776.14676860929</v>
      </c>
      <c r="O85" s="40">
        <f t="shared" si="25"/>
        <v>851758.26407793281</v>
      </c>
      <c r="P85" s="40">
        <f t="shared" si="26"/>
        <v>851758.26407793281</v>
      </c>
      <c r="Q85">
        <f t="shared" si="27"/>
        <v>0</v>
      </c>
      <c r="R85" s="40">
        <f t="shared" si="28"/>
        <v>851758.26407793281</v>
      </c>
      <c r="S85" s="40">
        <f t="shared" si="29"/>
        <v>851758.26407793199</v>
      </c>
      <c r="T85" s="40">
        <f t="shared" si="30"/>
        <v>851758.26407793199</v>
      </c>
      <c r="U85">
        <f t="shared" si="31"/>
        <v>0</v>
      </c>
      <c r="V85" s="40">
        <f t="shared" si="32"/>
        <v>851758.26407793199</v>
      </c>
      <c r="W85" s="40">
        <f t="shared" si="33"/>
        <v>851758.26407793222</v>
      </c>
      <c r="X85" s="40">
        <f t="shared" si="34"/>
        <v>851758.26407793222</v>
      </c>
      <c r="Y85">
        <f t="shared" si="35"/>
        <v>0</v>
      </c>
    </row>
    <row r="86" spans="1:25" x14ac:dyDescent="0.25">
      <c r="A86" s="4" t="s">
        <v>842</v>
      </c>
      <c r="B86" s="7" t="s">
        <v>144</v>
      </c>
      <c r="C86" s="2" t="s">
        <v>843</v>
      </c>
      <c r="D86">
        <f>VLOOKUP(B86,'Model allocations'!$A$1:$L$319,6,FALSE)</f>
        <v>27807.916692791467</v>
      </c>
      <c r="E86" s="42">
        <f>VLOOKUP(B86,'Initial adjusted formula count'!$A$1:$P$319,12,FALSE)</f>
        <v>5.7482656095143699E-2</v>
      </c>
      <c r="F86">
        <f>VLOOKUP(B86,'Model allocations'!$A$1:$L$319,11,FALSE)</f>
        <v>31416.61119145295</v>
      </c>
      <c r="G86" s="41">
        <f t="shared" si="36"/>
        <v>0.85</v>
      </c>
      <c r="H86">
        <f t="shared" si="37"/>
        <v>23636.729188872745</v>
      </c>
      <c r="I86">
        <f t="shared" si="19"/>
        <v>0</v>
      </c>
      <c r="J86">
        <f t="shared" si="20"/>
        <v>31416.61119145295</v>
      </c>
      <c r="K86">
        <f t="shared" si="21"/>
        <v>31406.876358918835</v>
      </c>
      <c r="L86">
        <f t="shared" si="22"/>
        <v>31406.876358918835</v>
      </c>
      <c r="M86">
        <f t="shared" si="23"/>
        <v>0</v>
      </c>
      <c r="N86" s="40">
        <f t="shared" si="24"/>
        <v>31406.876358918835</v>
      </c>
      <c r="O86" s="40">
        <f t="shared" si="25"/>
        <v>31406.21698443744</v>
      </c>
      <c r="P86" s="40">
        <f t="shared" si="26"/>
        <v>31406.21698443744</v>
      </c>
      <c r="Q86">
        <f t="shared" si="27"/>
        <v>0</v>
      </c>
      <c r="R86" s="40">
        <f t="shared" si="28"/>
        <v>31406.21698443744</v>
      </c>
      <c r="S86" s="40">
        <f t="shared" si="29"/>
        <v>31406.216984437415</v>
      </c>
      <c r="T86" s="40">
        <f t="shared" si="30"/>
        <v>31406.216984437415</v>
      </c>
      <c r="U86">
        <f t="shared" si="31"/>
        <v>0</v>
      </c>
      <c r="V86" s="40">
        <f t="shared" si="32"/>
        <v>31406.216984437415</v>
      </c>
      <c r="W86" s="40">
        <f t="shared" si="33"/>
        <v>31406.216984437418</v>
      </c>
      <c r="X86" s="40">
        <f t="shared" si="34"/>
        <v>31406.216984437418</v>
      </c>
      <c r="Y86">
        <f t="shared" si="35"/>
        <v>0</v>
      </c>
    </row>
    <row r="87" spans="1:25" x14ac:dyDescent="0.25">
      <c r="A87" s="4" t="s">
        <v>844</v>
      </c>
      <c r="B87" s="7" t="s">
        <v>422</v>
      </c>
      <c r="C87" s="2" t="s">
        <v>845</v>
      </c>
      <c r="D87">
        <f>VLOOKUP(B87,'Model allocations'!$A$1:$L$319,6,FALSE)</f>
        <v>17937.879366562203</v>
      </c>
      <c r="E87" s="42">
        <f>VLOOKUP(B87,'Initial adjusted formula count'!$A$1:$P$319,12,FALSE)</f>
        <v>0.1796875</v>
      </c>
      <c r="F87">
        <f>VLOOKUP(B87,'Model allocations'!$A$1:$L$319,11,FALSE)</f>
        <v>16144.091429905984</v>
      </c>
      <c r="G87" s="41">
        <f t="shared" si="36"/>
        <v>0.9</v>
      </c>
      <c r="H87">
        <f t="shared" si="37"/>
        <v>16144.091429905984</v>
      </c>
      <c r="I87">
        <f t="shared" si="19"/>
        <v>0</v>
      </c>
      <c r="J87">
        <f t="shared" si="20"/>
        <v>16144.091429905984</v>
      </c>
      <c r="K87">
        <f t="shared" si="21"/>
        <v>16139.088979911367</v>
      </c>
      <c r="L87">
        <f t="shared" si="22"/>
        <v>16139.088979911367</v>
      </c>
      <c r="M87">
        <f t="shared" si="23"/>
        <v>16144.091429905984</v>
      </c>
      <c r="N87" s="40">
        <f t="shared" si="24"/>
        <v>0</v>
      </c>
      <c r="O87" s="40">
        <f t="shared" si="25"/>
        <v>0</v>
      </c>
      <c r="P87" s="40">
        <f t="shared" si="26"/>
        <v>16144.091429905984</v>
      </c>
      <c r="Q87">
        <f t="shared" si="27"/>
        <v>0</v>
      </c>
      <c r="R87" s="40">
        <f t="shared" si="28"/>
        <v>0</v>
      </c>
      <c r="S87" s="40">
        <f t="shared" si="29"/>
        <v>0</v>
      </c>
      <c r="T87" s="40">
        <f t="shared" si="30"/>
        <v>16144.091429905984</v>
      </c>
      <c r="U87">
        <f t="shared" si="31"/>
        <v>0</v>
      </c>
      <c r="V87" s="40">
        <f t="shared" si="32"/>
        <v>0</v>
      </c>
      <c r="W87" s="40">
        <f t="shared" si="33"/>
        <v>0</v>
      </c>
      <c r="X87" s="40">
        <f t="shared" si="34"/>
        <v>16144.091429905984</v>
      </c>
      <c r="Y87">
        <f t="shared" si="35"/>
        <v>0</v>
      </c>
    </row>
    <row r="88" spans="1:25" x14ac:dyDescent="0.25">
      <c r="A88" s="4" t="s">
        <v>846</v>
      </c>
      <c r="B88" s="7" t="s">
        <v>146</v>
      </c>
      <c r="C88" s="2" t="s">
        <v>847</v>
      </c>
      <c r="D88">
        <f>VLOOKUP(B88,'Model allocations'!$A$1:$L$319,6,FALSE)</f>
        <v>0</v>
      </c>
      <c r="E88" s="42">
        <f>VLOOKUP(B88,'Initial adjusted formula count'!$A$1:$P$319,12,FALSE)</f>
        <v>0.25806451612903197</v>
      </c>
      <c r="F88">
        <f>VLOOKUP(B88,'Model allocations'!$A$1:$L$319,11,FALSE)</f>
        <v>12173.476420834355</v>
      </c>
      <c r="G88" s="41">
        <f t="shared" si="36"/>
        <v>0.9</v>
      </c>
      <c r="H88">
        <f t="shared" si="37"/>
        <v>0</v>
      </c>
      <c r="I88">
        <f t="shared" si="19"/>
        <v>0</v>
      </c>
      <c r="J88">
        <f t="shared" si="20"/>
        <v>12173.476420834355</v>
      </c>
      <c r="K88">
        <f t="shared" si="21"/>
        <v>12169.704315893034</v>
      </c>
      <c r="L88">
        <f t="shared" si="22"/>
        <v>12169.704315893034</v>
      </c>
      <c r="M88">
        <f t="shared" si="23"/>
        <v>0</v>
      </c>
      <c r="N88" s="40">
        <f t="shared" si="24"/>
        <v>12169.704315893034</v>
      </c>
      <c r="O88" s="40">
        <f t="shared" si="25"/>
        <v>12169.448817944742</v>
      </c>
      <c r="P88" s="40">
        <f t="shared" si="26"/>
        <v>12169.448817944742</v>
      </c>
      <c r="Q88">
        <f t="shared" si="27"/>
        <v>0</v>
      </c>
      <c r="R88" s="40">
        <f t="shared" si="28"/>
        <v>12169.448817944742</v>
      </c>
      <c r="S88" s="40">
        <f t="shared" si="29"/>
        <v>12169.448817944731</v>
      </c>
      <c r="T88" s="40">
        <f t="shared" si="30"/>
        <v>12169.448817944731</v>
      </c>
      <c r="U88">
        <f t="shared" si="31"/>
        <v>0</v>
      </c>
      <c r="V88" s="40">
        <f t="shared" si="32"/>
        <v>12169.448817944731</v>
      </c>
      <c r="W88" s="40">
        <f t="shared" si="33"/>
        <v>12169.448817944734</v>
      </c>
      <c r="X88" s="40">
        <f t="shared" si="34"/>
        <v>12169.448817944734</v>
      </c>
      <c r="Y88">
        <f t="shared" si="35"/>
        <v>0</v>
      </c>
    </row>
    <row r="89" spans="1:25" x14ac:dyDescent="0.25">
      <c r="A89" s="4" t="s">
        <v>848</v>
      </c>
      <c r="B89" s="7" t="s">
        <v>424</v>
      </c>
      <c r="C89" s="2" t="s">
        <v>849</v>
      </c>
      <c r="D89">
        <f>VLOOKUP(B89,'Model allocations'!$A$1:$L$319,6,FALSE)</f>
        <v>145298.08881067042</v>
      </c>
      <c r="E89" s="42">
        <f>VLOOKUP(B89,'Initial adjusted formula count'!$A$1:$P$319,12,FALSE)</f>
        <v>0.23212627669452199</v>
      </c>
      <c r="F89">
        <f>VLOOKUP(B89,'Model allocations'!$A$1:$L$319,11,FALSE)</f>
        <v>173635.83193683185</v>
      </c>
      <c r="G89" s="41">
        <f t="shared" si="36"/>
        <v>0.9</v>
      </c>
      <c r="H89">
        <f t="shared" si="37"/>
        <v>130768.27992960338</v>
      </c>
      <c r="I89">
        <f t="shared" si="19"/>
        <v>0</v>
      </c>
      <c r="J89">
        <f t="shared" si="20"/>
        <v>173635.83193683185</v>
      </c>
      <c r="K89">
        <f t="shared" si="21"/>
        <v>173582.02868811332</v>
      </c>
      <c r="L89">
        <f t="shared" si="22"/>
        <v>173582.02868811332</v>
      </c>
      <c r="M89">
        <f t="shared" si="23"/>
        <v>0</v>
      </c>
      <c r="N89" s="40">
        <f t="shared" si="24"/>
        <v>173582.02868811332</v>
      </c>
      <c r="O89" s="40">
        <f t="shared" si="25"/>
        <v>173578.38440465013</v>
      </c>
      <c r="P89" s="40">
        <f t="shared" si="26"/>
        <v>173578.38440465013</v>
      </c>
      <c r="Q89">
        <f t="shared" si="27"/>
        <v>0</v>
      </c>
      <c r="R89" s="40">
        <f t="shared" si="28"/>
        <v>173578.38440465013</v>
      </c>
      <c r="S89" s="40">
        <f t="shared" si="29"/>
        <v>173578.38440464999</v>
      </c>
      <c r="T89" s="40">
        <f t="shared" si="30"/>
        <v>173578.38440464999</v>
      </c>
      <c r="U89">
        <f t="shared" si="31"/>
        <v>0</v>
      </c>
      <c r="V89" s="40">
        <f t="shared" si="32"/>
        <v>173578.38440464999</v>
      </c>
      <c r="W89" s="40">
        <f t="shared" si="33"/>
        <v>173578.38440465002</v>
      </c>
      <c r="X89" s="40">
        <f t="shared" si="34"/>
        <v>173578.38440465002</v>
      </c>
      <c r="Y89">
        <f t="shared" si="35"/>
        <v>0</v>
      </c>
    </row>
    <row r="90" spans="1:25" x14ac:dyDescent="0.25">
      <c r="A90" s="4" t="s">
        <v>850</v>
      </c>
      <c r="B90" s="7" t="s">
        <v>426</v>
      </c>
      <c r="C90" s="2" t="s">
        <v>851</v>
      </c>
      <c r="D90">
        <f>VLOOKUP(B90,'Model allocations'!$A$1:$L$319,6,FALSE)</f>
        <v>60277.413500379058</v>
      </c>
      <c r="E90" s="42">
        <f>VLOOKUP(B90,'Initial adjusted formula count'!$A$1:$P$319,12,FALSE)</f>
        <v>0.135568513119534</v>
      </c>
      <c r="F90">
        <f>VLOOKUP(B90,'Model allocations'!$A$1:$L$319,11,FALSE)</f>
        <v>51235.801475322201</v>
      </c>
      <c r="G90" s="41">
        <f t="shared" si="36"/>
        <v>0.85</v>
      </c>
      <c r="H90">
        <f t="shared" si="37"/>
        <v>51235.801475322201</v>
      </c>
      <c r="I90">
        <f t="shared" si="19"/>
        <v>0</v>
      </c>
      <c r="J90">
        <f t="shared" si="20"/>
        <v>51235.801475322201</v>
      </c>
      <c r="K90">
        <f t="shared" si="21"/>
        <v>51219.925417141589</v>
      </c>
      <c r="L90">
        <f t="shared" si="22"/>
        <v>51219.925417141589</v>
      </c>
      <c r="M90">
        <f t="shared" si="23"/>
        <v>51235.801475322201</v>
      </c>
      <c r="N90" s="40">
        <f t="shared" si="24"/>
        <v>0</v>
      </c>
      <c r="O90" s="40">
        <f t="shared" si="25"/>
        <v>0</v>
      </c>
      <c r="P90" s="40">
        <f t="shared" si="26"/>
        <v>51235.801475322201</v>
      </c>
      <c r="Q90">
        <f t="shared" si="27"/>
        <v>0</v>
      </c>
      <c r="R90" s="40">
        <f t="shared" si="28"/>
        <v>0</v>
      </c>
      <c r="S90" s="40">
        <f t="shared" si="29"/>
        <v>0</v>
      </c>
      <c r="T90" s="40">
        <f t="shared" si="30"/>
        <v>51235.801475322201</v>
      </c>
      <c r="U90">
        <f t="shared" si="31"/>
        <v>0</v>
      </c>
      <c r="V90" s="40">
        <f t="shared" si="32"/>
        <v>0</v>
      </c>
      <c r="W90" s="40">
        <f t="shared" si="33"/>
        <v>0</v>
      </c>
      <c r="X90" s="40">
        <f t="shared" si="34"/>
        <v>51235.801475322201</v>
      </c>
      <c r="Y90">
        <f t="shared" si="35"/>
        <v>0</v>
      </c>
    </row>
    <row r="91" spans="1:25" x14ac:dyDescent="0.25">
      <c r="A91" s="4" t="s">
        <v>852</v>
      </c>
      <c r="B91" s="7" t="s">
        <v>428</v>
      </c>
      <c r="C91" s="2" t="s">
        <v>853</v>
      </c>
      <c r="D91">
        <f>VLOOKUP(B91,'Model allocations'!$A$1:$L$319,6,FALSE)</f>
        <v>349758.18013987131</v>
      </c>
      <c r="E91" s="42">
        <f>VLOOKUP(B91,'Initial adjusted formula count'!$A$1:$P$319,12,FALSE)</f>
        <v>0.16635908252043199</v>
      </c>
      <c r="F91">
        <f>VLOOKUP(B91,'Model allocations'!$A$1:$L$319,11,FALSE)</f>
        <v>358061.59065422614</v>
      </c>
      <c r="G91" s="41">
        <f t="shared" si="36"/>
        <v>0.9</v>
      </c>
      <c r="H91">
        <f t="shared" si="37"/>
        <v>314782.36212588422</v>
      </c>
      <c r="I91">
        <f t="shared" si="19"/>
        <v>0</v>
      </c>
      <c r="J91">
        <f t="shared" si="20"/>
        <v>358061.59065422614</v>
      </c>
      <c r="K91">
        <f t="shared" si="21"/>
        <v>357950.64076212363</v>
      </c>
      <c r="L91">
        <f t="shared" si="22"/>
        <v>357950.64076212363</v>
      </c>
      <c r="M91">
        <f t="shared" si="23"/>
        <v>0</v>
      </c>
      <c r="N91" s="40">
        <f t="shared" si="24"/>
        <v>357950.64076212363</v>
      </c>
      <c r="O91" s="40">
        <f t="shared" si="25"/>
        <v>357943.12573530531</v>
      </c>
      <c r="P91" s="40">
        <f t="shared" si="26"/>
        <v>357943.12573530531</v>
      </c>
      <c r="Q91">
        <f t="shared" si="27"/>
        <v>0</v>
      </c>
      <c r="R91" s="40">
        <f t="shared" si="28"/>
        <v>357943.12573530531</v>
      </c>
      <c r="S91" s="40">
        <f t="shared" si="29"/>
        <v>357943.12573530502</v>
      </c>
      <c r="T91" s="40">
        <f t="shared" si="30"/>
        <v>357943.12573530502</v>
      </c>
      <c r="U91">
        <f t="shared" si="31"/>
        <v>0</v>
      </c>
      <c r="V91" s="40">
        <f t="shared" si="32"/>
        <v>357943.12573530502</v>
      </c>
      <c r="W91" s="40">
        <f t="shared" si="33"/>
        <v>357943.12573530508</v>
      </c>
      <c r="X91" s="40">
        <f t="shared" si="34"/>
        <v>357943.12573530508</v>
      </c>
      <c r="Y91">
        <f t="shared" si="35"/>
        <v>0</v>
      </c>
    </row>
    <row r="92" spans="1:25" x14ac:dyDescent="0.25">
      <c r="A92" s="4" t="s">
        <v>854</v>
      </c>
      <c r="B92" s="7" t="s">
        <v>430</v>
      </c>
      <c r="C92" s="2" t="s">
        <v>855</v>
      </c>
      <c r="D92">
        <f>VLOOKUP(B92,'Model allocations'!$A$1:$L$319,6,FALSE)</f>
        <v>292032.80180504755</v>
      </c>
      <c r="E92" s="42">
        <f>VLOOKUP(B92,'Initial adjusted formula count'!$A$1:$P$319,12,FALSE)</f>
        <v>0.22118959107806699</v>
      </c>
      <c r="F92">
        <f>VLOOKUP(B92,'Model allocations'!$A$1:$L$319,11,FALSE)</f>
        <v>262829.52162454283</v>
      </c>
      <c r="G92" s="41">
        <f t="shared" si="36"/>
        <v>0.9</v>
      </c>
      <c r="H92">
        <f t="shared" si="37"/>
        <v>262829.52162454283</v>
      </c>
      <c r="I92">
        <f t="shared" si="19"/>
        <v>0</v>
      </c>
      <c r="J92">
        <f t="shared" si="20"/>
        <v>262829.52162454283</v>
      </c>
      <c r="K92">
        <f t="shared" si="21"/>
        <v>262748.0805880655</v>
      </c>
      <c r="L92">
        <f t="shared" si="22"/>
        <v>262748.0805880655</v>
      </c>
      <c r="M92">
        <f t="shared" si="23"/>
        <v>262829.52162454283</v>
      </c>
      <c r="N92" s="40">
        <f t="shared" si="24"/>
        <v>0</v>
      </c>
      <c r="O92" s="40">
        <f t="shared" si="25"/>
        <v>0</v>
      </c>
      <c r="P92" s="40">
        <f t="shared" si="26"/>
        <v>262829.52162454283</v>
      </c>
      <c r="Q92">
        <f t="shared" si="27"/>
        <v>0</v>
      </c>
      <c r="R92" s="40">
        <f t="shared" si="28"/>
        <v>0</v>
      </c>
      <c r="S92" s="40">
        <f t="shared" si="29"/>
        <v>0</v>
      </c>
      <c r="T92" s="40">
        <f t="shared" si="30"/>
        <v>262829.52162454283</v>
      </c>
      <c r="U92">
        <f t="shared" si="31"/>
        <v>0</v>
      </c>
      <c r="V92" s="40">
        <f t="shared" si="32"/>
        <v>0</v>
      </c>
      <c r="W92" s="40">
        <f t="shared" si="33"/>
        <v>0</v>
      </c>
      <c r="X92" s="40">
        <f t="shared" si="34"/>
        <v>262829.52162454283</v>
      </c>
      <c r="Y92">
        <f t="shared" si="35"/>
        <v>0</v>
      </c>
    </row>
    <row r="93" spans="1:25" x14ac:dyDescent="0.25">
      <c r="A93" s="4" t="s">
        <v>856</v>
      </c>
      <c r="B93" s="7" t="s">
        <v>148</v>
      </c>
      <c r="C93" s="2" t="s">
        <v>857</v>
      </c>
      <c r="D93">
        <f>VLOOKUP(B93,'Model allocations'!$A$1:$L$319,6,FALSE)</f>
        <v>110675.50843731003</v>
      </c>
      <c r="E93" s="42">
        <f>VLOOKUP(B93,'Initial adjusted formula count'!$A$1:$P$319,12,FALSE)</f>
        <v>7.5784279168135404E-2</v>
      </c>
      <c r="F93">
        <f>VLOOKUP(B93,'Model allocations'!$A$1:$L$319,11,FALSE)</f>
        <v>116458.12769245495</v>
      </c>
      <c r="G93" s="41">
        <f t="shared" si="36"/>
        <v>0.85</v>
      </c>
      <c r="H93">
        <f t="shared" si="37"/>
        <v>94074.182171713517</v>
      </c>
      <c r="I93">
        <f t="shared" si="19"/>
        <v>0</v>
      </c>
      <c r="J93">
        <f t="shared" si="20"/>
        <v>116458.12769245495</v>
      </c>
      <c r="K93">
        <f t="shared" si="21"/>
        <v>116422.04167530264</v>
      </c>
      <c r="L93">
        <f t="shared" si="22"/>
        <v>116422.04167530264</v>
      </c>
      <c r="M93">
        <f t="shared" si="23"/>
        <v>0</v>
      </c>
      <c r="N93" s="40">
        <f t="shared" si="24"/>
        <v>116422.04167530264</v>
      </c>
      <c r="O93" s="40">
        <f t="shared" si="25"/>
        <v>116419.59744231126</v>
      </c>
      <c r="P93" s="40">
        <f t="shared" si="26"/>
        <v>116419.59744231126</v>
      </c>
      <c r="Q93">
        <f t="shared" si="27"/>
        <v>0</v>
      </c>
      <c r="R93" s="40">
        <f t="shared" si="28"/>
        <v>116419.59744231126</v>
      </c>
      <c r="S93" s="40">
        <f t="shared" si="29"/>
        <v>116419.59744231116</v>
      </c>
      <c r="T93" s="40">
        <f t="shared" si="30"/>
        <v>116419.59744231116</v>
      </c>
      <c r="U93">
        <f t="shared" si="31"/>
        <v>0</v>
      </c>
      <c r="V93" s="40">
        <f t="shared" si="32"/>
        <v>116419.59744231116</v>
      </c>
      <c r="W93" s="40">
        <f t="shared" si="33"/>
        <v>116419.59744231118</v>
      </c>
      <c r="X93" s="40">
        <f t="shared" si="34"/>
        <v>116419.59744231118</v>
      </c>
      <c r="Y93">
        <f t="shared" si="35"/>
        <v>0</v>
      </c>
    </row>
    <row r="94" spans="1:25" x14ac:dyDescent="0.25">
      <c r="A94" s="4" t="s">
        <v>858</v>
      </c>
      <c r="B94" s="7" t="s">
        <v>432</v>
      </c>
      <c r="C94" s="2" t="s">
        <v>859</v>
      </c>
      <c r="D94">
        <f>VLOOKUP(B94,'Model allocations'!$A$1:$L$319,6,FALSE)</f>
        <v>19924.337737504171</v>
      </c>
      <c r="E94" s="42">
        <f>VLOOKUP(B94,'Initial adjusted formula count'!$A$1:$P$319,12,FALSE)</f>
        <v>0.14076246334310899</v>
      </c>
      <c r="F94">
        <f>VLOOKUP(B94,'Model allocations'!$A$1:$L$319,11,FALSE)</f>
        <v>25999.954089478317</v>
      </c>
      <c r="G94" s="41">
        <f t="shared" si="36"/>
        <v>0.85</v>
      </c>
      <c r="H94">
        <f t="shared" si="37"/>
        <v>16935.687076878545</v>
      </c>
      <c r="I94">
        <f t="shared" si="19"/>
        <v>0</v>
      </c>
      <c r="J94">
        <f t="shared" si="20"/>
        <v>25999.954089478317</v>
      </c>
      <c r="K94">
        <f t="shared" si="21"/>
        <v>25991.897676346634</v>
      </c>
      <c r="L94">
        <f t="shared" si="22"/>
        <v>25991.897676346634</v>
      </c>
      <c r="M94">
        <f t="shared" si="23"/>
        <v>0</v>
      </c>
      <c r="N94" s="40">
        <f t="shared" si="24"/>
        <v>25991.897676346634</v>
      </c>
      <c r="O94" s="40">
        <f t="shared" si="25"/>
        <v>25991.351987120655</v>
      </c>
      <c r="P94" s="40">
        <f t="shared" si="26"/>
        <v>25991.351987120655</v>
      </c>
      <c r="Q94">
        <f t="shared" si="27"/>
        <v>0</v>
      </c>
      <c r="R94" s="40">
        <f t="shared" si="28"/>
        <v>25991.351987120655</v>
      </c>
      <c r="S94" s="40">
        <f t="shared" si="29"/>
        <v>25991.351987120634</v>
      </c>
      <c r="T94" s="40">
        <f t="shared" si="30"/>
        <v>25991.351987120634</v>
      </c>
      <c r="U94">
        <f t="shared" si="31"/>
        <v>0</v>
      </c>
      <c r="V94" s="40">
        <f t="shared" si="32"/>
        <v>25991.351987120634</v>
      </c>
      <c r="W94" s="40">
        <f t="shared" si="33"/>
        <v>25991.351987120637</v>
      </c>
      <c r="X94" s="40">
        <f t="shared" si="34"/>
        <v>25991.351987120637</v>
      </c>
      <c r="Y94">
        <f t="shared" si="35"/>
        <v>0</v>
      </c>
    </row>
    <row r="95" spans="1:25" x14ac:dyDescent="0.25">
      <c r="A95" s="4" t="s">
        <v>860</v>
      </c>
      <c r="B95" s="7" t="s">
        <v>434</v>
      </c>
      <c r="C95" s="2" t="s">
        <v>861</v>
      </c>
      <c r="D95">
        <f>VLOOKUP(B95,'Model allocations'!$A$1:$L$319,6,FALSE)</f>
        <v>20360.066749127753</v>
      </c>
      <c r="E95" s="42">
        <f>VLOOKUP(B95,'Initial adjusted formula count'!$A$1:$P$319,12,FALSE)</f>
        <v>0.23280423280423301</v>
      </c>
      <c r="F95">
        <f>VLOOKUP(B95,'Model allocations'!$A$1:$L$319,11,FALSE)</f>
        <v>30644.426096638203</v>
      </c>
      <c r="G95" s="41">
        <f t="shared" si="36"/>
        <v>0.9</v>
      </c>
      <c r="H95">
        <f t="shared" si="37"/>
        <v>18324.060074214976</v>
      </c>
      <c r="I95">
        <f t="shared" si="19"/>
        <v>0</v>
      </c>
      <c r="J95">
        <f t="shared" si="20"/>
        <v>30644.426096638203</v>
      </c>
      <c r="K95">
        <f t="shared" si="21"/>
        <v>30634.930535378051</v>
      </c>
      <c r="L95">
        <f t="shared" si="22"/>
        <v>30634.930535378051</v>
      </c>
      <c r="M95">
        <f t="shared" si="23"/>
        <v>0</v>
      </c>
      <c r="N95" s="40">
        <f t="shared" si="24"/>
        <v>30634.930535378051</v>
      </c>
      <c r="O95" s="40">
        <f t="shared" si="25"/>
        <v>30634.287367582456</v>
      </c>
      <c r="P95" s="40">
        <f t="shared" si="26"/>
        <v>30634.287367582456</v>
      </c>
      <c r="Q95">
        <f t="shared" si="27"/>
        <v>0</v>
      </c>
      <c r="R95" s="40">
        <f t="shared" si="28"/>
        <v>30634.287367582456</v>
      </c>
      <c r="S95" s="40">
        <f t="shared" si="29"/>
        <v>30634.28736758243</v>
      </c>
      <c r="T95" s="40">
        <f t="shared" si="30"/>
        <v>30634.28736758243</v>
      </c>
      <c r="U95">
        <f t="shared" si="31"/>
        <v>0</v>
      </c>
      <c r="V95" s="40">
        <f t="shared" si="32"/>
        <v>30634.28736758243</v>
      </c>
      <c r="W95" s="40">
        <f t="shared" si="33"/>
        <v>30634.287367582438</v>
      </c>
      <c r="X95" s="40">
        <f t="shared" si="34"/>
        <v>30634.287367582438</v>
      </c>
      <c r="Y95">
        <f t="shared" si="35"/>
        <v>0</v>
      </c>
    </row>
    <row r="96" spans="1:25" x14ac:dyDescent="0.25">
      <c r="A96" s="4" t="s">
        <v>862</v>
      </c>
      <c r="B96" s="7" t="s">
        <v>150</v>
      </c>
      <c r="C96" s="2" t="s">
        <v>863</v>
      </c>
      <c r="D96">
        <f>VLOOKUP(B96,'Model allocations'!$A$1:$L$319,6,FALSE)</f>
        <v>6673.9000062699515</v>
      </c>
      <c r="E96" s="42">
        <f>VLOOKUP(B96,'Initial adjusted formula count'!$A$1:$P$319,12,FALSE)</f>
        <v>8.6124401913875603E-2</v>
      </c>
      <c r="F96">
        <f>VLOOKUP(B96,'Model allocations'!$A$1:$L$319,11,FALSE)</f>
        <v>9749.9827835543656</v>
      </c>
      <c r="G96" s="41">
        <f t="shared" si="36"/>
        <v>0.85</v>
      </c>
      <c r="H96">
        <f t="shared" si="37"/>
        <v>5672.8150053294585</v>
      </c>
      <c r="I96">
        <f t="shared" si="19"/>
        <v>0</v>
      </c>
      <c r="J96">
        <f t="shared" si="20"/>
        <v>9749.9827835543656</v>
      </c>
      <c r="K96">
        <f t="shared" si="21"/>
        <v>9746.9616286299861</v>
      </c>
      <c r="L96">
        <f t="shared" si="22"/>
        <v>9746.9616286299861</v>
      </c>
      <c r="M96">
        <f t="shared" si="23"/>
        <v>0</v>
      </c>
      <c r="N96" s="40">
        <f t="shared" si="24"/>
        <v>9746.9616286299861</v>
      </c>
      <c r="O96" s="40">
        <f t="shared" si="25"/>
        <v>9746.7569951702426</v>
      </c>
      <c r="P96" s="40">
        <f t="shared" si="26"/>
        <v>9746.7569951702426</v>
      </c>
      <c r="Q96">
        <f t="shared" si="27"/>
        <v>0</v>
      </c>
      <c r="R96" s="40">
        <f t="shared" si="28"/>
        <v>9746.7569951702426</v>
      </c>
      <c r="S96" s="40">
        <f t="shared" si="29"/>
        <v>9746.7569951702353</v>
      </c>
      <c r="T96" s="40">
        <f t="shared" si="30"/>
        <v>9746.7569951702353</v>
      </c>
      <c r="U96">
        <f t="shared" si="31"/>
        <v>0</v>
      </c>
      <c r="V96" s="40">
        <f t="shared" si="32"/>
        <v>9746.7569951702353</v>
      </c>
      <c r="W96" s="40">
        <f t="shared" si="33"/>
        <v>9746.7569951702371</v>
      </c>
      <c r="X96" s="40">
        <f t="shared" si="34"/>
        <v>9746.7569951702371</v>
      </c>
      <c r="Y96">
        <f t="shared" si="35"/>
        <v>0</v>
      </c>
    </row>
    <row r="97" spans="1:25" x14ac:dyDescent="0.25">
      <c r="A97" s="4" t="s">
        <v>864</v>
      </c>
      <c r="B97" s="7" t="s">
        <v>152</v>
      </c>
      <c r="C97" s="2" t="s">
        <v>865</v>
      </c>
      <c r="D97">
        <f>VLOOKUP(B97,'Model allocations'!$A$1:$L$319,6,FALSE)</f>
        <v>28920.233360503127</v>
      </c>
      <c r="E97" s="42">
        <f>VLOOKUP(B97,'Initial adjusted formula count'!$A$1:$P$319,12,FALSE)</f>
        <v>7.7765607886089799E-2</v>
      </c>
      <c r="F97">
        <f>VLOOKUP(B97,'Model allocations'!$A$1:$L$319,11,FALSE)</f>
        <v>38458.265424019999</v>
      </c>
      <c r="G97" s="41">
        <f t="shared" si="36"/>
        <v>0.85</v>
      </c>
      <c r="H97">
        <f t="shared" si="37"/>
        <v>24582.198356427656</v>
      </c>
      <c r="I97">
        <f t="shared" si="19"/>
        <v>0</v>
      </c>
      <c r="J97">
        <f t="shared" si="20"/>
        <v>38458.265424019999</v>
      </c>
      <c r="K97">
        <f t="shared" si="21"/>
        <v>38446.348646262719</v>
      </c>
      <c r="L97">
        <f t="shared" si="22"/>
        <v>38446.348646262719</v>
      </c>
      <c r="M97">
        <f t="shared" si="23"/>
        <v>0</v>
      </c>
      <c r="N97" s="40">
        <f t="shared" si="24"/>
        <v>38446.348646262719</v>
      </c>
      <c r="O97" s="40">
        <f t="shared" si="25"/>
        <v>38445.541480949287</v>
      </c>
      <c r="P97" s="40">
        <f t="shared" si="26"/>
        <v>38445.541480949287</v>
      </c>
      <c r="Q97">
        <f t="shared" si="27"/>
        <v>0</v>
      </c>
      <c r="R97" s="40">
        <f t="shared" si="28"/>
        <v>38445.541480949287</v>
      </c>
      <c r="S97" s="40">
        <f t="shared" si="29"/>
        <v>38445.541480949258</v>
      </c>
      <c r="T97" s="40">
        <f t="shared" si="30"/>
        <v>38445.541480949258</v>
      </c>
      <c r="U97">
        <f t="shared" si="31"/>
        <v>0</v>
      </c>
      <c r="V97" s="40">
        <f t="shared" si="32"/>
        <v>38445.541480949258</v>
      </c>
      <c r="W97" s="40">
        <f t="shared" si="33"/>
        <v>38445.541480949265</v>
      </c>
      <c r="X97" s="40">
        <f t="shared" si="34"/>
        <v>38445.541480949265</v>
      </c>
      <c r="Y97">
        <f t="shared" si="35"/>
        <v>0</v>
      </c>
    </row>
    <row r="98" spans="1:25" x14ac:dyDescent="0.25">
      <c r="A98" s="4" t="s">
        <v>866</v>
      </c>
      <c r="B98" s="7" t="s">
        <v>436</v>
      </c>
      <c r="C98" s="2" t="s">
        <v>867</v>
      </c>
      <c r="D98">
        <f>VLOOKUP(B98,'Model allocations'!$A$1:$L$319,6,FALSE)</f>
        <v>24369.523409561192</v>
      </c>
      <c r="E98" s="42">
        <f>VLOOKUP(B98,'Initial adjusted formula count'!$A$1:$P$319,12,FALSE)</f>
        <v>0.12765957446808501</v>
      </c>
      <c r="F98">
        <f>VLOOKUP(B98,'Model allocations'!$A$1:$L$319,11,FALSE)</f>
        <v>20714.094898127012</v>
      </c>
      <c r="G98" s="41">
        <f t="shared" si="36"/>
        <v>0.85</v>
      </c>
      <c r="H98">
        <f t="shared" si="37"/>
        <v>20714.094898127012</v>
      </c>
      <c r="I98">
        <f t="shared" si="19"/>
        <v>0</v>
      </c>
      <c r="J98">
        <f t="shared" si="20"/>
        <v>20714.094898127012</v>
      </c>
      <c r="K98">
        <f t="shared" si="21"/>
        <v>20707.676375018324</v>
      </c>
      <c r="L98">
        <f t="shared" si="22"/>
        <v>20707.676375018324</v>
      </c>
      <c r="M98">
        <f t="shared" si="23"/>
        <v>20714.094898127012</v>
      </c>
      <c r="N98" s="40">
        <f t="shared" si="24"/>
        <v>0</v>
      </c>
      <c r="O98" s="40">
        <f t="shared" si="25"/>
        <v>0</v>
      </c>
      <c r="P98" s="40">
        <f t="shared" si="26"/>
        <v>20714.094898127012</v>
      </c>
      <c r="Q98">
        <f t="shared" si="27"/>
        <v>0</v>
      </c>
      <c r="R98" s="40">
        <f t="shared" si="28"/>
        <v>0</v>
      </c>
      <c r="S98" s="40">
        <f t="shared" si="29"/>
        <v>0</v>
      </c>
      <c r="T98" s="40">
        <f t="shared" si="30"/>
        <v>20714.094898127012</v>
      </c>
      <c r="U98">
        <f t="shared" si="31"/>
        <v>0</v>
      </c>
      <c r="V98" s="40">
        <f t="shared" si="32"/>
        <v>0</v>
      </c>
      <c r="W98" s="40">
        <f t="shared" si="33"/>
        <v>0</v>
      </c>
      <c r="X98" s="40">
        <f t="shared" si="34"/>
        <v>20714.094898127012</v>
      </c>
      <c r="Y98">
        <f t="shared" si="35"/>
        <v>0</v>
      </c>
    </row>
    <row r="99" spans="1:25" x14ac:dyDescent="0.25">
      <c r="A99" s="4" t="s">
        <v>868</v>
      </c>
      <c r="B99" s="7" t="s">
        <v>438</v>
      </c>
      <c r="C99" s="2" t="s">
        <v>869</v>
      </c>
      <c r="D99">
        <f>VLOOKUP(B99,'Model allocations'!$A$1:$L$319,6,FALSE)</f>
        <v>84536.066746086071</v>
      </c>
      <c r="E99" s="42">
        <f>VLOOKUP(B99,'Initial adjusted formula count'!$A$1:$P$319,12,FALSE)</f>
        <v>0.17556071152358901</v>
      </c>
      <c r="F99">
        <f>VLOOKUP(B99,'Model allocations'!$A$1:$L$319,11,FALSE)</f>
        <v>133338.029136053</v>
      </c>
      <c r="G99" s="41">
        <f t="shared" si="36"/>
        <v>0.9</v>
      </c>
      <c r="H99">
        <f t="shared" si="37"/>
        <v>76082.460071477472</v>
      </c>
      <c r="I99">
        <f t="shared" si="19"/>
        <v>0</v>
      </c>
      <c r="J99">
        <f t="shared" si="20"/>
        <v>133338.029136053</v>
      </c>
      <c r="K99">
        <f t="shared" si="21"/>
        <v>133296.71266890896</v>
      </c>
      <c r="L99">
        <f t="shared" si="22"/>
        <v>133296.71266890896</v>
      </c>
      <c r="M99">
        <f t="shared" si="23"/>
        <v>0</v>
      </c>
      <c r="N99" s="40">
        <f t="shared" si="24"/>
        <v>133296.71266890896</v>
      </c>
      <c r="O99" s="40">
        <f t="shared" si="25"/>
        <v>133293.91415912457</v>
      </c>
      <c r="P99" s="40">
        <f t="shared" si="26"/>
        <v>133293.91415912457</v>
      </c>
      <c r="Q99">
        <f t="shared" si="27"/>
        <v>0</v>
      </c>
      <c r="R99" s="40">
        <f t="shared" si="28"/>
        <v>133293.91415912457</v>
      </c>
      <c r="S99" s="40">
        <f t="shared" si="29"/>
        <v>133293.91415912448</v>
      </c>
      <c r="T99" s="40">
        <f t="shared" si="30"/>
        <v>133293.91415912448</v>
      </c>
      <c r="U99">
        <f t="shared" si="31"/>
        <v>0</v>
      </c>
      <c r="V99" s="40">
        <f t="shared" si="32"/>
        <v>133293.91415912448</v>
      </c>
      <c r="W99" s="40">
        <f t="shared" si="33"/>
        <v>133293.91415912451</v>
      </c>
      <c r="X99" s="40">
        <f t="shared" si="34"/>
        <v>133293.91415912451</v>
      </c>
      <c r="Y99">
        <f t="shared" si="35"/>
        <v>0</v>
      </c>
    </row>
    <row r="100" spans="1:25" x14ac:dyDescent="0.25">
      <c r="A100" s="4" t="s">
        <v>21</v>
      </c>
      <c r="B100" s="7" t="s">
        <v>69</v>
      </c>
      <c r="C100" s="2" t="s">
        <v>870</v>
      </c>
      <c r="D100">
        <f>VLOOKUP(B100,'Model allocations'!$A$1:$L$319,6,FALSE)</f>
        <v>2443403.7357294485</v>
      </c>
      <c r="E100" s="42">
        <f>VLOOKUP(B100,'Initial adjusted formula count'!$A$1:$P$319,12,FALSE)</f>
        <v>0.17096433124354801</v>
      </c>
      <c r="F100">
        <f>VLOOKUP(B100,'Model allocations'!$A$1:$L$319,11,FALSE)</f>
        <v>2911048.4188546357</v>
      </c>
      <c r="G100" s="41">
        <f t="shared" si="36"/>
        <v>0.9</v>
      </c>
      <c r="H100">
        <f t="shared" si="37"/>
        <v>2199063.3621565038</v>
      </c>
      <c r="I100">
        <f t="shared" si="19"/>
        <v>0</v>
      </c>
      <c r="J100">
        <f t="shared" si="20"/>
        <v>2911048.4188546357</v>
      </c>
      <c r="K100">
        <f t="shared" si="21"/>
        <v>2910146.3938499796</v>
      </c>
      <c r="L100">
        <f t="shared" si="22"/>
        <v>2910146.3938499796</v>
      </c>
      <c r="M100">
        <f t="shared" si="23"/>
        <v>0</v>
      </c>
      <c r="N100" s="40">
        <f t="shared" si="24"/>
        <v>2910146.3938499796</v>
      </c>
      <c r="O100" s="40">
        <f t="shared" si="25"/>
        <v>2910085.296520615</v>
      </c>
      <c r="P100" s="40">
        <f t="shared" si="26"/>
        <v>2910085.296520615</v>
      </c>
      <c r="Q100">
        <f t="shared" si="27"/>
        <v>0</v>
      </c>
      <c r="R100" s="40">
        <f t="shared" si="28"/>
        <v>2910085.296520615</v>
      </c>
      <c r="S100" s="40">
        <f t="shared" si="29"/>
        <v>2910085.2965206127</v>
      </c>
      <c r="T100" s="40">
        <f t="shared" si="30"/>
        <v>2910085.2965206127</v>
      </c>
      <c r="U100">
        <f t="shared" si="31"/>
        <v>0</v>
      </c>
      <c r="V100" s="40">
        <f t="shared" si="32"/>
        <v>2910085.2965206127</v>
      </c>
      <c r="W100" s="40">
        <f t="shared" si="33"/>
        <v>2910085.2965206131</v>
      </c>
      <c r="X100" s="40">
        <f t="shared" si="34"/>
        <v>2910085.2965206131</v>
      </c>
      <c r="Y100">
        <f t="shared" si="35"/>
        <v>0</v>
      </c>
    </row>
    <row r="101" spans="1:25" x14ac:dyDescent="0.25">
      <c r="A101" s="4" t="s">
        <v>871</v>
      </c>
      <c r="B101" s="7" t="s">
        <v>154</v>
      </c>
      <c r="C101" s="2" t="s">
        <v>872</v>
      </c>
      <c r="D101">
        <f>VLOOKUP(B101,'Model allocations'!$A$1:$L$319,6,FALSE)</f>
        <v>63402.050059564564</v>
      </c>
      <c r="E101" s="42">
        <f>VLOOKUP(B101,'Initial adjusted formula count'!$A$1:$P$319,12,FALSE)</f>
        <v>6.6696710229833298E-2</v>
      </c>
      <c r="F101">
        <f>VLOOKUP(B101,'Model allocations'!$A$1:$L$319,11,FALSE)</f>
        <v>80166.525109224793</v>
      </c>
      <c r="G101" s="41">
        <f t="shared" si="36"/>
        <v>0.85</v>
      </c>
      <c r="H101">
        <f t="shared" si="37"/>
        <v>53891.742550629875</v>
      </c>
      <c r="I101">
        <f t="shared" si="19"/>
        <v>0</v>
      </c>
      <c r="J101">
        <f t="shared" si="20"/>
        <v>80166.525109224793</v>
      </c>
      <c r="K101">
        <f t="shared" si="21"/>
        <v>80141.684502068776</v>
      </c>
      <c r="L101">
        <f t="shared" si="22"/>
        <v>80141.684502068776</v>
      </c>
      <c r="M101">
        <f t="shared" si="23"/>
        <v>0</v>
      </c>
      <c r="N101" s="40">
        <f t="shared" si="24"/>
        <v>80141.684502068776</v>
      </c>
      <c r="O101" s="40">
        <f t="shared" si="25"/>
        <v>80140.001960288675</v>
      </c>
      <c r="P101" s="40">
        <f t="shared" si="26"/>
        <v>80140.001960288675</v>
      </c>
      <c r="Q101">
        <f t="shared" si="27"/>
        <v>0</v>
      </c>
      <c r="R101" s="40">
        <f t="shared" si="28"/>
        <v>80140.001960288675</v>
      </c>
      <c r="S101" s="40">
        <f t="shared" si="29"/>
        <v>80140.001960288602</v>
      </c>
      <c r="T101" s="40">
        <f t="shared" si="30"/>
        <v>80140.001960288602</v>
      </c>
      <c r="U101">
        <f t="shared" si="31"/>
        <v>0</v>
      </c>
      <c r="V101" s="40">
        <f t="shared" si="32"/>
        <v>80140.001960288602</v>
      </c>
      <c r="W101" s="40">
        <f t="shared" si="33"/>
        <v>80140.001960288617</v>
      </c>
      <c r="X101" s="40">
        <f t="shared" si="34"/>
        <v>80140.001960288617</v>
      </c>
      <c r="Y101">
        <f t="shared" si="35"/>
        <v>0</v>
      </c>
    </row>
    <row r="102" spans="1:25" x14ac:dyDescent="0.25">
      <c r="A102" s="4" t="s">
        <v>873</v>
      </c>
      <c r="B102" s="7" t="s">
        <v>440</v>
      </c>
      <c r="C102" s="2" t="s">
        <v>874</v>
      </c>
      <c r="D102">
        <f>VLOOKUP(B102,'Model allocations'!$A$1:$L$319,6,FALSE)</f>
        <v>64032.900457657233</v>
      </c>
      <c r="E102" s="42">
        <f>VLOOKUP(B102,'Initial adjusted formula count'!$A$1:$P$319,12,FALSE)</f>
        <v>0.2</v>
      </c>
      <c r="F102">
        <f>VLOOKUP(B102,'Model allocations'!$A$1:$L$319,11,FALSE)</f>
        <v>88402.552232777263</v>
      </c>
      <c r="G102" s="41">
        <f t="shared" si="36"/>
        <v>0.9</v>
      </c>
      <c r="H102">
        <f t="shared" si="37"/>
        <v>57629.61041189151</v>
      </c>
      <c r="I102">
        <f t="shared" si="19"/>
        <v>0</v>
      </c>
      <c r="J102">
        <f t="shared" si="20"/>
        <v>88402.552232777263</v>
      </c>
      <c r="K102">
        <f t="shared" si="21"/>
        <v>88375.159588919851</v>
      </c>
      <c r="L102">
        <f t="shared" si="22"/>
        <v>88375.159588919851</v>
      </c>
      <c r="M102">
        <f t="shared" si="23"/>
        <v>0</v>
      </c>
      <c r="N102" s="40">
        <f t="shared" si="24"/>
        <v>88375.159588919851</v>
      </c>
      <c r="O102" s="40">
        <f t="shared" si="25"/>
        <v>88373.304188708891</v>
      </c>
      <c r="P102" s="40">
        <f t="shared" si="26"/>
        <v>88373.304188708891</v>
      </c>
      <c r="Q102">
        <f t="shared" si="27"/>
        <v>0</v>
      </c>
      <c r="R102" s="40">
        <f t="shared" si="28"/>
        <v>88373.304188708891</v>
      </c>
      <c r="S102" s="40">
        <f t="shared" si="29"/>
        <v>88373.304188708818</v>
      </c>
      <c r="T102" s="40">
        <f t="shared" si="30"/>
        <v>88373.304188708818</v>
      </c>
      <c r="U102">
        <f t="shared" si="31"/>
        <v>0</v>
      </c>
      <c r="V102" s="40">
        <f t="shared" si="32"/>
        <v>88373.304188708818</v>
      </c>
      <c r="W102" s="40">
        <f t="shared" si="33"/>
        <v>88373.304188708833</v>
      </c>
      <c r="X102" s="40">
        <f t="shared" si="34"/>
        <v>88373.304188708833</v>
      </c>
      <c r="Y102">
        <f t="shared" si="35"/>
        <v>0</v>
      </c>
    </row>
    <row r="103" spans="1:25" x14ac:dyDescent="0.25">
      <c r="A103" s="4" t="s">
        <v>875</v>
      </c>
      <c r="B103" s="7" t="s">
        <v>442</v>
      </c>
      <c r="C103" s="2" t="s">
        <v>876</v>
      </c>
      <c r="D103">
        <f>VLOOKUP(B103,'Model allocations'!$A$1:$L$319,6,FALSE)</f>
        <v>200566.90720384405</v>
      </c>
      <c r="E103" s="42">
        <f>VLOOKUP(B103,'Initial adjusted formula count'!$A$1:$P$319,12,FALSE)</f>
        <v>0.22554347826087001</v>
      </c>
      <c r="F103">
        <f>VLOOKUP(B103,'Model allocations'!$A$1:$L$319,11,FALSE)</f>
        <v>280245.92181054392</v>
      </c>
      <c r="G103" s="41">
        <f t="shared" si="36"/>
        <v>0.9</v>
      </c>
      <c r="H103">
        <f t="shared" si="37"/>
        <v>180510.21648345966</v>
      </c>
      <c r="I103">
        <f t="shared" si="19"/>
        <v>0</v>
      </c>
      <c r="J103">
        <f t="shared" si="20"/>
        <v>280245.92181054392</v>
      </c>
      <c r="K103">
        <f t="shared" si="21"/>
        <v>280159.08408318466</v>
      </c>
      <c r="L103">
        <f t="shared" si="22"/>
        <v>280159.08408318466</v>
      </c>
      <c r="M103">
        <f t="shared" si="23"/>
        <v>0</v>
      </c>
      <c r="N103" s="40">
        <f t="shared" si="24"/>
        <v>280159.08408318466</v>
      </c>
      <c r="O103" s="40">
        <f t="shared" si="25"/>
        <v>280153.20225817716</v>
      </c>
      <c r="P103" s="40">
        <f t="shared" si="26"/>
        <v>280153.20225817716</v>
      </c>
      <c r="Q103">
        <f t="shared" si="27"/>
        <v>0</v>
      </c>
      <c r="R103" s="40">
        <f t="shared" si="28"/>
        <v>280153.20225817716</v>
      </c>
      <c r="S103" s="40">
        <f t="shared" si="29"/>
        <v>280153.20225817693</v>
      </c>
      <c r="T103" s="40">
        <f t="shared" si="30"/>
        <v>280153.20225817693</v>
      </c>
      <c r="U103">
        <f t="shared" si="31"/>
        <v>0</v>
      </c>
      <c r="V103" s="40">
        <f t="shared" si="32"/>
        <v>280153.20225817693</v>
      </c>
      <c r="W103" s="40">
        <f t="shared" si="33"/>
        <v>280153.20225817699</v>
      </c>
      <c r="X103" s="40">
        <f t="shared" si="34"/>
        <v>280153.20225817699</v>
      </c>
      <c r="Y103">
        <f t="shared" si="35"/>
        <v>0</v>
      </c>
    </row>
    <row r="104" spans="1:25" x14ac:dyDescent="0.25">
      <c r="A104" s="4" t="s">
        <v>44</v>
      </c>
      <c r="B104" s="7" t="s">
        <v>92</v>
      </c>
      <c r="C104" s="2" t="s">
        <v>877</v>
      </c>
      <c r="D104">
        <f>VLOOKUP(B104,'Model allocations'!$A$1:$L$319,6,FALSE)</f>
        <v>55913.590382586888</v>
      </c>
      <c r="E104" s="42">
        <f>VLOOKUP(B104,'Initial adjusted formula count'!$A$1:$P$319,12,FALSE)</f>
        <v>0.13634352256445401</v>
      </c>
      <c r="F104">
        <f>VLOOKUP(B104,'Model allocations'!$A$1:$L$319,11,FALSE)</f>
        <v>55728.114947143877</v>
      </c>
      <c r="G104" s="41">
        <f t="shared" si="36"/>
        <v>0.85</v>
      </c>
      <c r="H104">
        <f t="shared" si="37"/>
        <v>47526.551825198854</v>
      </c>
      <c r="I104">
        <f t="shared" si="19"/>
        <v>0</v>
      </c>
      <c r="J104">
        <f t="shared" si="20"/>
        <v>55728.114947143877</v>
      </c>
      <c r="K104">
        <f t="shared" si="21"/>
        <v>55710.846889072738</v>
      </c>
      <c r="L104">
        <f t="shared" si="22"/>
        <v>55710.846889072738</v>
      </c>
      <c r="M104">
        <f t="shared" si="23"/>
        <v>0</v>
      </c>
      <c r="N104" s="40">
        <f t="shared" si="24"/>
        <v>55710.846889072738</v>
      </c>
      <c r="O104" s="40">
        <f t="shared" si="25"/>
        <v>55709.677262703161</v>
      </c>
      <c r="P104" s="40">
        <f t="shared" si="26"/>
        <v>55709.677262703161</v>
      </c>
      <c r="Q104">
        <f t="shared" si="27"/>
        <v>0</v>
      </c>
      <c r="R104" s="40">
        <f t="shared" si="28"/>
        <v>55709.677262703161</v>
      </c>
      <c r="S104" s="40">
        <f t="shared" si="29"/>
        <v>55709.677262703117</v>
      </c>
      <c r="T104" s="40">
        <f t="shared" si="30"/>
        <v>55709.677262703117</v>
      </c>
      <c r="U104">
        <f t="shared" si="31"/>
        <v>0</v>
      </c>
      <c r="V104" s="40">
        <f t="shared" si="32"/>
        <v>55709.677262703117</v>
      </c>
      <c r="W104" s="40">
        <f t="shared" si="33"/>
        <v>55709.677262703131</v>
      </c>
      <c r="X104" s="40">
        <f t="shared" si="34"/>
        <v>55709.677262703131</v>
      </c>
      <c r="Y104">
        <f t="shared" si="35"/>
        <v>0</v>
      </c>
    </row>
    <row r="105" spans="1:25" x14ac:dyDescent="0.25">
      <c r="A105" s="4" t="s">
        <v>50</v>
      </c>
      <c r="B105" s="7" t="s">
        <v>87</v>
      </c>
      <c r="C105" s="2" t="s">
        <v>878</v>
      </c>
      <c r="D105">
        <f>VLOOKUP(B105,'Model allocations'!$A$1:$L$319,6,FALSE)</f>
        <v>66849.454348231768</v>
      </c>
      <c r="E105" s="42">
        <f>VLOOKUP(B105,'Initial adjusted formula count'!$A$1:$P$319,12,FALSE)</f>
        <v>0.200958904230089</v>
      </c>
      <c r="F105">
        <f>VLOOKUP(B105,'Model allocations'!$A$1:$L$319,11,FALSE)</f>
        <v>70588.249914405285</v>
      </c>
      <c r="G105" s="41">
        <f t="shared" si="36"/>
        <v>0.9</v>
      </c>
      <c r="H105">
        <f t="shared" si="37"/>
        <v>60164.508913408594</v>
      </c>
      <c r="I105">
        <f t="shared" si="19"/>
        <v>0</v>
      </c>
      <c r="J105">
        <f t="shared" si="20"/>
        <v>70588.249914405285</v>
      </c>
      <c r="K105">
        <f t="shared" si="21"/>
        <v>70566.377256415362</v>
      </c>
      <c r="L105">
        <f t="shared" si="22"/>
        <v>70566.377256415362</v>
      </c>
      <c r="M105">
        <f t="shared" si="23"/>
        <v>0</v>
      </c>
      <c r="N105" s="40">
        <f t="shared" si="24"/>
        <v>70566.377256415362</v>
      </c>
      <c r="O105" s="40">
        <f t="shared" si="25"/>
        <v>70564.895744281661</v>
      </c>
      <c r="P105" s="40">
        <f t="shared" si="26"/>
        <v>70564.895744281661</v>
      </c>
      <c r="Q105">
        <f t="shared" si="27"/>
        <v>0</v>
      </c>
      <c r="R105" s="40">
        <f t="shared" si="28"/>
        <v>70564.895744281661</v>
      </c>
      <c r="S105" s="40">
        <f t="shared" si="29"/>
        <v>70564.895744281603</v>
      </c>
      <c r="T105" s="40">
        <f t="shared" si="30"/>
        <v>70564.895744281603</v>
      </c>
      <c r="U105">
        <f t="shared" si="31"/>
        <v>0</v>
      </c>
      <c r="V105" s="40">
        <f t="shared" si="32"/>
        <v>70564.895744281603</v>
      </c>
      <c r="W105" s="40">
        <f t="shared" si="33"/>
        <v>70564.895744281617</v>
      </c>
      <c r="X105" s="40">
        <f t="shared" si="34"/>
        <v>70564.895744281617</v>
      </c>
      <c r="Y105">
        <f t="shared" si="35"/>
        <v>0</v>
      </c>
    </row>
    <row r="106" spans="1:25" x14ac:dyDescent="0.25">
      <c r="A106" s="4" t="s">
        <v>54</v>
      </c>
      <c r="B106" s="7" t="s">
        <v>88</v>
      </c>
      <c r="C106" s="2" t="s">
        <v>879</v>
      </c>
      <c r="D106">
        <f>VLOOKUP(B106,'Model allocations'!$A$1:$L$319,6,FALSE)</f>
        <v>40031.367265585621</v>
      </c>
      <c r="E106" s="42">
        <f>VLOOKUP(B106,'Initial adjusted formula count'!$A$1:$P$319,12,FALSE)</f>
        <v>0.18718915643477399</v>
      </c>
      <c r="F106">
        <f>VLOOKUP(B106,'Model allocations'!$A$1:$L$319,11,FALSE)</f>
        <v>41971.39184099788</v>
      </c>
      <c r="G106" s="41">
        <f t="shared" si="36"/>
        <v>0.9</v>
      </c>
      <c r="H106">
        <f t="shared" si="37"/>
        <v>36028.230539027063</v>
      </c>
      <c r="I106">
        <f t="shared" si="19"/>
        <v>0</v>
      </c>
      <c r="J106">
        <f t="shared" si="20"/>
        <v>41971.39184099788</v>
      </c>
      <c r="K106">
        <f t="shared" si="21"/>
        <v>41958.386476787658</v>
      </c>
      <c r="L106">
        <f t="shared" si="22"/>
        <v>41958.386476787658</v>
      </c>
      <c r="M106">
        <f t="shared" si="23"/>
        <v>0</v>
      </c>
      <c r="N106" s="40">
        <f t="shared" si="24"/>
        <v>41958.386476787658</v>
      </c>
      <c r="O106" s="40">
        <f t="shared" si="25"/>
        <v>41957.505577681135</v>
      </c>
      <c r="P106" s="40">
        <f t="shared" si="26"/>
        <v>41957.505577681135</v>
      </c>
      <c r="Q106">
        <f t="shared" si="27"/>
        <v>0</v>
      </c>
      <c r="R106" s="40">
        <f t="shared" si="28"/>
        <v>41957.505577681135</v>
      </c>
      <c r="S106" s="40">
        <f t="shared" si="29"/>
        <v>41957.505577681099</v>
      </c>
      <c r="T106" s="40">
        <f t="shared" si="30"/>
        <v>41957.505577681099</v>
      </c>
      <c r="U106">
        <f t="shared" si="31"/>
        <v>0</v>
      </c>
      <c r="V106" s="40">
        <f t="shared" si="32"/>
        <v>41957.505577681099</v>
      </c>
      <c r="W106" s="40">
        <f t="shared" si="33"/>
        <v>41957.505577681106</v>
      </c>
      <c r="X106" s="40">
        <f t="shared" si="34"/>
        <v>41957.505577681106</v>
      </c>
      <c r="Y106">
        <f t="shared" si="35"/>
        <v>0</v>
      </c>
    </row>
    <row r="107" spans="1:25" x14ac:dyDescent="0.25">
      <c r="A107" s="4" t="s">
        <v>880</v>
      </c>
      <c r="B107" s="7" t="s">
        <v>444</v>
      </c>
      <c r="C107" s="2" t="s">
        <v>881</v>
      </c>
      <c r="D107">
        <f>VLOOKUP(B107,'Model allocations'!$A$1:$L$319,6,FALSE)</f>
        <v>38259.105063026764</v>
      </c>
      <c r="E107" s="42">
        <f>VLOOKUP(B107,'Initial adjusted formula count'!$A$1:$P$319,12,FALSE)</f>
        <v>0.24725274725274701</v>
      </c>
      <c r="F107">
        <f>VLOOKUP(B107,'Model allocations'!$A$1:$L$319,11,FALSE)</f>
        <v>34433.194556724091</v>
      </c>
      <c r="G107" s="41">
        <f t="shared" si="36"/>
        <v>0.9</v>
      </c>
      <c r="H107">
        <f t="shared" si="37"/>
        <v>34433.194556724091</v>
      </c>
      <c r="I107">
        <f t="shared" si="19"/>
        <v>0</v>
      </c>
      <c r="J107">
        <f t="shared" si="20"/>
        <v>34433.194556724091</v>
      </c>
      <c r="K107">
        <f t="shared" si="21"/>
        <v>34422.524997853412</v>
      </c>
      <c r="L107">
        <f t="shared" si="22"/>
        <v>34422.524997853412</v>
      </c>
      <c r="M107">
        <f t="shared" si="23"/>
        <v>34433.194556724091</v>
      </c>
      <c r="N107" s="40">
        <f t="shared" si="24"/>
        <v>0</v>
      </c>
      <c r="O107" s="40">
        <f t="shared" si="25"/>
        <v>0</v>
      </c>
      <c r="P107" s="40">
        <f t="shared" si="26"/>
        <v>34433.194556724091</v>
      </c>
      <c r="Q107">
        <f t="shared" si="27"/>
        <v>0</v>
      </c>
      <c r="R107" s="40">
        <f t="shared" si="28"/>
        <v>0</v>
      </c>
      <c r="S107" s="40">
        <f t="shared" si="29"/>
        <v>0</v>
      </c>
      <c r="T107" s="40">
        <f t="shared" si="30"/>
        <v>34433.194556724091</v>
      </c>
      <c r="U107">
        <f t="shared" si="31"/>
        <v>0</v>
      </c>
      <c r="V107" s="40">
        <f t="shared" si="32"/>
        <v>0</v>
      </c>
      <c r="W107" s="40">
        <f t="shared" si="33"/>
        <v>0</v>
      </c>
      <c r="X107" s="40">
        <f t="shared" si="34"/>
        <v>34433.194556724091</v>
      </c>
      <c r="Y107">
        <f t="shared" si="35"/>
        <v>0</v>
      </c>
    </row>
    <row r="108" spans="1:25" x14ac:dyDescent="0.25">
      <c r="A108" s="4" t="s">
        <v>882</v>
      </c>
      <c r="B108" s="7" t="s">
        <v>446</v>
      </c>
      <c r="C108" s="2" t="s">
        <v>883</v>
      </c>
      <c r="D108">
        <f>VLOOKUP(B108,'Model allocations'!$A$1:$L$319,6,FALSE)</f>
        <v>9924.6315636989275</v>
      </c>
      <c r="E108" s="42">
        <f>VLOOKUP(B108,'Initial adjusted formula count'!$A$1:$P$319,12,FALSE)</f>
        <v>0.163636363636364</v>
      </c>
      <c r="F108">
        <f>VLOOKUP(B108,'Model allocations'!$A$1:$L$319,11,FALSE)</f>
        <v>0</v>
      </c>
      <c r="G108" s="41">
        <f t="shared" si="36"/>
        <v>0.9</v>
      </c>
      <c r="H108">
        <f t="shared" si="37"/>
        <v>0</v>
      </c>
      <c r="I108">
        <f t="shared" si="19"/>
        <v>0</v>
      </c>
      <c r="J108">
        <f t="shared" si="20"/>
        <v>0</v>
      </c>
      <c r="K108">
        <f t="shared" si="21"/>
        <v>0</v>
      </c>
      <c r="L108">
        <f t="shared" si="22"/>
        <v>0</v>
      </c>
      <c r="M108">
        <f t="shared" si="23"/>
        <v>0</v>
      </c>
      <c r="N108" s="40">
        <f t="shared" si="24"/>
        <v>0</v>
      </c>
      <c r="O108" s="40">
        <f t="shared" si="25"/>
        <v>0</v>
      </c>
      <c r="P108" s="40">
        <f t="shared" si="26"/>
        <v>0</v>
      </c>
      <c r="Q108">
        <f t="shared" si="27"/>
        <v>0</v>
      </c>
      <c r="R108" s="40">
        <f t="shared" si="28"/>
        <v>0</v>
      </c>
      <c r="S108" s="40">
        <f t="shared" si="29"/>
        <v>0</v>
      </c>
      <c r="T108" s="40">
        <f t="shared" si="30"/>
        <v>0</v>
      </c>
      <c r="U108">
        <f t="shared" si="31"/>
        <v>0</v>
      </c>
      <c r="V108" s="40">
        <f t="shared" si="32"/>
        <v>0</v>
      </c>
      <c r="W108" s="40">
        <f t="shared" si="33"/>
        <v>0</v>
      </c>
      <c r="X108" s="40">
        <f t="shared" si="34"/>
        <v>0</v>
      </c>
      <c r="Y108">
        <f t="shared" si="35"/>
        <v>0</v>
      </c>
    </row>
    <row r="109" spans="1:25" x14ac:dyDescent="0.25">
      <c r="A109" s="4" t="s">
        <v>884</v>
      </c>
      <c r="B109" s="7" t="s">
        <v>156</v>
      </c>
      <c r="C109" s="2" t="s">
        <v>885</v>
      </c>
      <c r="D109">
        <f>VLOOKUP(B109,'Model allocations'!$A$1:$L$319,6,FALSE)</f>
        <v>0</v>
      </c>
      <c r="E109" s="42">
        <f>VLOOKUP(B109,'Initial adjusted formula count'!$A$1:$P$319,12,FALSE)</f>
        <v>4.0653904065390399E-2</v>
      </c>
      <c r="F109">
        <f>VLOOKUP(B109,'Model allocations'!$A$1:$L$319,11,FALSE)</f>
        <v>0</v>
      </c>
      <c r="G109" s="41">
        <f t="shared" si="36"/>
        <v>0.85</v>
      </c>
      <c r="H109">
        <f t="shared" si="37"/>
        <v>0</v>
      </c>
      <c r="I109">
        <f t="shared" si="19"/>
        <v>0</v>
      </c>
      <c r="J109">
        <f t="shared" si="20"/>
        <v>0</v>
      </c>
      <c r="K109">
        <f t="shared" si="21"/>
        <v>0</v>
      </c>
      <c r="L109">
        <f t="shared" si="22"/>
        <v>0</v>
      </c>
      <c r="M109">
        <f t="shared" si="23"/>
        <v>0</v>
      </c>
      <c r="N109" s="40">
        <f t="shared" si="24"/>
        <v>0</v>
      </c>
      <c r="O109" s="40">
        <f t="shared" si="25"/>
        <v>0</v>
      </c>
      <c r="P109" s="40">
        <f t="shared" si="26"/>
        <v>0</v>
      </c>
      <c r="Q109">
        <f t="shared" si="27"/>
        <v>0</v>
      </c>
      <c r="R109" s="40">
        <f t="shared" si="28"/>
        <v>0</v>
      </c>
      <c r="S109" s="40">
        <f t="shared" si="29"/>
        <v>0</v>
      </c>
      <c r="T109" s="40">
        <f t="shared" si="30"/>
        <v>0</v>
      </c>
      <c r="U109">
        <f t="shared" si="31"/>
        <v>0</v>
      </c>
      <c r="V109" s="40">
        <f t="shared" si="32"/>
        <v>0</v>
      </c>
      <c r="W109" s="40">
        <f t="shared" si="33"/>
        <v>0</v>
      </c>
      <c r="X109" s="40">
        <f t="shared" si="34"/>
        <v>0</v>
      </c>
      <c r="Y109">
        <f t="shared" si="35"/>
        <v>0</v>
      </c>
    </row>
    <row r="110" spans="1:25" x14ac:dyDescent="0.25">
      <c r="A110" s="4" t="s">
        <v>886</v>
      </c>
      <c r="B110" s="7" t="s">
        <v>158</v>
      </c>
      <c r="C110" s="2" t="s">
        <v>887</v>
      </c>
      <c r="D110">
        <f>VLOOKUP(B110,'Model allocations'!$A$1:$L$319,6,FALSE)</f>
        <v>5561.5833385582955</v>
      </c>
      <c r="E110" s="42">
        <f>VLOOKUP(B110,'Initial adjusted formula count'!$A$1:$P$319,12,FALSE)</f>
        <v>0.22950819672131101</v>
      </c>
      <c r="F110">
        <f>VLOOKUP(B110,'Model allocations'!$A$1:$L$319,11,FALSE)</f>
        <v>9618.2632244770975</v>
      </c>
      <c r="G110" s="41">
        <f t="shared" si="36"/>
        <v>0.9</v>
      </c>
      <c r="H110">
        <f t="shared" si="37"/>
        <v>5005.4250047024661</v>
      </c>
      <c r="I110">
        <f t="shared" si="19"/>
        <v>0</v>
      </c>
      <c r="J110">
        <f t="shared" si="20"/>
        <v>9618.2632244770975</v>
      </c>
      <c r="K110">
        <f t="shared" si="21"/>
        <v>9615.282884516535</v>
      </c>
      <c r="L110">
        <f t="shared" si="22"/>
        <v>9615.282884516535</v>
      </c>
      <c r="M110">
        <f t="shared" si="23"/>
        <v>0</v>
      </c>
      <c r="N110" s="40">
        <f t="shared" si="24"/>
        <v>9615.282884516535</v>
      </c>
      <c r="O110" s="40">
        <f t="shared" si="25"/>
        <v>9615.0810155979907</v>
      </c>
      <c r="P110" s="40">
        <f t="shared" si="26"/>
        <v>9615.0810155979907</v>
      </c>
      <c r="Q110">
        <f t="shared" si="27"/>
        <v>0</v>
      </c>
      <c r="R110" s="40">
        <f t="shared" si="28"/>
        <v>9615.0810155979907</v>
      </c>
      <c r="S110" s="40">
        <f t="shared" si="29"/>
        <v>9615.0810155979834</v>
      </c>
      <c r="T110" s="40">
        <f t="shared" si="30"/>
        <v>9615.0810155979834</v>
      </c>
      <c r="U110">
        <f t="shared" si="31"/>
        <v>0</v>
      </c>
      <c r="V110" s="40">
        <f t="shared" si="32"/>
        <v>9615.0810155979834</v>
      </c>
      <c r="W110" s="40">
        <f t="shared" si="33"/>
        <v>9615.0810155979852</v>
      </c>
      <c r="X110" s="40">
        <f t="shared" si="34"/>
        <v>9615.0810155979852</v>
      </c>
      <c r="Y110">
        <f t="shared" si="35"/>
        <v>0</v>
      </c>
    </row>
    <row r="111" spans="1:25" x14ac:dyDescent="0.25">
      <c r="A111" s="4" t="s">
        <v>888</v>
      </c>
      <c r="B111" s="7" t="s">
        <v>160</v>
      </c>
      <c r="C111" s="2" t="s">
        <v>889</v>
      </c>
      <c r="D111">
        <f>VLOOKUP(B111,'Model allocations'!$A$1:$L$319,6,FALSE)</f>
        <v>56728.150053294594</v>
      </c>
      <c r="E111" s="42">
        <f>VLOOKUP(B111,'Initial adjusted formula count'!$A$1:$P$319,12,FALSE)</f>
        <v>9.2647058823529402E-2</v>
      </c>
      <c r="F111">
        <f>VLOOKUP(B111,'Model allocations'!$A$1:$L$319,11,FALSE)</f>
        <v>68249.87948488057</v>
      </c>
      <c r="G111" s="41">
        <f t="shared" si="36"/>
        <v>0.85</v>
      </c>
      <c r="H111">
        <f t="shared" si="37"/>
        <v>48218.927545300401</v>
      </c>
      <c r="I111">
        <f t="shared" si="19"/>
        <v>0</v>
      </c>
      <c r="J111">
        <f t="shared" si="20"/>
        <v>68249.87948488057</v>
      </c>
      <c r="K111">
        <f t="shared" si="21"/>
        <v>68228.731400409903</v>
      </c>
      <c r="L111">
        <f t="shared" si="22"/>
        <v>68228.731400409903</v>
      </c>
      <c r="M111">
        <f t="shared" si="23"/>
        <v>0</v>
      </c>
      <c r="N111" s="40">
        <f t="shared" si="24"/>
        <v>68228.731400409903</v>
      </c>
      <c r="O111" s="40">
        <f t="shared" si="25"/>
        <v>68227.298966191709</v>
      </c>
      <c r="P111" s="40">
        <f t="shared" si="26"/>
        <v>68227.298966191709</v>
      </c>
      <c r="Q111">
        <f t="shared" si="27"/>
        <v>0</v>
      </c>
      <c r="R111" s="40">
        <f t="shared" si="28"/>
        <v>68227.298966191709</v>
      </c>
      <c r="S111" s="40">
        <f t="shared" si="29"/>
        <v>68227.298966191651</v>
      </c>
      <c r="T111" s="40">
        <f t="shared" si="30"/>
        <v>68227.298966191651</v>
      </c>
      <c r="U111">
        <f t="shared" si="31"/>
        <v>0</v>
      </c>
      <c r="V111" s="40">
        <f t="shared" si="32"/>
        <v>68227.298966191651</v>
      </c>
      <c r="W111" s="40">
        <f t="shared" si="33"/>
        <v>68227.298966191665</v>
      </c>
      <c r="X111" s="40">
        <f t="shared" si="34"/>
        <v>68227.298966191665</v>
      </c>
      <c r="Y111">
        <f t="shared" si="35"/>
        <v>0</v>
      </c>
    </row>
    <row r="112" spans="1:25" x14ac:dyDescent="0.25">
      <c r="A112" s="4" t="s">
        <v>890</v>
      </c>
      <c r="B112" s="7" t="s">
        <v>448</v>
      </c>
      <c r="C112" s="2" t="s">
        <v>891</v>
      </c>
      <c r="D112">
        <f>VLOOKUP(B112,'Model allocations'!$A$1:$L$319,6,FALSE)</f>
        <v>26277.626964718085</v>
      </c>
      <c r="E112" s="42">
        <f>VLOOKUP(B112,'Initial adjusted formula count'!$A$1:$P$319,12,FALSE)</f>
        <v>0.31</v>
      </c>
      <c r="F112">
        <f>VLOOKUP(B112,'Model allocations'!$A$1:$L$319,11,FALSE)</f>
        <v>27008.806474721085</v>
      </c>
      <c r="G112" s="41">
        <f t="shared" si="36"/>
        <v>0.95</v>
      </c>
      <c r="H112">
        <f t="shared" si="37"/>
        <v>24963.745616482182</v>
      </c>
      <c r="I112">
        <f t="shared" si="19"/>
        <v>0</v>
      </c>
      <c r="J112">
        <f t="shared" si="20"/>
        <v>27008.806474721085</v>
      </c>
      <c r="K112">
        <f t="shared" si="21"/>
        <v>27000.437455975702</v>
      </c>
      <c r="L112">
        <f t="shared" si="22"/>
        <v>27000.437455975702</v>
      </c>
      <c r="M112">
        <f t="shared" si="23"/>
        <v>0</v>
      </c>
      <c r="N112" s="40">
        <f t="shared" si="24"/>
        <v>27000.437455975702</v>
      </c>
      <c r="O112" s="40">
        <f t="shared" si="25"/>
        <v>26999.870592870899</v>
      </c>
      <c r="P112" s="40">
        <f t="shared" si="26"/>
        <v>26999.870592870899</v>
      </c>
      <c r="Q112">
        <f t="shared" si="27"/>
        <v>0</v>
      </c>
      <c r="R112" s="40">
        <f t="shared" si="28"/>
        <v>26999.870592870899</v>
      </c>
      <c r="S112" s="40">
        <f t="shared" si="29"/>
        <v>26999.870592870873</v>
      </c>
      <c r="T112" s="40">
        <f t="shared" si="30"/>
        <v>26999.870592870873</v>
      </c>
      <c r="U112">
        <f t="shared" si="31"/>
        <v>0</v>
      </c>
      <c r="V112" s="40">
        <f t="shared" si="32"/>
        <v>26999.870592870873</v>
      </c>
      <c r="W112" s="40">
        <f t="shared" si="33"/>
        <v>26999.870592870881</v>
      </c>
      <c r="X112" s="40">
        <f t="shared" si="34"/>
        <v>26999.870592870881</v>
      </c>
      <c r="Y112">
        <f t="shared" si="35"/>
        <v>0</v>
      </c>
    </row>
    <row r="113" spans="1:25" x14ac:dyDescent="0.25">
      <c r="A113" s="8" t="s">
        <v>892</v>
      </c>
      <c r="B113" s="7" t="s">
        <v>450</v>
      </c>
      <c r="C113" s="2" t="s">
        <v>893</v>
      </c>
      <c r="D113">
        <f>VLOOKUP(B113,'Model allocations'!$A$1:$L$319,6,FALSE)</f>
        <v>453547.12125942897</v>
      </c>
      <c r="E113" s="42">
        <f>VLOOKUP(B113,'Initial adjusted formula count'!$A$1:$P$319,12,FALSE)</f>
        <v>0.16227032927051099</v>
      </c>
      <c r="F113">
        <f>VLOOKUP(B113,'Model allocations'!$A$1:$L$319,11,FALSE)</f>
        <v>537603.2173709838</v>
      </c>
      <c r="G113" s="41">
        <f t="shared" si="36"/>
        <v>0.9</v>
      </c>
      <c r="H113">
        <f t="shared" si="37"/>
        <v>408192.4091334861</v>
      </c>
      <c r="I113">
        <f t="shared" si="19"/>
        <v>0</v>
      </c>
      <c r="J113">
        <f t="shared" si="20"/>
        <v>537603.2173709838</v>
      </c>
      <c r="K113">
        <f t="shared" si="21"/>
        <v>537436.63424529228</v>
      </c>
      <c r="L113">
        <f t="shared" si="22"/>
        <v>537436.63424529228</v>
      </c>
      <c r="M113">
        <f t="shared" si="23"/>
        <v>0</v>
      </c>
      <c r="N113" s="40">
        <f t="shared" si="24"/>
        <v>537436.63424529228</v>
      </c>
      <c r="O113" s="40">
        <f t="shared" si="25"/>
        <v>537425.35098369257</v>
      </c>
      <c r="P113" s="40">
        <f t="shared" si="26"/>
        <v>537425.35098369257</v>
      </c>
      <c r="Q113">
        <f t="shared" si="27"/>
        <v>0</v>
      </c>
      <c r="R113" s="40">
        <f t="shared" si="28"/>
        <v>537425.35098369257</v>
      </c>
      <c r="S113" s="40">
        <f t="shared" si="29"/>
        <v>537425.3509836921</v>
      </c>
      <c r="T113" s="40">
        <f t="shared" si="30"/>
        <v>537425.3509836921</v>
      </c>
      <c r="U113">
        <f t="shared" si="31"/>
        <v>0</v>
      </c>
      <c r="V113" s="40">
        <f t="shared" si="32"/>
        <v>537425.3509836921</v>
      </c>
      <c r="W113" s="40">
        <f t="shared" si="33"/>
        <v>537425.35098369222</v>
      </c>
      <c r="X113" s="40">
        <f t="shared" si="34"/>
        <v>537425.35098369222</v>
      </c>
      <c r="Y113">
        <f t="shared" si="35"/>
        <v>0</v>
      </c>
    </row>
    <row r="114" spans="1:25" x14ac:dyDescent="0.25">
      <c r="A114" s="4" t="s">
        <v>894</v>
      </c>
      <c r="B114" s="7" t="s">
        <v>452</v>
      </c>
      <c r="C114" s="2" t="s">
        <v>895</v>
      </c>
      <c r="D114">
        <f>VLOOKUP(B114,'Model allocations'!$A$1:$L$319,6,FALSE)</f>
        <v>2082850.5975009939</v>
      </c>
      <c r="E114" s="42">
        <f>VLOOKUP(B114,'Initial adjusted formula count'!$A$1:$P$319,12,FALSE)</f>
        <v>0.12845830481963</v>
      </c>
      <c r="F114">
        <f>VLOOKUP(B114,'Model allocations'!$A$1:$L$319,11,FALSE)</f>
        <v>2047225.5516913184</v>
      </c>
      <c r="G114" s="41">
        <f t="shared" si="36"/>
        <v>0.85</v>
      </c>
      <c r="H114">
        <f t="shared" si="37"/>
        <v>1770423.0078758448</v>
      </c>
      <c r="I114">
        <f t="shared" si="19"/>
        <v>0</v>
      </c>
      <c r="J114">
        <f t="shared" si="20"/>
        <v>2047225.5516913184</v>
      </c>
      <c r="K114">
        <f t="shared" si="21"/>
        <v>2046591.1930781687</v>
      </c>
      <c r="L114">
        <f t="shared" si="22"/>
        <v>2046591.1930781687</v>
      </c>
      <c r="M114">
        <f t="shared" si="23"/>
        <v>0</v>
      </c>
      <c r="N114" s="40">
        <f t="shared" si="24"/>
        <v>2046591.1930781687</v>
      </c>
      <c r="O114" s="40">
        <f t="shared" si="25"/>
        <v>2046548.2257358858</v>
      </c>
      <c r="P114" s="40">
        <f t="shared" si="26"/>
        <v>2046548.2257358858</v>
      </c>
      <c r="Q114">
        <f t="shared" si="27"/>
        <v>0</v>
      </c>
      <c r="R114" s="40">
        <f t="shared" si="28"/>
        <v>2046548.2257358858</v>
      </c>
      <c r="S114" s="40">
        <f t="shared" si="29"/>
        <v>2046548.2257358842</v>
      </c>
      <c r="T114" s="40">
        <f t="shared" si="30"/>
        <v>2046548.2257358842</v>
      </c>
      <c r="U114">
        <f t="shared" si="31"/>
        <v>0</v>
      </c>
      <c r="V114" s="40">
        <f t="shared" si="32"/>
        <v>2046548.2257358842</v>
      </c>
      <c r="W114" s="40">
        <f t="shared" si="33"/>
        <v>2046548.2257358844</v>
      </c>
      <c r="X114" s="40">
        <f t="shared" si="34"/>
        <v>2046548.2257358844</v>
      </c>
      <c r="Y114">
        <f t="shared" si="35"/>
        <v>0</v>
      </c>
    </row>
    <row r="115" spans="1:25" x14ac:dyDescent="0.25">
      <c r="A115" s="4" t="s">
        <v>896</v>
      </c>
      <c r="B115" s="7" t="s">
        <v>454</v>
      </c>
      <c r="C115" s="2" t="s">
        <v>897</v>
      </c>
      <c r="D115">
        <f>VLOOKUP(B115,'Model allocations'!$A$1:$L$319,6,FALSE)</f>
        <v>3214317.0905197659</v>
      </c>
      <c r="E115" s="42">
        <f>VLOOKUP(B115,'Initial adjusted formula count'!$A$1:$P$319,12,FALSE)</f>
        <v>0.14783798755254299</v>
      </c>
      <c r="F115">
        <f>VLOOKUP(B115,'Model allocations'!$A$1:$L$319,11,FALSE)</f>
        <v>4115305.2332252385</v>
      </c>
      <c r="G115" s="41">
        <f t="shared" si="36"/>
        <v>0.85</v>
      </c>
      <c r="H115">
        <f t="shared" si="37"/>
        <v>2732169.526941801</v>
      </c>
      <c r="I115">
        <f t="shared" si="19"/>
        <v>0</v>
      </c>
      <c r="J115">
        <f t="shared" si="20"/>
        <v>4115305.2332252385</v>
      </c>
      <c r="K115">
        <f t="shared" si="21"/>
        <v>4114030.0540842395</v>
      </c>
      <c r="L115">
        <f t="shared" si="22"/>
        <v>4114030.0540842395</v>
      </c>
      <c r="M115">
        <f t="shared" si="23"/>
        <v>0</v>
      </c>
      <c r="N115" s="40">
        <f t="shared" si="24"/>
        <v>4114030.0540842395</v>
      </c>
      <c r="O115" s="40">
        <f t="shared" si="25"/>
        <v>4113943.68171144</v>
      </c>
      <c r="P115" s="40">
        <f t="shared" si="26"/>
        <v>4113943.68171144</v>
      </c>
      <c r="Q115">
        <f t="shared" si="27"/>
        <v>0</v>
      </c>
      <c r="R115" s="40">
        <f t="shared" si="28"/>
        <v>4113943.68171144</v>
      </c>
      <c r="S115" s="40">
        <f t="shared" si="29"/>
        <v>4113943.6817114367</v>
      </c>
      <c r="T115" s="40">
        <f t="shared" si="30"/>
        <v>4113943.6817114367</v>
      </c>
      <c r="U115">
        <f t="shared" si="31"/>
        <v>0</v>
      </c>
      <c r="V115" s="40">
        <f t="shared" si="32"/>
        <v>4113943.6817114367</v>
      </c>
      <c r="W115" s="40">
        <f t="shared" si="33"/>
        <v>4113943.6817114376</v>
      </c>
      <c r="X115" s="40">
        <f t="shared" si="34"/>
        <v>4113943.6817114376</v>
      </c>
      <c r="Y115">
        <f t="shared" si="35"/>
        <v>0</v>
      </c>
    </row>
    <row r="116" spans="1:25" x14ac:dyDescent="0.25">
      <c r="A116" s="4" t="s">
        <v>898</v>
      </c>
      <c r="B116" s="7" t="s">
        <v>456</v>
      </c>
      <c r="C116" s="2" t="s">
        <v>899</v>
      </c>
      <c r="D116">
        <f>VLOOKUP(B116,'Model allocations'!$A$1:$L$319,6,FALSE)</f>
        <v>105357.80052814755</v>
      </c>
      <c r="E116" s="42">
        <f>VLOOKUP(B116,'Initial adjusted formula count'!$A$1:$P$319,12,FALSE)</f>
        <v>0.17978723404255301</v>
      </c>
      <c r="F116">
        <f>VLOOKUP(B116,'Model allocations'!$A$1:$L$319,11,FALSE)</f>
        <v>100701.61384852089</v>
      </c>
      <c r="G116" s="41">
        <f t="shared" si="36"/>
        <v>0.9</v>
      </c>
      <c r="H116">
        <f t="shared" si="37"/>
        <v>94822.0204753328</v>
      </c>
      <c r="I116">
        <f t="shared" si="19"/>
        <v>0</v>
      </c>
      <c r="J116">
        <f t="shared" si="20"/>
        <v>100701.61384852089</v>
      </c>
      <c r="K116">
        <f t="shared" si="21"/>
        <v>100670.41018556831</v>
      </c>
      <c r="L116">
        <f t="shared" si="22"/>
        <v>100670.41018556831</v>
      </c>
      <c r="M116">
        <f t="shared" si="23"/>
        <v>0</v>
      </c>
      <c r="N116" s="40">
        <f t="shared" si="24"/>
        <v>100670.41018556831</v>
      </c>
      <c r="O116" s="40">
        <f t="shared" si="25"/>
        <v>100668.2966516164</v>
      </c>
      <c r="P116" s="40">
        <f t="shared" si="26"/>
        <v>100668.2966516164</v>
      </c>
      <c r="Q116">
        <f t="shared" si="27"/>
        <v>0</v>
      </c>
      <c r="R116" s="40">
        <f t="shared" si="28"/>
        <v>100668.2966516164</v>
      </c>
      <c r="S116" s="40">
        <f t="shared" si="29"/>
        <v>100668.29665161633</v>
      </c>
      <c r="T116" s="40">
        <f t="shared" si="30"/>
        <v>100668.29665161633</v>
      </c>
      <c r="U116">
        <f t="shared" si="31"/>
        <v>0</v>
      </c>
      <c r="V116" s="40">
        <f t="shared" si="32"/>
        <v>100668.29665161633</v>
      </c>
      <c r="W116" s="40">
        <f t="shared" si="33"/>
        <v>100668.29665161634</v>
      </c>
      <c r="X116" s="40">
        <f t="shared" si="34"/>
        <v>100668.29665161634</v>
      </c>
      <c r="Y116">
        <f t="shared" si="35"/>
        <v>0</v>
      </c>
    </row>
    <row r="117" spans="1:25" x14ac:dyDescent="0.25">
      <c r="A117" s="8" t="s">
        <v>900</v>
      </c>
      <c r="B117" s="7" t="s">
        <v>458</v>
      </c>
      <c r="C117" s="2" t="s">
        <v>901</v>
      </c>
      <c r="D117">
        <f>VLOOKUP(B117,'Model allocations'!$A$1:$L$319,6,FALSE)</f>
        <v>123467.15011599411</v>
      </c>
      <c r="E117" s="42">
        <f>VLOOKUP(B117,'Initial adjusted formula count'!$A$1:$P$319,12,FALSE)</f>
        <v>0.15810732833237201</v>
      </c>
      <c r="F117">
        <f>VLOOKUP(B117,'Model allocations'!$A$1:$L$319,11,FALSE)</f>
        <v>150040.83297570207</v>
      </c>
      <c r="G117" s="41">
        <f t="shared" si="36"/>
        <v>0.9</v>
      </c>
      <c r="H117">
        <f t="shared" si="37"/>
        <v>111120.4351043947</v>
      </c>
      <c r="I117">
        <f t="shared" si="19"/>
        <v>0</v>
      </c>
      <c r="J117">
        <f t="shared" si="20"/>
        <v>150040.83297570207</v>
      </c>
      <c r="K117">
        <f t="shared" si="21"/>
        <v>149994.34093448869</v>
      </c>
      <c r="L117">
        <f t="shared" si="22"/>
        <v>149994.34093448869</v>
      </c>
      <c r="M117">
        <f t="shared" si="23"/>
        <v>0</v>
      </c>
      <c r="N117" s="40">
        <f t="shared" si="24"/>
        <v>149994.34093448869</v>
      </c>
      <c r="O117" s="40">
        <f t="shared" si="25"/>
        <v>149991.19186485073</v>
      </c>
      <c r="P117" s="40">
        <f t="shared" si="26"/>
        <v>149991.19186485073</v>
      </c>
      <c r="Q117">
        <f t="shared" si="27"/>
        <v>0</v>
      </c>
      <c r="R117" s="40">
        <f t="shared" si="28"/>
        <v>149991.19186485073</v>
      </c>
      <c r="S117" s="40">
        <f t="shared" si="29"/>
        <v>149991.19186485061</v>
      </c>
      <c r="T117" s="40">
        <f t="shared" si="30"/>
        <v>149991.19186485061</v>
      </c>
      <c r="U117">
        <f t="shared" si="31"/>
        <v>0</v>
      </c>
      <c r="V117" s="40">
        <f t="shared" si="32"/>
        <v>149991.19186485061</v>
      </c>
      <c r="W117" s="40">
        <f t="shared" si="33"/>
        <v>149991.19186485061</v>
      </c>
      <c r="X117" s="40">
        <f t="shared" si="34"/>
        <v>149991.19186485061</v>
      </c>
      <c r="Y117">
        <f t="shared" si="35"/>
        <v>0</v>
      </c>
    </row>
    <row r="118" spans="1:25" x14ac:dyDescent="0.25">
      <c r="A118" s="4" t="s">
        <v>902</v>
      </c>
      <c r="B118" s="7" t="s">
        <v>292</v>
      </c>
      <c r="C118" s="2" t="s">
        <v>903</v>
      </c>
      <c r="D118">
        <f>VLOOKUP(B118,'Model allocations'!$A$1:$L$319,6,FALSE)</f>
        <v>33369.500031349766</v>
      </c>
      <c r="E118" s="42">
        <f>VLOOKUP(B118,'Initial adjusted formula count'!$A$1:$P$319,12,FALSE)</f>
        <v>8.0332409972299207E-2</v>
      </c>
      <c r="F118">
        <f>VLOOKUP(B118,'Model allocations'!$A$1:$L$319,11,FALSE)</f>
        <v>31416.61119145295</v>
      </c>
      <c r="G118" s="41">
        <f t="shared" si="36"/>
        <v>0.85</v>
      </c>
      <c r="H118">
        <f t="shared" si="37"/>
        <v>28364.075026647301</v>
      </c>
      <c r="I118">
        <f t="shared" si="19"/>
        <v>0</v>
      </c>
      <c r="J118">
        <f t="shared" si="20"/>
        <v>31416.61119145295</v>
      </c>
      <c r="K118">
        <f t="shared" si="21"/>
        <v>31406.876358918835</v>
      </c>
      <c r="L118">
        <f t="shared" si="22"/>
        <v>31406.876358918835</v>
      </c>
      <c r="M118">
        <f t="shared" si="23"/>
        <v>0</v>
      </c>
      <c r="N118" s="40">
        <f t="shared" si="24"/>
        <v>31406.876358918835</v>
      </c>
      <c r="O118" s="40">
        <f t="shared" si="25"/>
        <v>31406.21698443744</v>
      </c>
      <c r="P118" s="40">
        <f t="shared" si="26"/>
        <v>31406.21698443744</v>
      </c>
      <c r="Q118">
        <f t="shared" si="27"/>
        <v>0</v>
      </c>
      <c r="R118" s="40">
        <f t="shared" si="28"/>
        <v>31406.21698443744</v>
      </c>
      <c r="S118" s="40">
        <f t="shared" si="29"/>
        <v>31406.216984437415</v>
      </c>
      <c r="T118" s="40">
        <f t="shared" si="30"/>
        <v>31406.216984437415</v>
      </c>
      <c r="U118">
        <f t="shared" si="31"/>
        <v>0</v>
      </c>
      <c r="V118" s="40">
        <f t="shared" si="32"/>
        <v>31406.216984437415</v>
      </c>
      <c r="W118" s="40">
        <f t="shared" si="33"/>
        <v>31406.216984437418</v>
      </c>
      <c r="X118" s="40">
        <f t="shared" si="34"/>
        <v>31406.216984437418</v>
      </c>
      <c r="Y118">
        <f t="shared" si="35"/>
        <v>0</v>
      </c>
    </row>
    <row r="119" spans="1:25" x14ac:dyDescent="0.25">
      <c r="A119" s="4" t="s">
        <v>904</v>
      </c>
      <c r="B119" s="7" t="s">
        <v>460</v>
      </c>
      <c r="C119" s="2" t="s">
        <v>905</v>
      </c>
      <c r="D119">
        <f>VLOOKUP(B119,'Model allocations'!$A$1:$L$319,6,FALSE)</f>
        <v>9111.0155288313072</v>
      </c>
      <c r="E119" s="42">
        <f>VLOOKUP(B119,'Initial adjusted formula count'!$A$1:$P$319,12,FALSE)</f>
        <v>0.19512195121951201</v>
      </c>
      <c r="F119">
        <f>VLOOKUP(B119,'Model allocations'!$A$1:$L$319,11,FALSE)</f>
        <v>9976.5615501299653</v>
      </c>
      <c r="G119" s="41">
        <f t="shared" si="36"/>
        <v>0.9</v>
      </c>
      <c r="H119">
        <f t="shared" si="37"/>
        <v>8199.9139759481768</v>
      </c>
      <c r="I119">
        <f t="shared" si="19"/>
        <v>0</v>
      </c>
      <c r="J119">
        <f t="shared" si="20"/>
        <v>9976.5615501299653</v>
      </c>
      <c r="K119">
        <f t="shared" si="21"/>
        <v>9973.4701869219825</v>
      </c>
      <c r="L119">
        <f t="shared" si="22"/>
        <v>9973.4701869219825</v>
      </c>
      <c r="M119">
        <f t="shared" si="23"/>
        <v>0</v>
      </c>
      <c r="N119" s="40">
        <f t="shared" si="24"/>
        <v>9973.4701869219825</v>
      </c>
      <c r="O119" s="40">
        <f t="shared" si="25"/>
        <v>9973.2607980080065</v>
      </c>
      <c r="P119" s="40">
        <f t="shared" si="26"/>
        <v>9973.2607980080065</v>
      </c>
      <c r="Q119">
        <f t="shared" si="27"/>
        <v>0</v>
      </c>
      <c r="R119" s="40">
        <f t="shared" si="28"/>
        <v>9973.2607980080065</v>
      </c>
      <c r="S119" s="40">
        <f t="shared" si="29"/>
        <v>9973.2607980079993</v>
      </c>
      <c r="T119" s="40">
        <f t="shared" si="30"/>
        <v>9973.2607980079993</v>
      </c>
      <c r="U119">
        <f t="shared" si="31"/>
        <v>0</v>
      </c>
      <c r="V119" s="40">
        <f t="shared" si="32"/>
        <v>9973.2607980079993</v>
      </c>
      <c r="W119" s="40">
        <f t="shared" si="33"/>
        <v>9973.2607980080011</v>
      </c>
      <c r="X119" s="40">
        <f t="shared" si="34"/>
        <v>9973.2607980080011</v>
      </c>
      <c r="Y119">
        <f t="shared" si="35"/>
        <v>0</v>
      </c>
    </row>
    <row r="120" spans="1:25" x14ac:dyDescent="0.25">
      <c r="A120" s="4" t="s">
        <v>906</v>
      </c>
      <c r="B120" s="7" t="s">
        <v>162</v>
      </c>
      <c r="C120" s="2" t="s">
        <v>907</v>
      </c>
      <c r="D120">
        <f>VLOOKUP(B120,'Model allocations'!$A$1:$L$319,6,FALSE)</f>
        <v>54503.516717871273</v>
      </c>
      <c r="E120" s="42">
        <f>VLOOKUP(B120,'Initial adjusted formula count'!$A$1:$P$319,12,FALSE)</f>
        <v>7.91878172588832E-2</v>
      </c>
      <c r="F120">
        <f>VLOOKUP(B120,'Model allocations'!$A$1:$L$319,11,FALSE)</f>
        <v>84499.850790804514</v>
      </c>
      <c r="G120" s="41">
        <f t="shared" si="36"/>
        <v>0.85</v>
      </c>
      <c r="H120">
        <f t="shared" si="37"/>
        <v>46327.989210190579</v>
      </c>
      <c r="I120">
        <f t="shared" si="19"/>
        <v>0</v>
      </c>
      <c r="J120">
        <f t="shared" si="20"/>
        <v>84499.850790804514</v>
      </c>
      <c r="K120">
        <f t="shared" si="21"/>
        <v>84473.667448126551</v>
      </c>
      <c r="L120">
        <f t="shared" si="22"/>
        <v>84473.667448126551</v>
      </c>
      <c r="M120">
        <f t="shared" si="23"/>
        <v>0</v>
      </c>
      <c r="N120" s="40">
        <f t="shared" si="24"/>
        <v>84473.667448126551</v>
      </c>
      <c r="O120" s="40">
        <f t="shared" si="25"/>
        <v>84471.893958142115</v>
      </c>
      <c r="P120" s="40">
        <f t="shared" si="26"/>
        <v>84471.893958142115</v>
      </c>
      <c r="Q120">
        <f t="shared" si="27"/>
        <v>0</v>
      </c>
      <c r="R120" s="40">
        <f t="shared" si="28"/>
        <v>84471.893958142115</v>
      </c>
      <c r="S120" s="40">
        <f t="shared" si="29"/>
        <v>84471.893958142042</v>
      </c>
      <c r="T120" s="40">
        <f t="shared" si="30"/>
        <v>84471.893958142042</v>
      </c>
      <c r="U120">
        <f t="shared" si="31"/>
        <v>0</v>
      </c>
      <c r="V120" s="40">
        <f t="shared" si="32"/>
        <v>84471.893958142042</v>
      </c>
      <c r="W120" s="40">
        <f t="shared" si="33"/>
        <v>84471.893958142056</v>
      </c>
      <c r="X120" s="40">
        <f t="shared" si="34"/>
        <v>84471.893958142056</v>
      </c>
      <c r="Y120">
        <f t="shared" si="35"/>
        <v>0</v>
      </c>
    </row>
    <row r="121" spans="1:25" x14ac:dyDescent="0.25">
      <c r="A121" s="4" t="s">
        <v>908</v>
      </c>
      <c r="B121" s="7" t="s">
        <v>294</v>
      </c>
      <c r="C121" s="2" t="s">
        <v>909</v>
      </c>
      <c r="D121">
        <f>VLOOKUP(B121,'Model allocations'!$A$1:$L$319,6,FALSE)</f>
        <v>38374.925036052227</v>
      </c>
      <c r="E121" s="42">
        <f>VLOOKUP(B121,'Initial adjusted formula count'!$A$1:$P$319,12,FALSE)</f>
        <v>0.227574750830565</v>
      </c>
      <c r="F121">
        <f>VLOOKUP(B121,'Model allocations'!$A$1:$L$319,11,FALSE)</f>
        <v>93345.062255330529</v>
      </c>
      <c r="G121" s="41">
        <f t="shared" si="36"/>
        <v>0.9</v>
      </c>
      <c r="H121">
        <f t="shared" si="37"/>
        <v>34537.432532447005</v>
      </c>
      <c r="I121">
        <f t="shared" si="19"/>
        <v>0</v>
      </c>
      <c r="J121">
        <f t="shared" si="20"/>
        <v>93345.062255330529</v>
      </c>
      <c r="K121">
        <f t="shared" si="21"/>
        <v>93316.138112513072</v>
      </c>
      <c r="L121">
        <f t="shared" si="22"/>
        <v>93316.138112513072</v>
      </c>
      <c r="M121">
        <f t="shared" si="23"/>
        <v>0</v>
      </c>
      <c r="N121" s="40">
        <f t="shared" si="24"/>
        <v>93316.138112513072</v>
      </c>
      <c r="O121" s="40">
        <f t="shared" si="25"/>
        <v>93314.178978485535</v>
      </c>
      <c r="P121" s="40">
        <f t="shared" si="26"/>
        <v>93314.178978485535</v>
      </c>
      <c r="Q121">
        <f t="shared" si="27"/>
        <v>0</v>
      </c>
      <c r="R121" s="40">
        <f t="shared" si="28"/>
        <v>93314.178978485535</v>
      </c>
      <c r="S121" s="40">
        <f t="shared" si="29"/>
        <v>93314.178978485463</v>
      </c>
      <c r="T121" s="40">
        <f t="shared" si="30"/>
        <v>93314.178978485463</v>
      </c>
      <c r="U121">
        <f t="shared" si="31"/>
        <v>0</v>
      </c>
      <c r="V121" s="40">
        <f t="shared" si="32"/>
        <v>93314.178978485463</v>
      </c>
      <c r="W121" s="40">
        <f t="shared" si="33"/>
        <v>93314.178978485463</v>
      </c>
      <c r="X121" s="40">
        <f t="shared" si="34"/>
        <v>93314.178978485463</v>
      </c>
      <c r="Y121">
        <f t="shared" si="35"/>
        <v>0</v>
      </c>
    </row>
    <row r="122" spans="1:25" x14ac:dyDescent="0.25">
      <c r="A122" s="4" t="s">
        <v>910</v>
      </c>
      <c r="B122" s="7" t="s">
        <v>462</v>
      </c>
      <c r="C122" s="2" t="s">
        <v>911</v>
      </c>
      <c r="D122">
        <f>VLOOKUP(B122,'Model allocations'!$A$1:$L$319,6,FALSE)</f>
        <v>15107.805138564465</v>
      </c>
      <c r="E122" s="42">
        <f>VLOOKUP(B122,'Initial adjusted formula count'!$A$1:$P$319,12,FALSE)</f>
        <v>0.10344827586206901</v>
      </c>
      <c r="F122">
        <f>VLOOKUP(B122,'Model allocations'!$A$1:$L$319,11,FALSE)</f>
        <v>0</v>
      </c>
      <c r="G122" s="41">
        <f t="shared" si="36"/>
        <v>0.85</v>
      </c>
      <c r="H122">
        <f t="shared" si="37"/>
        <v>0</v>
      </c>
      <c r="I122">
        <f t="shared" si="19"/>
        <v>0</v>
      </c>
      <c r="J122">
        <f t="shared" si="20"/>
        <v>0</v>
      </c>
      <c r="K122">
        <f t="shared" si="21"/>
        <v>0</v>
      </c>
      <c r="L122">
        <f t="shared" si="22"/>
        <v>0</v>
      </c>
      <c r="M122">
        <f t="shared" si="23"/>
        <v>0</v>
      </c>
      <c r="N122" s="40">
        <f t="shared" si="24"/>
        <v>0</v>
      </c>
      <c r="O122" s="40">
        <f t="shared" si="25"/>
        <v>0</v>
      </c>
      <c r="P122" s="40">
        <f t="shared" si="26"/>
        <v>0</v>
      </c>
      <c r="Q122">
        <f t="shared" si="27"/>
        <v>0</v>
      </c>
      <c r="R122" s="40">
        <f t="shared" si="28"/>
        <v>0</v>
      </c>
      <c r="S122" s="40">
        <f t="shared" si="29"/>
        <v>0</v>
      </c>
      <c r="T122" s="40">
        <f t="shared" si="30"/>
        <v>0</v>
      </c>
      <c r="U122">
        <f t="shared" si="31"/>
        <v>0</v>
      </c>
      <c r="V122" s="40">
        <f t="shared" si="32"/>
        <v>0</v>
      </c>
      <c r="W122" s="40">
        <f t="shared" si="33"/>
        <v>0</v>
      </c>
      <c r="X122" s="40">
        <f t="shared" si="34"/>
        <v>0</v>
      </c>
      <c r="Y122">
        <f t="shared" si="35"/>
        <v>0</v>
      </c>
    </row>
    <row r="123" spans="1:25" x14ac:dyDescent="0.25">
      <c r="A123" s="8" t="s">
        <v>912</v>
      </c>
      <c r="B123" s="7" t="s">
        <v>296</v>
      </c>
      <c r="C123" s="2" t="s">
        <v>913</v>
      </c>
      <c r="D123">
        <f>VLOOKUP(B123,'Model allocations'!$A$1:$L$319,6,FALSE)</f>
        <v>76193.691738248628</v>
      </c>
      <c r="E123" s="42">
        <f>VLOOKUP(B123,'Initial adjusted formula count'!$A$1:$P$319,12,FALSE)</f>
        <v>0.135284810126582</v>
      </c>
      <c r="F123">
        <f>VLOOKUP(B123,'Model allocations'!$A$1:$L$319,11,FALSE)</f>
        <v>92624.836443766486</v>
      </c>
      <c r="G123" s="41">
        <f t="shared" si="36"/>
        <v>0.85</v>
      </c>
      <c r="H123">
        <f t="shared" si="37"/>
        <v>64764.637977511331</v>
      </c>
      <c r="I123">
        <f t="shared" si="19"/>
        <v>0</v>
      </c>
      <c r="J123">
        <f t="shared" si="20"/>
        <v>92624.836443766486</v>
      </c>
      <c r="K123">
        <f t="shared" si="21"/>
        <v>92596.135471984875</v>
      </c>
      <c r="L123">
        <f t="shared" si="22"/>
        <v>92596.135471984875</v>
      </c>
      <c r="M123">
        <f t="shared" si="23"/>
        <v>0</v>
      </c>
      <c r="N123" s="40">
        <f t="shared" si="24"/>
        <v>92596.135471984875</v>
      </c>
      <c r="O123" s="40">
        <f t="shared" si="25"/>
        <v>92594.191454117317</v>
      </c>
      <c r="P123" s="40">
        <f t="shared" si="26"/>
        <v>92594.191454117317</v>
      </c>
      <c r="Q123">
        <f t="shared" si="27"/>
        <v>0</v>
      </c>
      <c r="R123" s="40">
        <f t="shared" si="28"/>
        <v>92594.191454117317</v>
      </c>
      <c r="S123" s="40">
        <f t="shared" si="29"/>
        <v>92594.19145411723</v>
      </c>
      <c r="T123" s="40">
        <f t="shared" si="30"/>
        <v>92594.19145411723</v>
      </c>
      <c r="U123">
        <f t="shared" si="31"/>
        <v>0</v>
      </c>
      <c r="V123" s="40">
        <f t="shared" si="32"/>
        <v>92594.19145411723</v>
      </c>
      <c r="W123" s="40">
        <f t="shared" si="33"/>
        <v>92594.191454117259</v>
      </c>
      <c r="X123" s="40">
        <f t="shared" si="34"/>
        <v>92594.191454117259</v>
      </c>
      <c r="Y123">
        <f t="shared" si="35"/>
        <v>0</v>
      </c>
    </row>
    <row r="124" spans="1:25" x14ac:dyDescent="0.25">
      <c r="A124" s="4" t="s">
        <v>914</v>
      </c>
      <c r="B124" s="7" t="s">
        <v>164</v>
      </c>
      <c r="C124" s="2" t="s">
        <v>915</v>
      </c>
      <c r="D124">
        <f>VLOOKUP(B124,'Model allocations'!$A$1:$L$319,6,FALSE)</f>
        <v>0</v>
      </c>
      <c r="E124" s="42">
        <f>VLOOKUP(B124,'Initial adjusted formula count'!$A$1:$P$319,12,FALSE)</f>
        <v>5.1518646674356003E-2</v>
      </c>
      <c r="F124">
        <f>VLOOKUP(B124,'Model allocations'!$A$1:$L$319,11,FALSE)</f>
        <v>290332.82066584111</v>
      </c>
      <c r="G124" s="41">
        <f t="shared" si="36"/>
        <v>0.85</v>
      </c>
      <c r="H124">
        <f t="shared" si="37"/>
        <v>0</v>
      </c>
      <c r="I124">
        <f t="shared" si="19"/>
        <v>0</v>
      </c>
      <c r="J124">
        <f t="shared" si="20"/>
        <v>290332.82066584111</v>
      </c>
      <c r="K124">
        <f t="shared" si="21"/>
        <v>290242.85738587065</v>
      </c>
      <c r="L124">
        <f t="shared" si="22"/>
        <v>290242.85738587065</v>
      </c>
      <c r="M124">
        <f t="shared" si="23"/>
        <v>0</v>
      </c>
      <c r="N124" s="40">
        <f t="shared" si="24"/>
        <v>290242.85738587065</v>
      </c>
      <c r="O124" s="40">
        <f t="shared" si="25"/>
        <v>290236.76385618054</v>
      </c>
      <c r="P124" s="40">
        <f t="shared" si="26"/>
        <v>290236.76385618054</v>
      </c>
      <c r="Q124">
        <f t="shared" si="27"/>
        <v>0</v>
      </c>
      <c r="R124" s="40">
        <f t="shared" si="28"/>
        <v>290236.76385618054</v>
      </c>
      <c r="S124" s="40">
        <f t="shared" si="29"/>
        <v>290236.7638561803</v>
      </c>
      <c r="T124" s="40">
        <f t="shared" si="30"/>
        <v>290236.7638561803</v>
      </c>
      <c r="U124">
        <f t="shared" si="31"/>
        <v>0</v>
      </c>
      <c r="V124" s="40">
        <f t="shared" si="32"/>
        <v>290236.7638561803</v>
      </c>
      <c r="W124" s="40">
        <f t="shared" si="33"/>
        <v>290236.76385618036</v>
      </c>
      <c r="X124" s="40">
        <f t="shared" si="34"/>
        <v>290236.76385618036</v>
      </c>
      <c r="Y124">
        <f t="shared" si="35"/>
        <v>0</v>
      </c>
    </row>
    <row r="125" spans="1:25" x14ac:dyDescent="0.25">
      <c r="A125" s="4" t="s">
        <v>916</v>
      </c>
      <c r="B125" s="7" t="s">
        <v>166</v>
      </c>
      <c r="C125" s="2" t="s">
        <v>917</v>
      </c>
      <c r="D125">
        <f>VLOOKUP(B125,'Model allocations'!$A$1:$L$319,6,FALSE)</f>
        <v>0</v>
      </c>
      <c r="E125" s="42">
        <f>VLOOKUP(B125,'Initial adjusted formula count'!$A$1:$P$319,12,FALSE)</f>
        <v>4.25654536472913E-2</v>
      </c>
      <c r="F125">
        <f>VLOOKUP(B125,'Model allocations'!$A$1:$L$319,11,FALSE)</f>
        <v>0</v>
      </c>
      <c r="G125" s="41">
        <f t="shared" si="36"/>
        <v>0.85</v>
      </c>
      <c r="H125">
        <f t="shared" si="37"/>
        <v>0</v>
      </c>
      <c r="I125">
        <f t="shared" si="19"/>
        <v>0</v>
      </c>
      <c r="J125">
        <f t="shared" si="20"/>
        <v>0</v>
      </c>
      <c r="K125">
        <f t="shared" si="21"/>
        <v>0</v>
      </c>
      <c r="L125">
        <f t="shared" si="22"/>
        <v>0</v>
      </c>
      <c r="M125">
        <f t="shared" si="23"/>
        <v>0</v>
      </c>
      <c r="N125" s="40">
        <f t="shared" si="24"/>
        <v>0</v>
      </c>
      <c r="O125" s="40">
        <f t="shared" si="25"/>
        <v>0</v>
      </c>
      <c r="P125" s="40">
        <f t="shared" si="26"/>
        <v>0</v>
      </c>
      <c r="Q125">
        <f t="shared" si="27"/>
        <v>0</v>
      </c>
      <c r="R125" s="40">
        <f t="shared" si="28"/>
        <v>0</v>
      </c>
      <c r="S125" s="40">
        <f t="shared" si="29"/>
        <v>0</v>
      </c>
      <c r="T125" s="40">
        <f t="shared" si="30"/>
        <v>0</v>
      </c>
      <c r="U125">
        <f t="shared" si="31"/>
        <v>0</v>
      </c>
      <c r="V125" s="40">
        <f t="shared" si="32"/>
        <v>0</v>
      </c>
      <c r="W125" s="40">
        <f t="shared" si="33"/>
        <v>0</v>
      </c>
      <c r="X125" s="40">
        <f t="shared" si="34"/>
        <v>0</v>
      </c>
      <c r="Y125">
        <f t="shared" si="35"/>
        <v>0</v>
      </c>
    </row>
    <row r="126" spans="1:25" x14ac:dyDescent="0.25">
      <c r="A126" s="4" t="s">
        <v>918</v>
      </c>
      <c r="B126" s="7" t="s">
        <v>168</v>
      </c>
      <c r="C126" s="2" t="s">
        <v>919</v>
      </c>
      <c r="D126">
        <f>VLOOKUP(B126,'Model allocations'!$A$1:$L$319,6,FALSE)</f>
        <v>137927.26679624571</v>
      </c>
      <c r="E126" s="42">
        <f>VLOOKUP(B126,'Initial adjusted formula count'!$A$1:$P$319,12,FALSE)</f>
        <v>0.11529850746268699</v>
      </c>
      <c r="F126">
        <f>VLOOKUP(B126,'Model allocations'!$A$1:$L$319,11,FALSE)</f>
        <v>167374.70445101665</v>
      </c>
      <c r="G126" s="41">
        <f t="shared" si="36"/>
        <v>0.85</v>
      </c>
      <c r="H126">
        <f t="shared" si="37"/>
        <v>117238.17677680885</v>
      </c>
      <c r="I126">
        <f t="shared" si="19"/>
        <v>0</v>
      </c>
      <c r="J126">
        <f t="shared" si="20"/>
        <v>167374.70445101665</v>
      </c>
      <c r="K126">
        <f t="shared" si="21"/>
        <v>167322.84129148143</v>
      </c>
      <c r="L126">
        <f t="shared" si="22"/>
        <v>167322.84129148143</v>
      </c>
      <c r="M126">
        <f t="shared" si="23"/>
        <v>0</v>
      </c>
      <c r="N126" s="40">
        <f t="shared" si="24"/>
        <v>167322.84129148143</v>
      </c>
      <c r="O126" s="40">
        <f t="shared" si="25"/>
        <v>167319.32841708919</v>
      </c>
      <c r="P126" s="40">
        <f t="shared" si="26"/>
        <v>167319.32841708919</v>
      </c>
      <c r="Q126">
        <f t="shared" si="27"/>
        <v>0</v>
      </c>
      <c r="R126" s="40">
        <f t="shared" si="28"/>
        <v>167319.32841708919</v>
      </c>
      <c r="S126" s="40">
        <f t="shared" si="29"/>
        <v>167319.32841708907</v>
      </c>
      <c r="T126" s="40">
        <f t="shared" si="30"/>
        <v>167319.32841708907</v>
      </c>
      <c r="U126">
        <f t="shared" si="31"/>
        <v>0</v>
      </c>
      <c r="V126" s="40">
        <f t="shared" si="32"/>
        <v>167319.32841708907</v>
      </c>
      <c r="W126" s="40">
        <f t="shared" si="33"/>
        <v>167319.3284170891</v>
      </c>
      <c r="X126" s="40">
        <f t="shared" si="34"/>
        <v>167319.3284170891</v>
      </c>
      <c r="Y126">
        <f t="shared" si="35"/>
        <v>0</v>
      </c>
    </row>
    <row r="127" spans="1:25" x14ac:dyDescent="0.25">
      <c r="A127" s="4" t="s">
        <v>920</v>
      </c>
      <c r="B127" s="7" t="s">
        <v>170</v>
      </c>
      <c r="C127" s="2" t="s">
        <v>921</v>
      </c>
      <c r="D127">
        <f>VLOOKUP(B127,'Model allocations'!$A$1:$L$319,6,FALSE)</f>
        <v>0</v>
      </c>
      <c r="E127" s="42">
        <f>VLOOKUP(B127,'Initial adjusted formula count'!$A$1:$P$319,12,FALSE)</f>
        <v>0.32142857142857101</v>
      </c>
      <c r="F127">
        <f>VLOOKUP(B127,'Model allocations'!$A$1:$L$319,11,FALSE)</f>
        <v>0</v>
      </c>
      <c r="G127" s="41">
        <f t="shared" si="36"/>
        <v>0.95</v>
      </c>
      <c r="H127">
        <f t="shared" si="37"/>
        <v>0</v>
      </c>
      <c r="I127">
        <f t="shared" si="19"/>
        <v>0</v>
      </c>
      <c r="J127">
        <f t="shared" si="20"/>
        <v>0</v>
      </c>
      <c r="K127">
        <f t="shared" si="21"/>
        <v>0</v>
      </c>
      <c r="L127">
        <f t="shared" si="22"/>
        <v>0</v>
      </c>
      <c r="M127">
        <f t="shared" si="23"/>
        <v>0</v>
      </c>
      <c r="N127" s="40">
        <f t="shared" si="24"/>
        <v>0</v>
      </c>
      <c r="O127" s="40">
        <f t="shared" si="25"/>
        <v>0</v>
      </c>
      <c r="P127" s="40">
        <f t="shared" si="26"/>
        <v>0</v>
      </c>
      <c r="Q127">
        <f t="shared" si="27"/>
        <v>0</v>
      </c>
      <c r="R127" s="40">
        <f t="shared" si="28"/>
        <v>0</v>
      </c>
      <c r="S127" s="40">
        <f t="shared" si="29"/>
        <v>0</v>
      </c>
      <c r="T127" s="40">
        <f t="shared" si="30"/>
        <v>0</v>
      </c>
      <c r="U127">
        <f t="shared" si="31"/>
        <v>0</v>
      </c>
      <c r="V127" s="40">
        <f t="shared" si="32"/>
        <v>0</v>
      </c>
      <c r="W127" s="40">
        <f t="shared" si="33"/>
        <v>0</v>
      </c>
      <c r="X127" s="40">
        <f t="shared" si="34"/>
        <v>0</v>
      </c>
      <c r="Y127">
        <f t="shared" si="35"/>
        <v>0</v>
      </c>
    </row>
    <row r="128" spans="1:25" x14ac:dyDescent="0.25">
      <c r="A128" s="4" t="s">
        <v>922</v>
      </c>
      <c r="B128" s="7" t="s">
        <v>172</v>
      </c>
      <c r="C128" s="2" t="s">
        <v>923</v>
      </c>
      <c r="D128">
        <f>VLOOKUP(B128,'Model allocations'!$A$1:$L$319,6,FALSE)</f>
        <v>36706.45003448474</v>
      </c>
      <c r="E128" s="42">
        <f>VLOOKUP(B128,'Initial adjusted formula count'!$A$1:$P$319,12,FALSE)</f>
        <v>8.1048867699642396E-2</v>
      </c>
      <c r="F128">
        <f>VLOOKUP(B128,'Model allocations'!$A$1:$L$319,11,FALSE)</f>
        <v>36833.268293427602</v>
      </c>
      <c r="G128" s="41">
        <f t="shared" si="36"/>
        <v>0.85</v>
      </c>
      <c r="H128">
        <f t="shared" si="37"/>
        <v>31200.482529312027</v>
      </c>
      <c r="I128">
        <f t="shared" si="19"/>
        <v>0</v>
      </c>
      <c r="J128">
        <f t="shared" si="20"/>
        <v>36833.268293427602</v>
      </c>
      <c r="K128">
        <f t="shared" si="21"/>
        <v>36821.85504149105</v>
      </c>
      <c r="L128">
        <f t="shared" si="22"/>
        <v>36821.85504149105</v>
      </c>
      <c r="M128">
        <f t="shared" si="23"/>
        <v>0</v>
      </c>
      <c r="N128" s="40">
        <f t="shared" si="24"/>
        <v>36821.85504149105</v>
      </c>
      <c r="O128" s="40">
        <f t="shared" si="25"/>
        <v>36821.081981754243</v>
      </c>
      <c r="P128" s="40">
        <f t="shared" si="26"/>
        <v>36821.081981754243</v>
      </c>
      <c r="Q128">
        <f t="shared" si="27"/>
        <v>0</v>
      </c>
      <c r="R128" s="40">
        <f t="shared" si="28"/>
        <v>36821.081981754243</v>
      </c>
      <c r="S128" s="40">
        <f t="shared" si="29"/>
        <v>36821.081981754214</v>
      </c>
      <c r="T128" s="40">
        <f t="shared" si="30"/>
        <v>36821.081981754214</v>
      </c>
      <c r="U128">
        <f t="shared" si="31"/>
        <v>0</v>
      </c>
      <c r="V128" s="40">
        <f t="shared" si="32"/>
        <v>36821.081981754214</v>
      </c>
      <c r="W128" s="40">
        <f t="shared" si="33"/>
        <v>36821.081981754221</v>
      </c>
      <c r="X128" s="40">
        <f t="shared" si="34"/>
        <v>36821.081981754221</v>
      </c>
      <c r="Y128">
        <f t="shared" si="35"/>
        <v>0</v>
      </c>
    </row>
    <row r="129" spans="1:25" x14ac:dyDescent="0.25">
      <c r="A129" s="4" t="s">
        <v>924</v>
      </c>
      <c r="B129" s="7" t="s">
        <v>466</v>
      </c>
      <c r="C129" s="2" t="s">
        <v>925</v>
      </c>
      <c r="D129">
        <f>VLOOKUP(B129,'Model allocations'!$A$1:$L$319,6,FALSE)</f>
        <v>17797.066683386547</v>
      </c>
      <c r="E129" s="42">
        <f>VLOOKUP(B129,'Initial adjusted formula count'!$A$1:$P$319,12,FALSE)</f>
        <v>0.21612903225806401</v>
      </c>
      <c r="F129">
        <f>VLOOKUP(B129,'Model allocations'!$A$1:$L$319,11,FALSE)</f>
        <v>43889.27666731488</v>
      </c>
      <c r="G129" s="41">
        <f t="shared" si="36"/>
        <v>0.9</v>
      </c>
      <c r="H129">
        <f t="shared" si="37"/>
        <v>16017.360015047892</v>
      </c>
      <c r="I129">
        <f t="shared" si="19"/>
        <v>0</v>
      </c>
      <c r="J129">
        <f t="shared" si="20"/>
        <v>43889.27666731488</v>
      </c>
      <c r="K129">
        <f t="shared" si="21"/>
        <v>43875.677022343749</v>
      </c>
      <c r="L129">
        <f t="shared" si="22"/>
        <v>43875.677022343749</v>
      </c>
      <c r="M129">
        <f t="shared" si="23"/>
        <v>0</v>
      </c>
      <c r="N129" s="40">
        <f t="shared" si="24"/>
        <v>43875.677022343749</v>
      </c>
      <c r="O129" s="40">
        <f t="shared" si="25"/>
        <v>43874.755870508983</v>
      </c>
      <c r="P129" s="40">
        <f t="shared" si="26"/>
        <v>43874.755870508983</v>
      </c>
      <c r="Q129">
        <f t="shared" si="27"/>
        <v>0</v>
      </c>
      <c r="R129" s="40">
        <f t="shared" si="28"/>
        <v>43874.755870508983</v>
      </c>
      <c r="S129" s="40">
        <f t="shared" si="29"/>
        <v>43874.755870508947</v>
      </c>
      <c r="T129" s="40">
        <f t="shared" si="30"/>
        <v>43874.755870508947</v>
      </c>
      <c r="U129">
        <f t="shared" si="31"/>
        <v>0</v>
      </c>
      <c r="V129" s="40">
        <f t="shared" si="32"/>
        <v>43874.755870508947</v>
      </c>
      <c r="W129" s="40">
        <f t="shared" si="33"/>
        <v>43874.755870508954</v>
      </c>
      <c r="X129" s="40">
        <f t="shared" si="34"/>
        <v>43874.755870508954</v>
      </c>
      <c r="Y129">
        <f t="shared" si="35"/>
        <v>0</v>
      </c>
    </row>
    <row r="130" spans="1:25" x14ac:dyDescent="0.25">
      <c r="A130" s="4" t="s">
        <v>926</v>
      </c>
      <c r="B130" s="7" t="s">
        <v>468</v>
      </c>
      <c r="C130" s="2" t="s">
        <v>927</v>
      </c>
      <c r="D130">
        <f>VLOOKUP(B130,'Model allocations'!$A$1:$L$319,6,FALSE)</f>
        <v>845638.74662778853</v>
      </c>
      <c r="E130" s="42">
        <f>VLOOKUP(B130,'Initial adjusted formula count'!$A$1:$P$319,12,FALSE)</f>
        <v>0.16744827586206901</v>
      </c>
      <c r="F130">
        <f>VLOOKUP(B130,'Model allocations'!$A$1:$L$319,11,FALSE)</f>
        <v>799227.75539635948</v>
      </c>
      <c r="G130" s="41">
        <f t="shared" si="36"/>
        <v>0.9</v>
      </c>
      <c r="H130">
        <f t="shared" si="37"/>
        <v>761074.87196500972</v>
      </c>
      <c r="I130">
        <f t="shared" si="19"/>
        <v>0</v>
      </c>
      <c r="J130">
        <f t="shared" si="20"/>
        <v>799227.75539635948</v>
      </c>
      <c r="K130">
        <f t="shared" si="21"/>
        <v>798980.10461353045</v>
      </c>
      <c r="L130">
        <f t="shared" si="22"/>
        <v>798980.10461353045</v>
      </c>
      <c r="M130">
        <f t="shared" si="23"/>
        <v>0</v>
      </c>
      <c r="N130" s="40">
        <f t="shared" si="24"/>
        <v>798980.10461353045</v>
      </c>
      <c r="O130" s="40">
        <f t="shared" si="25"/>
        <v>798963.33035409439</v>
      </c>
      <c r="P130" s="40">
        <f t="shared" si="26"/>
        <v>798963.33035409439</v>
      </c>
      <c r="Q130">
        <f t="shared" si="27"/>
        <v>0</v>
      </c>
      <c r="R130" s="40">
        <f t="shared" si="28"/>
        <v>798963.33035409439</v>
      </c>
      <c r="S130" s="40">
        <f t="shared" si="29"/>
        <v>798963.33035409369</v>
      </c>
      <c r="T130" s="40">
        <f t="shared" si="30"/>
        <v>798963.33035409369</v>
      </c>
      <c r="U130">
        <f t="shared" si="31"/>
        <v>0</v>
      </c>
      <c r="V130" s="40">
        <f t="shared" si="32"/>
        <v>798963.33035409369</v>
      </c>
      <c r="W130" s="40">
        <f t="shared" si="33"/>
        <v>798963.33035409392</v>
      </c>
      <c r="X130" s="40">
        <f t="shared" si="34"/>
        <v>798963.33035409392</v>
      </c>
      <c r="Y130">
        <f t="shared" si="35"/>
        <v>0</v>
      </c>
    </row>
    <row r="131" spans="1:25" x14ac:dyDescent="0.25">
      <c r="A131" s="4" t="s">
        <v>928</v>
      </c>
      <c r="B131" s="7" t="s">
        <v>470</v>
      </c>
      <c r="C131" s="2" t="s">
        <v>929</v>
      </c>
      <c r="D131">
        <f>VLOOKUP(B131,'Model allocations'!$A$1:$L$319,6,FALSE)</f>
        <v>44906.796107813745</v>
      </c>
      <c r="E131" s="42">
        <f>VLOOKUP(B131,'Initial adjusted formula count'!$A$1:$P$319,12,FALSE)</f>
        <v>0.20622568093385199</v>
      </c>
      <c r="F131">
        <f>VLOOKUP(B131,'Model allocations'!$A$1:$L$319,11,FALSE)</f>
        <v>40416.116497032373</v>
      </c>
      <c r="G131" s="41">
        <f t="shared" si="36"/>
        <v>0.9</v>
      </c>
      <c r="H131">
        <f t="shared" si="37"/>
        <v>40416.116497032373</v>
      </c>
      <c r="I131">
        <f t="shared" si="19"/>
        <v>0</v>
      </c>
      <c r="J131">
        <f t="shared" si="20"/>
        <v>40416.116497032373</v>
      </c>
      <c r="K131">
        <f t="shared" si="21"/>
        <v>40403.593054469449</v>
      </c>
      <c r="L131">
        <f t="shared" si="22"/>
        <v>40403.593054469449</v>
      </c>
      <c r="M131">
        <f t="shared" si="23"/>
        <v>40416.116497032373</v>
      </c>
      <c r="N131" s="40">
        <f t="shared" si="24"/>
        <v>0</v>
      </c>
      <c r="O131" s="40">
        <f t="shared" si="25"/>
        <v>0</v>
      </c>
      <c r="P131" s="40">
        <f t="shared" si="26"/>
        <v>40416.116497032373</v>
      </c>
      <c r="Q131">
        <f t="shared" si="27"/>
        <v>0</v>
      </c>
      <c r="R131" s="40">
        <f t="shared" si="28"/>
        <v>0</v>
      </c>
      <c r="S131" s="40">
        <f t="shared" si="29"/>
        <v>0</v>
      </c>
      <c r="T131" s="40">
        <f t="shared" si="30"/>
        <v>40416.116497032373</v>
      </c>
      <c r="U131">
        <f t="shared" si="31"/>
        <v>0</v>
      </c>
      <c r="V131" s="40">
        <f t="shared" si="32"/>
        <v>0</v>
      </c>
      <c r="W131" s="40">
        <f t="shared" si="33"/>
        <v>0</v>
      </c>
      <c r="X131" s="40">
        <f t="shared" si="34"/>
        <v>40416.116497032373</v>
      </c>
      <c r="Y131">
        <f t="shared" si="35"/>
        <v>0</v>
      </c>
    </row>
    <row r="132" spans="1:25" x14ac:dyDescent="0.25">
      <c r="A132" s="4" t="s">
        <v>930</v>
      </c>
      <c r="B132" s="7" t="s">
        <v>472</v>
      </c>
      <c r="C132" s="2" t="s">
        <v>931</v>
      </c>
      <c r="D132">
        <f>VLOOKUP(B132,'Model allocations'!$A$1:$L$319,6,FALSE)</f>
        <v>23634.116116389414</v>
      </c>
      <c r="E132" s="42">
        <f>VLOOKUP(B132,'Initial adjusted formula count'!$A$1:$P$319,12,FALSE)</f>
        <v>0.19723183391003499</v>
      </c>
      <c r="F132">
        <f>VLOOKUP(B132,'Model allocations'!$A$1:$L$319,11,FALSE)</f>
        <v>35739.293141827307</v>
      </c>
      <c r="G132" s="41">
        <f t="shared" si="36"/>
        <v>0.9</v>
      </c>
      <c r="H132">
        <f t="shared" si="37"/>
        <v>21270.704504750473</v>
      </c>
      <c r="I132">
        <f t="shared" ref="I132:I195" si="38">IF(F132&lt;H132,H132,0)</f>
        <v>0</v>
      </c>
      <c r="J132">
        <f t="shared" ref="J132:J195" si="39">IF(I132=0,F132,0)</f>
        <v>35739.293141827307</v>
      </c>
      <c r="K132">
        <f t="shared" ref="K132:K195" si="40">(J132/$J$3)*($F$3-$I$3)</f>
        <v>35728.218871865371</v>
      </c>
      <c r="L132">
        <f t="shared" ref="L132:L195" si="41">I132+K132</f>
        <v>35728.218871865371</v>
      </c>
      <c r="M132">
        <f t="shared" ref="M132:M195" si="42">IF(L132&lt;H132,H132,0)</f>
        <v>0</v>
      </c>
      <c r="N132" s="40">
        <f t="shared" ref="N132:N195" si="43">IF($I132+$M132=0,L132,0)</f>
        <v>35728.218871865371</v>
      </c>
      <c r="O132" s="40">
        <f t="shared" ref="O132:O195" si="44">((N132/$N$3)*($F$3-$I$3-$M$3))</f>
        <v>35727.468772571177</v>
      </c>
      <c r="P132" s="40">
        <f t="shared" ref="P132:P195" si="45">$I132+$M132+O132</f>
        <v>35727.468772571177</v>
      </c>
      <c r="Q132">
        <f t="shared" ref="Q132:Q195" si="46">IF(P132&lt;H132,H132,0)</f>
        <v>0</v>
      </c>
      <c r="R132" s="40">
        <f t="shared" ref="R132:R195" si="47">IF($I132+$M132+$Q132=0,P132,0)</f>
        <v>35727.468772571177</v>
      </c>
      <c r="S132" s="40">
        <f t="shared" ref="S132:S195" si="48">((R132/$R$3)*($F$3-$I$3-$M$3-$Q$3))</f>
        <v>35727.468772571148</v>
      </c>
      <c r="T132" s="40">
        <f t="shared" ref="T132:T195" si="49">$I132+$M132+$Q132+S132</f>
        <v>35727.468772571148</v>
      </c>
      <c r="U132">
        <f t="shared" ref="U132:U195" si="50">IF(T132&lt;H132,H132,0)</f>
        <v>0</v>
      </c>
      <c r="V132" s="40">
        <f t="shared" ref="V132:V195" si="51">IF($I132+$M132+$Q132+U132=0,T132,0)</f>
        <v>35727.468772571148</v>
      </c>
      <c r="W132" s="40">
        <f t="shared" ref="W132:W195" si="52">((V132/$V$3)*($F$3-$I$3-$M$3-$Q$3-$U$3))</f>
        <v>35727.468772571156</v>
      </c>
      <c r="X132" s="40">
        <f t="shared" ref="X132:X195" si="53">$I132+$M132+$Q132+$U132+W132</f>
        <v>35727.468772571156</v>
      </c>
      <c r="Y132">
        <f t="shared" ref="Y132:Y195" si="54">IF(X132&lt;H132,H132,0)</f>
        <v>0</v>
      </c>
    </row>
    <row r="133" spans="1:25" x14ac:dyDescent="0.25">
      <c r="A133" s="4" t="s">
        <v>36</v>
      </c>
      <c r="B133" s="7" t="s">
        <v>89</v>
      </c>
      <c r="C133" s="2" t="s">
        <v>932</v>
      </c>
      <c r="D133">
        <f>VLOOKUP(B133,'Model allocations'!$A$1:$L$319,6,FALSE)</f>
        <v>10992.487699117344</v>
      </c>
      <c r="E133" s="42">
        <f>VLOOKUP(B133,'Initial adjusted formula count'!$A$1:$P$319,12,FALSE)</f>
        <v>0.21738687240611301</v>
      </c>
      <c r="F133">
        <f>VLOOKUP(B133,'Model allocations'!$A$1:$L$319,11,FALSE)</f>
        <v>0</v>
      </c>
      <c r="G133" s="41">
        <f t="shared" ref="G133:G196" si="55">IF(E133&lt;0.15,0.85,IF(AND(E133&gt;=0.15,E133&lt;0.3),0.9,0.95))</f>
        <v>0.9</v>
      </c>
      <c r="H133">
        <f t="shared" ref="H133:H196" si="56">IF(F133 = 0, 0, D133*G133)</f>
        <v>0</v>
      </c>
      <c r="I133">
        <f t="shared" si="38"/>
        <v>0</v>
      </c>
      <c r="J133">
        <f t="shared" si="39"/>
        <v>0</v>
      </c>
      <c r="K133">
        <f t="shared" si="40"/>
        <v>0</v>
      </c>
      <c r="L133">
        <f t="shared" si="41"/>
        <v>0</v>
      </c>
      <c r="M133">
        <f t="shared" si="42"/>
        <v>0</v>
      </c>
      <c r="N133" s="40">
        <f t="shared" si="43"/>
        <v>0</v>
      </c>
      <c r="O133" s="40">
        <f t="shared" si="44"/>
        <v>0</v>
      </c>
      <c r="P133" s="40">
        <f t="shared" si="45"/>
        <v>0</v>
      </c>
      <c r="Q133">
        <f t="shared" si="46"/>
        <v>0</v>
      </c>
      <c r="R133" s="40">
        <f t="shared" si="47"/>
        <v>0</v>
      </c>
      <c r="S133" s="40">
        <f t="shared" si="48"/>
        <v>0</v>
      </c>
      <c r="T133" s="40">
        <f t="shared" si="49"/>
        <v>0</v>
      </c>
      <c r="U133">
        <f t="shared" si="50"/>
        <v>0</v>
      </c>
      <c r="V133" s="40">
        <f t="shared" si="51"/>
        <v>0</v>
      </c>
      <c r="W133" s="40">
        <f t="shared" si="52"/>
        <v>0</v>
      </c>
      <c r="X133" s="40">
        <f t="shared" si="53"/>
        <v>0</v>
      </c>
      <c r="Y133">
        <f t="shared" si="54"/>
        <v>0</v>
      </c>
    </row>
    <row r="134" spans="1:25" x14ac:dyDescent="0.25">
      <c r="A134" s="4" t="s">
        <v>933</v>
      </c>
      <c r="B134" s="7" t="s">
        <v>474</v>
      </c>
      <c r="C134" s="2" t="s">
        <v>934</v>
      </c>
      <c r="D134">
        <f>VLOOKUP(B134,'Model allocations'!$A$1:$L$319,6,FALSE)</f>
        <v>70572.682934117605</v>
      </c>
      <c r="E134" s="42">
        <f>VLOOKUP(B134,'Initial adjusted formula count'!$A$1:$P$319,12,FALSE)</f>
        <v>0.164677804295943</v>
      </c>
      <c r="F134">
        <f>VLOOKUP(B134,'Model allocations'!$A$1:$L$319,11,FALSE)</f>
        <v>63515.414640705843</v>
      </c>
      <c r="G134" s="41">
        <f t="shared" si="55"/>
        <v>0.9</v>
      </c>
      <c r="H134">
        <f t="shared" si="56"/>
        <v>63515.414640705843</v>
      </c>
      <c r="I134">
        <f t="shared" si="38"/>
        <v>0</v>
      </c>
      <c r="J134">
        <f t="shared" si="39"/>
        <v>63515.414640705843</v>
      </c>
      <c r="K134">
        <f t="shared" si="40"/>
        <v>63495.733589777272</v>
      </c>
      <c r="L134">
        <f t="shared" si="41"/>
        <v>63495.733589777272</v>
      </c>
      <c r="M134">
        <f t="shared" si="42"/>
        <v>63515.414640705843</v>
      </c>
      <c r="N134" s="40">
        <f t="shared" si="43"/>
        <v>0</v>
      </c>
      <c r="O134" s="40">
        <f t="shared" si="44"/>
        <v>0</v>
      </c>
      <c r="P134" s="40">
        <f t="shared" si="45"/>
        <v>63515.414640705843</v>
      </c>
      <c r="Q134">
        <f t="shared" si="46"/>
        <v>0</v>
      </c>
      <c r="R134" s="40">
        <f t="shared" si="47"/>
        <v>0</v>
      </c>
      <c r="S134" s="40">
        <f t="shared" si="48"/>
        <v>0</v>
      </c>
      <c r="T134" s="40">
        <f t="shared" si="49"/>
        <v>63515.414640705843</v>
      </c>
      <c r="U134">
        <f t="shared" si="50"/>
        <v>0</v>
      </c>
      <c r="V134" s="40">
        <f t="shared" si="51"/>
        <v>0</v>
      </c>
      <c r="W134" s="40">
        <f t="shared" si="52"/>
        <v>0</v>
      </c>
      <c r="X134" s="40">
        <f t="shared" si="53"/>
        <v>63515.414640705843</v>
      </c>
      <c r="Y134">
        <f t="shared" si="54"/>
        <v>0</v>
      </c>
    </row>
    <row r="135" spans="1:25" x14ac:dyDescent="0.25">
      <c r="A135" s="4" t="s">
        <v>935</v>
      </c>
      <c r="B135" s="7" t="s">
        <v>174</v>
      </c>
      <c r="C135" s="2" t="s">
        <v>936</v>
      </c>
      <c r="D135">
        <f>VLOOKUP(B135,'Model allocations'!$A$1:$L$319,6,FALSE)</f>
        <v>134590.31679311072</v>
      </c>
      <c r="E135" s="42">
        <f>VLOOKUP(B135,'Initial adjusted formula count'!$A$1:$P$319,12,FALSE)</f>
        <v>9.4701240135287496E-2</v>
      </c>
      <c r="F135">
        <f>VLOOKUP(B135,'Model allocations'!$A$1:$L$319,11,FALSE)</f>
        <v>227499.59828293524</v>
      </c>
      <c r="G135" s="41">
        <f t="shared" si="55"/>
        <v>0.85</v>
      </c>
      <c r="H135">
        <f t="shared" si="56"/>
        <v>114401.7692741441</v>
      </c>
      <c r="I135">
        <f t="shared" si="38"/>
        <v>0</v>
      </c>
      <c r="J135">
        <f t="shared" si="39"/>
        <v>227499.59828293524</v>
      </c>
      <c r="K135">
        <f t="shared" si="40"/>
        <v>227429.10466803302</v>
      </c>
      <c r="L135">
        <f t="shared" si="41"/>
        <v>227429.10466803302</v>
      </c>
      <c r="M135">
        <f t="shared" si="42"/>
        <v>0</v>
      </c>
      <c r="N135" s="40">
        <f t="shared" si="43"/>
        <v>227429.10466803302</v>
      </c>
      <c r="O135" s="40">
        <f t="shared" si="44"/>
        <v>227424.32988730571</v>
      </c>
      <c r="P135" s="40">
        <f t="shared" si="45"/>
        <v>227424.32988730571</v>
      </c>
      <c r="Q135">
        <f t="shared" si="46"/>
        <v>0</v>
      </c>
      <c r="R135" s="40">
        <f t="shared" si="47"/>
        <v>227424.32988730571</v>
      </c>
      <c r="S135" s="40">
        <f t="shared" si="48"/>
        <v>227424.32988730553</v>
      </c>
      <c r="T135" s="40">
        <f t="shared" si="49"/>
        <v>227424.32988730553</v>
      </c>
      <c r="U135">
        <f t="shared" si="50"/>
        <v>0</v>
      </c>
      <c r="V135" s="40">
        <f t="shared" si="51"/>
        <v>227424.32988730553</v>
      </c>
      <c r="W135" s="40">
        <f t="shared" si="52"/>
        <v>227424.32988730556</v>
      </c>
      <c r="X135" s="40">
        <f t="shared" si="53"/>
        <v>227424.32988730556</v>
      </c>
      <c r="Y135">
        <f t="shared" si="54"/>
        <v>0</v>
      </c>
    </row>
    <row r="136" spans="1:25" x14ac:dyDescent="0.25">
      <c r="A136" s="4" t="s">
        <v>937</v>
      </c>
      <c r="B136" s="7" t="s">
        <v>476</v>
      </c>
      <c r="C136" s="2" t="s">
        <v>938</v>
      </c>
      <c r="D136">
        <f>VLOOKUP(B136,'Model allocations'!$A$1:$L$319,6,FALSE)</f>
        <v>93667.004446190476</v>
      </c>
      <c r="E136" s="42">
        <f>VLOOKUP(B136,'Initial adjusted formula count'!$A$1:$P$319,12,FALSE)</f>
        <v>0.20945083014048499</v>
      </c>
      <c r="F136">
        <f>VLOOKUP(B136,'Model allocations'!$A$1:$L$319,11,FALSE)</f>
        <v>105899.14008743514</v>
      </c>
      <c r="G136" s="41">
        <f t="shared" si="55"/>
        <v>0.9</v>
      </c>
      <c r="H136">
        <f t="shared" si="56"/>
        <v>84300.304001571436</v>
      </c>
      <c r="I136">
        <f t="shared" si="38"/>
        <v>0</v>
      </c>
      <c r="J136">
        <f t="shared" si="39"/>
        <v>105899.14008743514</v>
      </c>
      <c r="K136">
        <f t="shared" si="40"/>
        <v>105866.32590553704</v>
      </c>
      <c r="L136">
        <f t="shared" si="41"/>
        <v>105866.32590553704</v>
      </c>
      <c r="M136">
        <f t="shared" si="42"/>
        <v>0</v>
      </c>
      <c r="N136" s="40">
        <f t="shared" si="43"/>
        <v>105866.32590553704</v>
      </c>
      <c r="O136" s="40">
        <f t="shared" si="44"/>
        <v>105864.10328546674</v>
      </c>
      <c r="P136" s="40">
        <f t="shared" si="45"/>
        <v>105864.10328546674</v>
      </c>
      <c r="Q136">
        <f t="shared" si="46"/>
        <v>0</v>
      </c>
      <c r="R136" s="40">
        <f t="shared" si="47"/>
        <v>105864.10328546674</v>
      </c>
      <c r="S136" s="40">
        <f t="shared" si="48"/>
        <v>105864.10328546667</v>
      </c>
      <c r="T136" s="40">
        <f t="shared" si="49"/>
        <v>105864.10328546667</v>
      </c>
      <c r="U136">
        <f t="shared" si="50"/>
        <v>0</v>
      </c>
      <c r="V136" s="40">
        <f t="shared" si="51"/>
        <v>105864.10328546667</v>
      </c>
      <c r="W136" s="40">
        <f t="shared" si="52"/>
        <v>105864.10328546668</v>
      </c>
      <c r="X136" s="40">
        <f t="shared" si="53"/>
        <v>105864.10328546668</v>
      </c>
      <c r="Y136">
        <f t="shared" si="54"/>
        <v>0</v>
      </c>
    </row>
    <row r="137" spans="1:25" x14ac:dyDescent="0.25">
      <c r="A137" s="4" t="s">
        <v>939</v>
      </c>
      <c r="B137" s="7" t="s">
        <v>478</v>
      </c>
      <c r="C137" s="2" t="s">
        <v>940</v>
      </c>
      <c r="D137">
        <f>VLOOKUP(B137,'Model allocations'!$A$1:$L$319,6,FALSE)</f>
        <v>14185.364115080209</v>
      </c>
      <c r="E137" s="42">
        <f>VLOOKUP(B137,'Initial adjusted formula count'!$A$1:$P$319,12,FALSE)</f>
        <v>0.30681818181818199</v>
      </c>
      <c r="F137">
        <f>VLOOKUP(B137,'Model allocations'!$A$1:$L$319,11,FALSE)</f>
        <v>23274.833901474871</v>
      </c>
      <c r="G137" s="41">
        <f t="shared" si="55"/>
        <v>0.95</v>
      </c>
      <c r="H137">
        <f t="shared" si="56"/>
        <v>13476.095909326197</v>
      </c>
      <c r="I137">
        <f t="shared" si="38"/>
        <v>0</v>
      </c>
      <c r="J137">
        <f t="shared" si="39"/>
        <v>23274.833901474871</v>
      </c>
      <c r="K137">
        <f t="shared" si="40"/>
        <v>23267.621901144554</v>
      </c>
      <c r="L137">
        <f t="shared" si="41"/>
        <v>23267.621901144554</v>
      </c>
      <c r="M137">
        <f t="shared" si="42"/>
        <v>0</v>
      </c>
      <c r="N137" s="40">
        <f t="shared" si="43"/>
        <v>23267.621901144554</v>
      </c>
      <c r="O137" s="40">
        <f t="shared" si="44"/>
        <v>23267.13340697057</v>
      </c>
      <c r="P137" s="40">
        <f t="shared" si="45"/>
        <v>23267.13340697057</v>
      </c>
      <c r="Q137">
        <f t="shared" si="46"/>
        <v>0</v>
      </c>
      <c r="R137" s="40">
        <f t="shared" si="47"/>
        <v>23267.13340697057</v>
      </c>
      <c r="S137" s="40">
        <f t="shared" si="48"/>
        <v>23267.133406970552</v>
      </c>
      <c r="T137" s="40">
        <f t="shared" si="49"/>
        <v>23267.133406970552</v>
      </c>
      <c r="U137">
        <f t="shared" si="50"/>
        <v>0</v>
      </c>
      <c r="V137" s="40">
        <f t="shared" si="51"/>
        <v>23267.133406970552</v>
      </c>
      <c r="W137" s="40">
        <f t="shared" si="52"/>
        <v>23267.133406970555</v>
      </c>
      <c r="X137" s="40">
        <f t="shared" si="53"/>
        <v>23267.133406970555</v>
      </c>
      <c r="Y137">
        <f t="shared" si="54"/>
        <v>0</v>
      </c>
    </row>
    <row r="138" spans="1:25" x14ac:dyDescent="0.25">
      <c r="A138" s="4" t="s">
        <v>941</v>
      </c>
      <c r="B138" s="7" t="s">
        <v>298</v>
      </c>
      <c r="C138" s="2" t="s">
        <v>942</v>
      </c>
      <c r="D138">
        <f>VLOOKUP(B138,'Model allocations'!$A$1:$L$319,6,FALSE)</f>
        <v>53947.358384015453</v>
      </c>
      <c r="E138" s="42">
        <f>VLOOKUP(B138,'Initial adjusted formula count'!$A$1:$P$319,12,FALSE)</f>
        <v>0.173354735152488</v>
      </c>
      <c r="F138">
        <f>VLOOKUP(B138,'Model allocations'!$A$1:$L$319,11,FALSE)</f>
        <v>62942.882605935381</v>
      </c>
      <c r="G138" s="41">
        <f t="shared" si="55"/>
        <v>0.9</v>
      </c>
      <c r="H138">
        <f t="shared" si="56"/>
        <v>48552.622545613907</v>
      </c>
      <c r="I138">
        <f t="shared" si="38"/>
        <v>0</v>
      </c>
      <c r="J138">
        <f t="shared" si="39"/>
        <v>62942.882605935381</v>
      </c>
      <c r="K138">
        <f t="shared" si="40"/>
        <v>62923.378961266353</v>
      </c>
      <c r="L138">
        <f t="shared" si="41"/>
        <v>62923.378961266353</v>
      </c>
      <c r="M138">
        <f t="shared" si="42"/>
        <v>0</v>
      </c>
      <c r="N138" s="40">
        <f t="shared" si="43"/>
        <v>62923.378961266353</v>
      </c>
      <c r="O138" s="40">
        <f t="shared" si="44"/>
        <v>62922.057910745578</v>
      </c>
      <c r="P138" s="40">
        <f t="shared" si="45"/>
        <v>62922.057910745578</v>
      </c>
      <c r="Q138">
        <f t="shared" si="46"/>
        <v>0</v>
      </c>
      <c r="R138" s="40">
        <f t="shared" si="47"/>
        <v>62922.057910745578</v>
      </c>
      <c r="S138" s="40">
        <f t="shared" si="48"/>
        <v>62922.057910745527</v>
      </c>
      <c r="T138" s="40">
        <f t="shared" si="49"/>
        <v>62922.057910745527</v>
      </c>
      <c r="U138">
        <f t="shared" si="50"/>
        <v>0</v>
      </c>
      <c r="V138" s="40">
        <f t="shared" si="51"/>
        <v>62922.057910745527</v>
      </c>
      <c r="W138" s="40">
        <f t="shared" si="52"/>
        <v>62922.057910745534</v>
      </c>
      <c r="X138" s="40">
        <f t="shared" si="53"/>
        <v>62922.057910745534</v>
      </c>
      <c r="Y138">
        <f t="shared" si="54"/>
        <v>0</v>
      </c>
    </row>
    <row r="139" spans="1:25" x14ac:dyDescent="0.25">
      <c r="A139" s="4" t="s">
        <v>943</v>
      </c>
      <c r="B139" s="7" t="s">
        <v>480</v>
      </c>
      <c r="C139" s="2" t="s">
        <v>944</v>
      </c>
      <c r="D139">
        <f>VLOOKUP(B139,'Model allocations'!$A$1:$L$319,6,FALSE)</f>
        <v>36643.758270966558</v>
      </c>
      <c r="E139" s="42">
        <f>VLOOKUP(B139,'Initial adjusted formula count'!$A$1:$P$319,12,FALSE)</f>
        <v>0.15942028985507201</v>
      </c>
      <c r="F139">
        <f>VLOOKUP(B139,'Model allocations'!$A$1:$L$319,11,FALSE)</f>
        <v>32979.382443869901</v>
      </c>
      <c r="G139" s="41">
        <f t="shared" si="55"/>
        <v>0.9</v>
      </c>
      <c r="H139">
        <f t="shared" si="56"/>
        <v>32979.382443869901</v>
      </c>
      <c r="I139">
        <f t="shared" si="38"/>
        <v>0</v>
      </c>
      <c r="J139">
        <f t="shared" si="39"/>
        <v>32979.382443869901</v>
      </c>
      <c r="K139">
        <f t="shared" si="40"/>
        <v>32969.163366986875</v>
      </c>
      <c r="L139">
        <f t="shared" si="41"/>
        <v>32969.163366986875</v>
      </c>
      <c r="M139">
        <f t="shared" si="42"/>
        <v>32979.382443869901</v>
      </c>
      <c r="N139" s="40">
        <f t="shared" si="43"/>
        <v>0</v>
      </c>
      <c r="O139" s="40">
        <f t="shared" si="44"/>
        <v>0</v>
      </c>
      <c r="P139" s="40">
        <f t="shared" si="45"/>
        <v>32979.382443869901</v>
      </c>
      <c r="Q139">
        <f t="shared" si="46"/>
        <v>0</v>
      </c>
      <c r="R139" s="40">
        <f t="shared" si="47"/>
        <v>0</v>
      </c>
      <c r="S139" s="40">
        <f t="shared" si="48"/>
        <v>0</v>
      </c>
      <c r="T139" s="40">
        <f t="shared" si="49"/>
        <v>32979.382443869901</v>
      </c>
      <c r="U139">
        <f t="shared" si="50"/>
        <v>0</v>
      </c>
      <c r="V139" s="40">
        <f t="shared" si="51"/>
        <v>0</v>
      </c>
      <c r="W139" s="40">
        <f t="shared" si="52"/>
        <v>0</v>
      </c>
      <c r="X139" s="40">
        <f t="shared" si="53"/>
        <v>32979.382443869901</v>
      </c>
      <c r="Y139">
        <f t="shared" si="54"/>
        <v>0</v>
      </c>
    </row>
    <row r="140" spans="1:25" x14ac:dyDescent="0.25">
      <c r="A140" s="4" t="s">
        <v>945</v>
      </c>
      <c r="B140" s="7" t="s">
        <v>482</v>
      </c>
      <c r="C140" s="2" t="s">
        <v>946</v>
      </c>
      <c r="D140">
        <f>VLOOKUP(B140,'Model allocations'!$A$1:$L$319,6,FALSE)</f>
        <v>115804.26155254504</v>
      </c>
      <c r="E140" s="42">
        <f>VLOOKUP(B140,'Initial adjusted formula count'!$A$1:$P$319,12,FALSE)</f>
        <v>0.24458204334365299</v>
      </c>
      <c r="F140">
        <f>VLOOKUP(B140,'Model allocations'!$A$1:$L$319,11,FALSE)</f>
        <v>115045.43643697441</v>
      </c>
      <c r="G140" s="41">
        <f t="shared" si="55"/>
        <v>0.9</v>
      </c>
      <c r="H140">
        <f t="shared" si="56"/>
        <v>104223.83539729053</v>
      </c>
      <c r="I140">
        <f t="shared" si="38"/>
        <v>0</v>
      </c>
      <c r="J140">
        <f t="shared" si="39"/>
        <v>115045.43643697441</v>
      </c>
      <c r="K140">
        <f t="shared" si="40"/>
        <v>115009.78815999434</v>
      </c>
      <c r="L140">
        <f t="shared" si="41"/>
        <v>115009.78815999434</v>
      </c>
      <c r="M140">
        <f t="shared" si="42"/>
        <v>0</v>
      </c>
      <c r="N140" s="40">
        <f t="shared" si="43"/>
        <v>115009.78815999434</v>
      </c>
      <c r="O140" s="40">
        <f t="shared" si="44"/>
        <v>115007.373576686</v>
      </c>
      <c r="P140" s="40">
        <f t="shared" si="45"/>
        <v>115007.373576686</v>
      </c>
      <c r="Q140">
        <f t="shared" si="46"/>
        <v>0</v>
      </c>
      <c r="R140" s="40">
        <f t="shared" si="47"/>
        <v>115007.373576686</v>
      </c>
      <c r="S140" s="40">
        <f t="shared" si="48"/>
        <v>115007.3735766859</v>
      </c>
      <c r="T140" s="40">
        <f t="shared" si="49"/>
        <v>115007.3735766859</v>
      </c>
      <c r="U140">
        <f t="shared" si="50"/>
        <v>0</v>
      </c>
      <c r="V140" s="40">
        <f t="shared" si="51"/>
        <v>115007.3735766859</v>
      </c>
      <c r="W140" s="40">
        <f t="shared" si="52"/>
        <v>115007.37357668593</v>
      </c>
      <c r="X140" s="40">
        <f t="shared" si="53"/>
        <v>115007.37357668593</v>
      </c>
      <c r="Y140">
        <f t="shared" si="54"/>
        <v>0</v>
      </c>
    </row>
    <row r="141" spans="1:25" x14ac:dyDescent="0.25">
      <c r="A141" s="4" t="s">
        <v>947</v>
      </c>
      <c r="B141" s="7" t="s">
        <v>176</v>
      </c>
      <c r="C141" s="2" t="s">
        <v>948</v>
      </c>
      <c r="D141">
        <f>VLOOKUP(B141,'Model allocations'!$A$1:$L$319,6,FALSE)</f>
        <v>758043.80904549547</v>
      </c>
      <c r="E141" s="42">
        <f>VLOOKUP(B141,'Initial adjusted formula count'!$A$1:$P$319,12,FALSE)</f>
        <v>9.8427672955974793E-2</v>
      </c>
      <c r="F141">
        <f>VLOOKUP(B141,'Model allocations'!$A$1:$L$319,11,FALSE)</f>
        <v>830102.70087761478</v>
      </c>
      <c r="G141" s="41">
        <f t="shared" si="55"/>
        <v>0.85</v>
      </c>
      <c r="H141">
        <f t="shared" si="56"/>
        <v>644337.2376886711</v>
      </c>
      <c r="I141">
        <f t="shared" si="38"/>
        <v>0</v>
      </c>
      <c r="J141">
        <f t="shared" si="39"/>
        <v>830102.70087761478</v>
      </c>
      <c r="K141">
        <f t="shared" si="40"/>
        <v>829845.48310419195</v>
      </c>
      <c r="L141">
        <f t="shared" si="41"/>
        <v>829845.48310419195</v>
      </c>
      <c r="M141">
        <f t="shared" si="42"/>
        <v>0</v>
      </c>
      <c r="N141" s="40">
        <f t="shared" si="43"/>
        <v>829845.48310419195</v>
      </c>
      <c r="O141" s="40">
        <f t="shared" si="44"/>
        <v>829828.06083879992</v>
      </c>
      <c r="P141" s="40">
        <f t="shared" si="45"/>
        <v>829828.06083879992</v>
      </c>
      <c r="Q141">
        <f t="shared" si="46"/>
        <v>0</v>
      </c>
      <c r="R141" s="40">
        <f t="shared" si="47"/>
        <v>829828.06083879992</v>
      </c>
      <c r="S141" s="40">
        <f t="shared" si="48"/>
        <v>829828.06083879934</v>
      </c>
      <c r="T141" s="40">
        <f t="shared" si="49"/>
        <v>829828.06083879934</v>
      </c>
      <c r="U141">
        <f t="shared" si="50"/>
        <v>0</v>
      </c>
      <c r="V141" s="40">
        <f t="shared" si="51"/>
        <v>829828.06083879934</v>
      </c>
      <c r="W141" s="40">
        <f t="shared" si="52"/>
        <v>829828.06083879946</v>
      </c>
      <c r="X141" s="40">
        <f t="shared" si="53"/>
        <v>829828.06083879946</v>
      </c>
      <c r="Y141">
        <f t="shared" si="54"/>
        <v>0</v>
      </c>
    </row>
    <row r="142" spans="1:25" x14ac:dyDescent="0.25">
      <c r="A142" s="4" t="s">
        <v>949</v>
      </c>
      <c r="B142" s="7" t="s">
        <v>484</v>
      </c>
      <c r="C142" s="2" t="s">
        <v>950</v>
      </c>
      <c r="D142">
        <f>VLOOKUP(B142,'Model allocations'!$A$1:$L$319,6,FALSE)</f>
        <v>27566.216844070848</v>
      </c>
      <c r="E142" s="42">
        <f>VLOOKUP(B142,'Initial adjusted formula count'!$A$1:$P$319,12,FALSE)</f>
        <v>0.115716753022452</v>
      </c>
      <c r="F142">
        <f>VLOOKUP(B142,'Model allocations'!$A$1:$L$319,11,FALSE)</f>
        <v>36291.602583230138</v>
      </c>
      <c r="G142" s="41">
        <f t="shared" si="55"/>
        <v>0.85</v>
      </c>
      <c r="H142">
        <f t="shared" si="56"/>
        <v>23431.28431746022</v>
      </c>
      <c r="I142">
        <f t="shared" si="38"/>
        <v>0</v>
      </c>
      <c r="J142">
        <f t="shared" si="39"/>
        <v>36291.602583230138</v>
      </c>
      <c r="K142">
        <f t="shared" si="40"/>
        <v>36280.357173233831</v>
      </c>
      <c r="L142">
        <f t="shared" si="41"/>
        <v>36280.357173233831</v>
      </c>
      <c r="M142">
        <f t="shared" si="42"/>
        <v>0</v>
      </c>
      <c r="N142" s="40">
        <f t="shared" si="43"/>
        <v>36280.357173233831</v>
      </c>
      <c r="O142" s="40">
        <f t="shared" si="44"/>
        <v>36279.595482022567</v>
      </c>
      <c r="P142" s="40">
        <f t="shared" si="45"/>
        <v>36279.595482022567</v>
      </c>
      <c r="Q142">
        <f t="shared" si="46"/>
        <v>0</v>
      </c>
      <c r="R142" s="40">
        <f t="shared" si="47"/>
        <v>36279.595482022567</v>
      </c>
      <c r="S142" s="40">
        <f t="shared" si="48"/>
        <v>36279.595482022538</v>
      </c>
      <c r="T142" s="40">
        <f t="shared" si="49"/>
        <v>36279.595482022538</v>
      </c>
      <c r="U142">
        <f t="shared" si="50"/>
        <v>0</v>
      </c>
      <c r="V142" s="40">
        <f t="shared" si="51"/>
        <v>36279.595482022538</v>
      </c>
      <c r="W142" s="40">
        <f t="shared" si="52"/>
        <v>36279.595482022545</v>
      </c>
      <c r="X142" s="40">
        <f t="shared" si="53"/>
        <v>36279.595482022545</v>
      </c>
      <c r="Y142">
        <f t="shared" si="54"/>
        <v>0</v>
      </c>
    </row>
    <row r="143" spans="1:25" x14ac:dyDescent="0.25">
      <c r="A143" s="4" t="s">
        <v>951</v>
      </c>
      <c r="B143" s="7" t="s">
        <v>178</v>
      </c>
      <c r="C143" s="2" t="s">
        <v>952</v>
      </c>
      <c r="D143">
        <f>VLOOKUP(B143,'Model allocations'!$A$1:$L$319,6,FALSE)</f>
        <v>639582.08393420384</v>
      </c>
      <c r="E143" s="42">
        <f>VLOOKUP(B143,'Initial adjusted formula count'!$A$1:$P$319,12,FALSE)</f>
        <v>8.3258215192985305E-2</v>
      </c>
      <c r="F143">
        <f>VLOOKUP(B143,'Model allocations'!$A$1:$L$319,11,FALSE)</f>
        <v>638353.03946771228</v>
      </c>
      <c r="G143" s="41">
        <f t="shared" si="55"/>
        <v>0.85</v>
      </c>
      <c r="H143">
        <f t="shared" si="56"/>
        <v>543644.77134407323</v>
      </c>
      <c r="I143">
        <f t="shared" si="38"/>
        <v>0</v>
      </c>
      <c r="J143">
        <f t="shared" si="39"/>
        <v>638353.03946771228</v>
      </c>
      <c r="K143">
        <f t="shared" si="40"/>
        <v>638155.23774113553</v>
      </c>
      <c r="L143">
        <f t="shared" si="41"/>
        <v>638155.23774113553</v>
      </c>
      <c r="M143">
        <f t="shared" si="42"/>
        <v>0</v>
      </c>
      <c r="N143" s="40">
        <f t="shared" si="43"/>
        <v>638155.23774113553</v>
      </c>
      <c r="O143" s="40">
        <f t="shared" si="44"/>
        <v>638141.83993378514</v>
      </c>
      <c r="P143" s="40">
        <f t="shared" si="45"/>
        <v>638141.83993378514</v>
      </c>
      <c r="Q143">
        <f t="shared" si="46"/>
        <v>0</v>
      </c>
      <c r="R143" s="40">
        <f t="shared" si="47"/>
        <v>638141.83993378514</v>
      </c>
      <c r="S143" s="40">
        <f t="shared" si="48"/>
        <v>638141.83993378468</v>
      </c>
      <c r="T143" s="40">
        <f t="shared" si="49"/>
        <v>638141.83993378468</v>
      </c>
      <c r="U143">
        <f t="shared" si="50"/>
        <v>0</v>
      </c>
      <c r="V143" s="40">
        <f t="shared" si="51"/>
        <v>638141.83993378468</v>
      </c>
      <c r="W143" s="40">
        <f t="shared" si="52"/>
        <v>638141.83993378479</v>
      </c>
      <c r="X143" s="40">
        <f t="shared" si="53"/>
        <v>638141.83993378479</v>
      </c>
      <c r="Y143">
        <f t="shared" si="54"/>
        <v>0</v>
      </c>
    </row>
    <row r="144" spans="1:25" x14ac:dyDescent="0.25">
      <c r="A144" s="4" t="s">
        <v>953</v>
      </c>
      <c r="B144" s="7" t="s">
        <v>180</v>
      </c>
      <c r="C144" s="2" t="s">
        <v>954</v>
      </c>
      <c r="D144">
        <f>VLOOKUP(B144,'Model allocations'!$A$1:$L$319,6,FALSE)</f>
        <v>114568.61677430088</v>
      </c>
      <c r="E144" s="42">
        <f>VLOOKUP(B144,'Initial adjusted formula count'!$A$1:$P$319,12,FALSE)</f>
        <v>9.6227446692181501E-2</v>
      </c>
      <c r="F144">
        <f>VLOOKUP(B144,'Model allocations'!$A$1:$L$319,11,FALSE)</f>
        <v>97383.324258155742</v>
      </c>
      <c r="G144" s="41">
        <f t="shared" si="55"/>
        <v>0.85</v>
      </c>
      <c r="H144">
        <f t="shared" si="56"/>
        <v>97383.324258155742</v>
      </c>
      <c r="I144">
        <f t="shared" si="38"/>
        <v>0</v>
      </c>
      <c r="J144">
        <f t="shared" si="39"/>
        <v>97383.324258155742</v>
      </c>
      <c r="K144">
        <f t="shared" si="40"/>
        <v>97353.148809012244</v>
      </c>
      <c r="L144">
        <f t="shared" si="41"/>
        <v>97353.148809012244</v>
      </c>
      <c r="M144">
        <f t="shared" si="42"/>
        <v>97383.324258155742</v>
      </c>
      <c r="N144" s="40">
        <f t="shared" si="43"/>
        <v>0</v>
      </c>
      <c r="O144" s="40">
        <f t="shared" si="44"/>
        <v>0</v>
      </c>
      <c r="P144" s="40">
        <f t="shared" si="45"/>
        <v>97383.324258155742</v>
      </c>
      <c r="Q144">
        <f t="shared" si="46"/>
        <v>0</v>
      </c>
      <c r="R144" s="40">
        <f t="shared" si="47"/>
        <v>0</v>
      </c>
      <c r="S144" s="40">
        <f t="shared" si="48"/>
        <v>0</v>
      </c>
      <c r="T144" s="40">
        <f t="shared" si="49"/>
        <v>97383.324258155742</v>
      </c>
      <c r="U144">
        <f t="shared" si="50"/>
        <v>0</v>
      </c>
      <c r="V144" s="40">
        <f t="shared" si="51"/>
        <v>0</v>
      </c>
      <c r="W144" s="40">
        <f t="shared" si="52"/>
        <v>0</v>
      </c>
      <c r="X144" s="40">
        <f t="shared" si="53"/>
        <v>97383.324258155742</v>
      </c>
      <c r="Y144">
        <f t="shared" si="54"/>
        <v>0</v>
      </c>
    </row>
    <row r="145" spans="1:25" x14ac:dyDescent="0.25">
      <c r="A145" s="4" t="s">
        <v>955</v>
      </c>
      <c r="B145" s="7" t="s">
        <v>182</v>
      </c>
      <c r="C145" s="2" t="s">
        <v>956</v>
      </c>
      <c r="D145">
        <f>VLOOKUP(B145,'Model allocations'!$A$1:$L$319,6,FALSE)</f>
        <v>0</v>
      </c>
      <c r="E145" s="42">
        <f>VLOOKUP(B145,'Initial adjusted formula count'!$A$1:$P$319,12,FALSE)</f>
        <v>3.6858974358974401E-2</v>
      </c>
      <c r="F145">
        <f>VLOOKUP(B145,'Model allocations'!$A$1:$L$319,11,FALSE)</f>
        <v>0</v>
      </c>
      <c r="G145" s="41">
        <f t="shared" si="55"/>
        <v>0.85</v>
      </c>
      <c r="H145">
        <f t="shared" si="56"/>
        <v>0</v>
      </c>
      <c r="I145">
        <f t="shared" si="38"/>
        <v>0</v>
      </c>
      <c r="J145">
        <f t="shared" si="39"/>
        <v>0</v>
      </c>
      <c r="K145">
        <f t="shared" si="40"/>
        <v>0</v>
      </c>
      <c r="L145">
        <f t="shared" si="41"/>
        <v>0</v>
      </c>
      <c r="M145">
        <f t="shared" si="42"/>
        <v>0</v>
      </c>
      <c r="N145" s="40">
        <f t="shared" si="43"/>
        <v>0</v>
      </c>
      <c r="O145" s="40">
        <f t="shared" si="44"/>
        <v>0</v>
      </c>
      <c r="P145" s="40">
        <f t="shared" si="45"/>
        <v>0</v>
      </c>
      <c r="Q145">
        <f t="shared" si="46"/>
        <v>0</v>
      </c>
      <c r="R145" s="40">
        <f t="shared" si="47"/>
        <v>0</v>
      </c>
      <c r="S145" s="40">
        <f t="shared" si="48"/>
        <v>0</v>
      </c>
      <c r="T145" s="40">
        <f t="shared" si="49"/>
        <v>0</v>
      </c>
      <c r="U145">
        <f t="shared" si="50"/>
        <v>0</v>
      </c>
      <c r="V145" s="40">
        <f t="shared" si="51"/>
        <v>0</v>
      </c>
      <c r="W145" s="40">
        <f t="shared" si="52"/>
        <v>0</v>
      </c>
      <c r="X145" s="40">
        <f t="shared" si="53"/>
        <v>0</v>
      </c>
      <c r="Y145">
        <f t="shared" si="54"/>
        <v>0</v>
      </c>
    </row>
    <row r="146" spans="1:25" x14ac:dyDescent="0.25">
      <c r="A146" s="4" t="s">
        <v>957</v>
      </c>
      <c r="B146" s="7" t="s">
        <v>184</v>
      </c>
      <c r="C146" s="2" t="s">
        <v>958</v>
      </c>
      <c r="D146">
        <f>VLOOKUP(B146,'Model allocations'!$A$1:$L$319,6,FALSE)</f>
        <v>95659.233423202648</v>
      </c>
      <c r="E146" s="42">
        <f>VLOOKUP(B146,'Initial adjusted formula count'!$A$1:$P$319,12,FALSE)</f>
        <v>0.13701784686240601</v>
      </c>
      <c r="F146">
        <f>VLOOKUP(B146,'Model allocations'!$A$1:$L$319,11,FALSE)</f>
        <v>128916.43902699662</v>
      </c>
      <c r="G146" s="41">
        <f t="shared" si="55"/>
        <v>0.85</v>
      </c>
      <c r="H146">
        <f t="shared" si="56"/>
        <v>81310.348409722254</v>
      </c>
      <c r="I146">
        <f t="shared" si="38"/>
        <v>0</v>
      </c>
      <c r="J146">
        <f t="shared" si="39"/>
        <v>128916.43902699662</v>
      </c>
      <c r="K146">
        <f t="shared" si="40"/>
        <v>128876.49264521871</v>
      </c>
      <c r="L146">
        <f t="shared" si="41"/>
        <v>128876.49264521871</v>
      </c>
      <c r="M146">
        <f t="shared" si="42"/>
        <v>0</v>
      </c>
      <c r="N146" s="40">
        <f t="shared" si="43"/>
        <v>128876.49264521871</v>
      </c>
      <c r="O146" s="40">
        <f t="shared" si="44"/>
        <v>128873.78693613988</v>
      </c>
      <c r="P146" s="40">
        <f t="shared" si="45"/>
        <v>128873.78693613988</v>
      </c>
      <c r="Q146">
        <f t="shared" si="46"/>
        <v>0</v>
      </c>
      <c r="R146" s="40">
        <f t="shared" si="47"/>
        <v>128873.78693613988</v>
      </c>
      <c r="S146" s="40">
        <f t="shared" si="48"/>
        <v>128873.78693613976</v>
      </c>
      <c r="T146" s="40">
        <f t="shared" si="49"/>
        <v>128873.78693613976</v>
      </c>
      <c r="U146">
        <f t="shared" si="50"/>
        <v>0</v>
      </c>
      <c r="V146" s="40">
        <f t="shared" si="51"/>
        <v>128873.78693613976</v>
      </c>
      <c r="W146" s="40">
        <f t="shared" si="52"/>
        <v>128873.78693613979</v>
      </c>
      <c r="X146" s="40">
        <f t="shared" si="53"/>
        <v>128873.78693613979</v>
      </c>
      <c r="Y146">
        <f t="shared" si="54"/>
        <v>0</v>
      </c>
    </row>
    <row r="147" spans="1:25" x14ac:dyDescent="0.25">
      <c r="A147" s="4" t="s">
        <v>959</v>
      </c>
      <c r="B147" s="7" t="s">
        <v>486</v>
      </c>
      <c r="C147" s="2" t="s">
        <v>960</v>
      </c>
      <c r="D147">
        <f>VLOOKUP(B147,'Model allocations'!$A$1:$L$319,6,FALSE)</f>
        <v>63975.560533436685</v>
      </c>
      <c r="E147" s="42">
        <f>VLOOKUP(B147,'Initial adjusted formula count'!$A$1:$P$319,12,FALSE)</f>
        <v>0.117441860465116</v>
      </c>
      <c r="F147">
        <f>VLOOKUP(B147,'Model allocations'!$A$1:$L$319,11,FALSE)</f>
        <v>54708.236729943943</v>
      </c>
      <c r="G147" s="41">
        <f t="shared" si="55"/>
        <v>0.85</v>
      </c>
      <c r="H147">
        <f t="shared" si="56"/>
        <v>54379.226453421179</v>
      </c>
      <c r="I147">
        <f t="shared" si="38"/>
        <v>0</v>
      </c>
      <c r="J147">
        <f t="shared" si="39"/>
        <v>54708.236729943943</v>
      </c>
      <c r="K147">
        <f t="shared" si="40"/>
        <v>54691.284693979367</v>
      </c>
      <c r="L147">
        <f t="shared" si="41"/>
        <v>54691.284693979367</v>
      </c>
      <c r="M147">
        <f t="shared" si="42"/>
        <v>0</v>
      </c>
      <c r="N147" s="40">
        <f t="shared" si="43"/>
        <v>54691.284693979367</v>
      </c>
      <c r="O147" s="40">
        <f t="shared" si="44"/>
        <v>54690.1364728997</v>
      </c>
      <c r="P147" s="40">
        <f t="shared" si="45"/>
        <v>54690.1364728997</v>
      </c>
      <c r="Q147">
        <f t="shared" si="46"/>
        <v>0</v>
      </c>
      <c r="R147" s="40">
        <f t="shared" si="47"/>
        <v>54690.1364728997</v>
      </c>
      <c r="S147" s="40">
        <f t="shared" si="48"/>
        <v>54690.136472899649</v>
      </c>
      <c r="T147" s="40">
        <f t="shared" si="49"/>
        <v>54690.136472899649</v>
      </c>
      <c r="U147">
        <f t="shared" si="50"/>
        <v>0</v>
      </c>
      <c r="V147" s="40">
        <f t="shared" si="51"/>
        <v>54690.136472899649</v>
      </c>
      <c r="W147" s="40">
        <f t="shared" si="52"/>
        <v>54690.136472899663</v>
      </c>
      <c r="X147" s="40">
        <f t="shared" si="53"/>
        <v>54690.136472899663</v>
      </c>
      <c r="Y147">
        <f t="shared" si="54"/>
        <v>0</v>
      </c>
    </row>
    <row r="148" spans="1:25" x14ac:dyDescent="0.25">
      <c r="A148" s="4" t="s">
        <v>961</v>
      </c>
      <c r="B148" s="7" t="s">
        <v>488</v>
      </c>
      <c r="C148" s="2" t="s">
        <v>962</v>
      </c>
      <c r="D148">
        <f>VLOOKUP(B148,'Model allocations'!$A$1:$L$319,6,FALSE)</f>
        <v>5963.5189664359013</v>
      </c>
      <c r="E148" s="42">
        <f>VLOOKUP(B148,'Initial adjusted formula count'!$A$1:$P$319,12,FALSE)</f>
        <v>0.162162162162162</v>
      </c>
      <c r="F148">
        <f>VLOOKUP(B148,'Model allocations'!$A$1:$L$319,11,FALSE)</f>
        <v>6691.250684640303</v>
      </c>
      <c r="G148" s="41">
        <f t="shared" si="55"/>
        <v>0.9</v>
      </c>
      <c r="H148">
        <f t="shared" si="56"/>
        <v>5367.1670697923109</v>
      </c>
      <c r="I148">
        <f t="shared" si="38"/>
        <v>0</v>
      </c>
      <c r="J148">
        <f t="shared" si="39"/>
        <v>6691.250684640303</v>
      </c>
      <c r="K148">
        <f t="shared" si="40"/>
        <v>6689.1773163682828</v>
      </c>
      <c r="L148">
        <f t="shared" si="41"/>
        <v>6689.1773163682828</v>
      </c>
      <c r="M148">
        <f t="shared" si="42"/>
        <v>0</v>
      </c>
      <c r="N148" s="40">
        <f t="shared" si="43"/>
        <v>6689.1773163682828</v>
      </c>
      <c r="O148" s="40">
        <f t="shared" si="44"/>
        <v>6689.0368798354193</v>
      </c>
      <c r="P148" s="40">
        <f t="shared" si="45"/>
        <v>6689.0368798354193</v>
      </c>
      <c r="Q148">
        <f t="shared" si="46"/>
        <v>0</v>
      </c>
      <c r="R148" s="40">
        <f t="shared" si="47"/>
        <v>6689.0368798354193</v>
      </c>
      <c r="S148" s="40">
        <f t="shared" si="48"/>
        <v>6689.0368798354139</v>
      </c>
      <c r="T148" s="40">
        <f t="shared" si="49"/>
        <v>6689.0368798354139</v>
      </c>
      <c r="U148">
        <f t="shared" si="50"/>
        <v>0</v>
      </c>
      <c r="V148" s="40">
        <f t="shared" si="51"/>
        <v>6689.0368798354139</v>
      </c>
      <c r="W148" s="40">
        <f t="shared" si="52"/>
        <v>6689.0368798354157</v>
      </c>
      <c r="X148" s="40">
        <f t="shared" si="53"/>
        <v>6689.0368798354157</v>
      </c>
      <c r="Y148">
        <f t="shared" si="54"/>
        <v>0</v>
      </c>
    </row>
    <row r="149" spans="1:25" x14ac:dyDescent="0.25">
      <c r="A149" s="4" t="s">
        <v>963</v>
      </c>
      <c r="B149" s="7" t="s">
        <v>186</v>
      </c>
      <c r="C149" s="2" t="s">
        <v>964</v>
      </c>
      <c r="D149">
        <f>VLOOKUP(B149,'Model allocations'!$A$1:$L$319,6,FALSE)</f>
        <v>0</v>
      </c>
      <c r="E149" s="42">
        <f>VLOOKUP(B149,'Initial adjusted formula count'!$A$1:$P$319,12,FALSE)</f>
        <v>6.05251446372942E-2</v>
      </c>
      <c r="F149">
        <f>VLOOKUP(B149,'Model allocations'!$A$1:$L$319,11,FALSE)</f>
        <v>220999.60976056565</v>
      </c>
      <c r="G149" s="41">
        <f t="shared" si="55"/>
        <v>0.85</v>
      </c>
      <c r="H149">
        <f t="shared" si="56"/>
        <v>0</v>
      </c>
      <c r="I149">
        <f t="shared" si="38"/>
        <v>0</v>
      </c>
      <c r="J149">
        <f t="shared" si="39"/>
        <v>220999.60976056565</v>
      </c>
      <c r="K149">
        <f t="shared" si="40"/>
        <v>220931.13024894637</v>
      </c>
      <c r="L149">
        <f t="shared" si="41"/>
        <v>220931.13024894637</v>
      </c>
      <c r="M149">
        <f t="shared" si="42"/>
        <v>0</v>
      </c>
      <c r="N149" s="40">
        <f t="shared" si="43"/>
        <v>220931.13024894637</v>
      </c>
      <c r="O149" s="40">
        <f t="shared" si="44"/>
        <v>220926.49189052553</v>
      </c>
      <c r="P149" s="40">
        <f t="shared" si="45"/>
        <v>220926.49189052553</v>
      </c>
      <c r="Q149">
        <f t="shared" si="46"/>
        <v>0</v>
      </c>
      <c r="R149" s="40">
        <f t="shared" si="47"/>
        <v>220926.49189052553</v>
      </c>
      <c r="S149" s="40">
        <f t="shared" si="48"/>
        <v>220926.49189052536</v>
      </c>
      <c r="T149" s="40">
        <f t="shared" si="49"/>
        <v>220926.49189052536</v>
      </c>
      <c r="U149">
        <f t="shared" si="50"/>
        <v>0</v>
      </c>
      <c r="V149" s="40">
        <f t="shared" si="51"/>
        <v>220926.49189052536</v>
      </c>
      <c r="W149" s="40">
        <f t="shared" si="52"/>
        <v>220926.49189052542</v>
      </c>
      <c r="X149" s="40">
        <f t="shared" si="53"/>
        <v>220926.49189052542</v>
      </c>
      <c r="Y149">
        <f t="shared" si="54"/>
        <v>0</v>
      </c>
    </row>
    <row r="150" spans="1:25" x14ac:dyDescent="0.25">
      <c r="A150" s="4" t="s">
        <v>965</v>
      </c>
      <c r="B150" s="7" t="s">
        <v>490</v>
      </c>
      <c r="C150" s="2" t="s">
        <v>966</v>
      </c>
      <c r="D150">
        <f>VLOOKUP(B150,'Model allocations'!$A$1:$L$319,6,FALSE)</f>
        <v>81581.788366309978</v>
      </c>
      <c r="E150" s="42">
        <f>VLOOKUP(B150,'Initial adjusted formula count'!$A$1:$P$319,12,FALSE)</f>
        <v>0.122871946706144</v>
      </c>
      <c r="F150">
        <f>VLOOKUP(B150,'Model allocations'!$A$1:$L$319,11,FALSE)</f>
        <v>89916.507892779176</v>
      </c>
      <c r="G150" s="41">
        <f t="shared" si="55"/>
        <v>0.85</v>
      </c>
      <c r="H150">
        <f t="shared" si="56"/>
        <v>69344.520111363483</v>
      </c>
      <c r="I150">
        <f t="shared" si="38"/>
        <v>0</v>
      </c>
      <c r="J150">
        <f t="shared" si="39"/>
        <v>89916.507892779176</v>
      </c>
      <c r="K150">
        <f t="shared" si="40"/>
        <v>89888.646130698777</v>
      </c>
      <c r="L150">
        <f t="shared" si="41"/>
        <v>89888.646130698777</v>
      </c>
      <c r="M150">
        <f t="shared" si="42"/>
        <v>0</v>
      </c>
      <c r="N150" s="40">
        <f t="shared" si="43"/>
        <v>89888.646130698777</v>
      </c>
      <c r="O150" s="40">
        <f t="shared" si="44"/>
        <v>89886.758955458936</v>
      </c>
      <c r="P150" s="40">
        <f t="shared" si="45"/>
        <v>89886.758955458936</v>
      </c>
      <c r="Q150">
        <f t="shared" si="46"/>
        <v>0</v>
      </c>
      <c r="R150" s="40">
        <f t="shared" si="47"/>
        <v>89886.758955458936</v>
      </c>
      <c r="S150" s="40">
        <f t="shared" si="48"/>
        <v>89886.758955458863</v>
      </c>
      <c r="T150" s="40">
        <f t="shared" si="49"/>
        <v>89886.758955458863</v>
      </c>
      <c r="U150">
        <f t="shared" si="50"/>
        <v>0</v>
      </c>
      <c r="V150" s="40">
        <f t="shared" si="51"/>
        <v>89886.758955458863</v>
      </c>
      <c r="W150" s="40">
        <f t="shared" si="52"/>
        <v>89886.758955458878</v>
      </c>
      <c r="X150" s="40">
        <f t="shared" si="53"/>
        <v>89886.758955458878</v>
      </c>
      <c r="Y150">
        <f t="shared" si="54"/>
        <v>0</v>
      </c>
    </row>
    <row r="151" spans="1:25" x14ac:dyDescent="0.25">
      <c r="A151" s="4" t="s">
        <v>967</v>
      </c>
      <c r="B151" s="7" t="s">
        <v>492</v>
      </c>
      <c r="C151" s="2" t="s">
        <v>968</v>
      </c>
      <c r="D151">
        <f>VLOOKUP(B151,'Model allocations'!$A$1:$L$319,6,FALSE)</f>
        <v>35262.746423545097</v>
      </c>
      <c r="E151" s="42">
        <f>VLOOKUP(B151,'Initial adjusted formula count'!$A$1:$P$319,12,FALSE)</f>
        <v>0.19879518072289201</v>
      </c>
      <c r="F151">
        <f>VLOOKUP(B151,'Model allocations'!$A$1:$L$319,11,FALSE)</f>
        <v>41548.901633264679</v>
      </c>
      <c r="G151" s="41">
        <f t="shared" si="55"/>
        <v>0.9</v>
      </c>
      <c r="H151">
        <f t="shared" si="56"/>
        <v>31736.471781190587</v>
      </c>
      <c r="I151">
        <f t="shared" si="38"/>
        <v>0</v>
      </c>
      <c r="J151">
        <f t="shared" si="39"/>
        <v>41548.901633264679</v>
      </c>
      <c r="K151">
        <f t="shared" si="40"/>
        <v>41536.027182964754</v>
      </c>
      <c r="L151">
        <f t="shared" si="41"/>
        <v>41536.027182964754</v>
      </c>
      <c r="M151">
        <f t="shared" si="42"/>
        <v>0</v>
      </c>
      <c r="N151" s="40">
        <f t="shared" si="43"/>
        <v>41536.027182964754</v>
      </c>
      <c r="O151" s="40">
        <f t="shared" si="44"/>
        <v>41535.155151118292</v>
      </c>
      <c r="P151" s="40">
        <f t="shared" si="45"/>
        <v>41535.155151118292</v>
      </c>
      <c r="Q151">
        <f t="shared" si="46"/>
        <v>0</v>
      </c>
      <c r="R151" s="40">
        <f t="shared" si="47"/>
        <v>41535.155151118292</v>
      </c>
      <c r="S151" s="40">
        <f t="shared" si="48"/>
        <v>41535.155151118255</v>
      </c>
      <c r="T151" s="40">
        <f t="shared" si="49"/>
        <v>41535.155151118255</v>
      </c>
      <c r="U151">
        <f t="shared" si="50"/>
        <v>0</v>
      </c>
      <c r="V151" s="40">
        <f t="shared" si="51"/>
        <v>41535.155151118255</v>
      </c>
      <c r="W151" s="40">
        <f t="shared" si="52"/>
        <v>41535.155151118262</v>
      </c>
      <c r="X151" s="40">
        <f t="shared" si="53"/>
        <v>41535.155151118262</v>
      </c>
      <c r="Y151">
        <f t="shared" si="54"/>
        <v>0</v>
      </c>
    </row>
    <row r="152" spans="1:25" x14ac:dyDescent="0.25">
      <c r="A152" s="4" t="s">
        <v>969</v>
      </c>
      <c r="B152" s="7" t="s">
        <v>494</v>
      </c>
      <c r="C152" s="2" t="s">
        <v>970</v>
      </c>
      <c r="D152">
        <f>VLOOKUP(B152,'Model allocations'!$A$1:$L$319,6,FALSE)</f>
        <v>1090904.5718582093</v>
      </c>
      <c r="E152" s="42">
        <f>VLOOKUP(B152,'Initial adjusted formula count'!$A$1:$P$319,12,FALSE)</f>
        <v>0.12893145161290301</v>
      </c>
      <c r="F152">
        <f>VLOOKUP(B152,'Model allocations'!$A$1:$L$319,11,FALSE)</f>
        <v>927268.88607947784</v>
      </c>
      <c r="G152" s="41">
        <f t="shared" si="55"/>
        <v>0.85</v>
      </c>
      <c r="H152">
        <f t="shared" si="56"/>
        <v>927268.88607947784</v>
      </c>
      <c r="I152">
        <f t="shared" si="38"/>
        <v>0</v>
      </c>
      <c r="J152">
        <f t="shared" si="39"/>
        <v>927268.88607947784</v>
      </c>
      <c r="K152">
        <f t="shared" si="40"/>
        <v>926981.56014018191</v>
      </c>
      <c r="L152">
        <f t="shared" si="41"/>
        <v>926981.56014018191</v>
      </c>
      <c r="M152">
        <f t="shared" si="42"/>
        <v>927268.88607947784</v>
      </c>
      <c r="N152" s="40">
        <f t="shared" si="43"/>
        <v>0</v>
      </c>
      <c r="O152" s="40">
        <f t="shared" si="44"/>
        <v>0</v>
      </c>
      <c r="P152" s="40">
        <f t="shared" si="45"/>
        <v>927268.88607947784</v>
      </c>
      <c r="Q152">
        <f t="shared" si="46"/>
        <v>0</v>
      </c>
      <c r="R152" s="40">
        <f t="shared" si="47"/>
        <v>0</v>
      </c>
      <c r="S152" s="40">
        <f t="shared" si="48"/>
        <v>0</v>
      </c>
      <c r="T152" s="40">
        <f t="shared" si="49"/>
        <v>927268.88607947784</v>
      </c>
      <c r="U152">
        <f t="shared" si="50"/>
        <v>0</v>
      </c>
      <c r="V152" s="40">
        <f t="shared" si="51"/>
        <v>0</v>
      </c>
      <c r="W152" s="40">
        <f t="shared" si="52"/>
        <v>0</v>
      </c>
      <c r="X152" s="40">
        <f t="shared" si="53"/>
        <v>927268.88607947784</v>
      </c>
      <c r="Y152">
        <f t="shared" si="54"/>
        <v>0</v>
      </c>
    </row>
    <row r="153" spans="1:25" x14ac:dyDescent="0.25">
      <c r="A153" s="4" t="s">
        <v>971</v>
      </c>
      <c r="B153" s="7" t="s">
        <v>496</v>
      </c>
      <c r="C153" s="2" t="s">
        <v>972</v>
      </c>
      <c r="D153">
        <f>VLOOKUP(B153,'Model allocations'!$A$1:$L$319,6,FALSE)</f>
        <v>46161.141710033851</v>
      </c>
      <c r="E153" s="42">
        <f>VLOOKUP(B153,'Initial adjusted formula count'!$A$1:$P$319,12,FALSE)</f>
        <v>0.15472779369627501</v>
      </c>
      <c r="F153">
        <f>VLOOKUP(B153,'Model allocations'!$A$1:$L$319,11,FALSE)</f>
        <v>58499.896701326194</v>
      </c>
      <c r="G153" s="41">
        <f t="shared" si="55"/>
        <v>0.9</v>
      </c>
      <c r="H153">
        <f t="shared" si="56"/>
        <v>41545.027539030467</v>
      </c>
      <c r="I153">
        <f t="shared" si="38"/>
        <v>0</v>
      </c>
      <c r="J153">
        <f t="shared" si="39"/>
        <v>58499.896701326194</v>
      </c>
      <c r="K153">
        <f t="shared" si="40"/>
        <v>58481.769771779909</v>
      </c>
      <c r="L153">
        <f t="shared" si="41"/>
        <v>58481.769771779909</v>
      </c>
      <c r="M153">
        <f t="shared" si="42"/>
        <v>0</v>
      </c>
      <c r="N153" s="40">
        <f t="shared" si="43"/>
        <v>58481.769771779909</v>
      </c>
      <c r="O153" s="40">
        <f t="shared" si="44"/>
        <v>58480.541971021456</v>
      </c>
      <c r="P153" s="40">
        <f t="shared" si="45"/>
        <v>58480.541971021456</v>
      </c>
      <c r="Q153">
        <f t="shared" si="46"/>
        <v>0</v>
      </c>
      <c r="R153" s="40">
        <f t="shared" si="47"/>
        <v>58480.541971021456</v>
      </c>
      <c r="S153" s="40">
        <f t="shared" si="48"/>
        <v>58480.541971021405</v>
      </c>
      <c r="T153" s="40">
        <f t="shared" si="49"/>
        <v>58480.541971021405</v>
      </c>
      <c r="U153">
        <f t="shared" si="50"/>
        <v>0</v>
      </c>
      <c r="V153" s="40">
        <f t="shared" si="51"/>
        <v>58480.541971021405</v>
      </c>
      <c r="W153" s="40">
        <f t="shared" si="52"/>
        <v>58480.541971021412</v>
      </c>
      <c r="X153" s="40">
        <f t="shared" si="53"/>
        <v>58480.541971021412</v>
      </c>
      <c r="Y153">
        <f t="shared" si="54"/>
        <v>0</v>
      </c>
    </row>
    <row r="154" spans="1:25" x14ac:dyDescent="0.25">
      <c r="A154" s="4" t="s">
        <v>973</v>
      </c>
      <c r="B154" s="7" t="s">
        <v>498</v>
      </c>
      <c r="C154" s="2" t="s">
        <v>974</v>
      </c>
      <c r="D154">
        <f>VLOOKUP(B154,'Model allocations'!$A$1:$L$319,6,FALSE)</f>
        <v>107503.59131825136</v>
      </c>
      <c r="E154" s="42">
        <f>VLOOKUP(B154,'Initial adjusted formula count'!$A$1:$P$319,12,FALSE)</f>
        <v>0.25714285714285701</v>
      </c>
      <c r="F154">
        <f>VLOOKUP(B154,'Model allocations'!$A$1:$L$319,11,FALSE)</f>
        <v>198024.7909543264</v>
      </c>
      <c r="G154" s="41">
        <f t="shared" si="55"/>
        <v>0.9</v>
      </c>
      <c r="H154">
        <f t="shared" si="56"/>
        <v>96753.232186426234</v>
      </c>
      <c r="I154">
        <f t="shared" si="38"/>
        <v>0</v>
      </c>
      <c r="J154">
        <f t="shared" si="39"/>
        <v>198024.7909543264</v>
      </c>
      <c r="K154">
        <f t="shared" si="40"/>
        <v>197963.43047958278</v>
      </c>
      <c r="L154">
        <f t="shared" si="41"/>
        <v>197963.43047958278</v>
      </c>
      <c r="M154">
        <f t="shared" si="42"/>
        <v>0</v>
      </c>
      <c r="N154" s="40">
        <f t="shared" si="43"/>
        <v>197963.43047958278</v>
      </c>
      <c r="O154" s="40">
        <f t="shared" si="44"/>
        <v>197959.27431859385</v>
      </c>
      <c r="P154" s="40">
        <f t="shared" si="45"/>
        <v>197959.27431859385</v>
      </c>
      <c r="Q154">
        <f t="shared" si="46"/>
        <v>0</v>
      </c>
      <c r="R154" s="40">
        <f t="shared" si="47"/>
        <v>197959.27431859385</v>
      </c>
      <c r="S154" s="40">
        <f t="shared" si="48"/>
        <v>197959.2743185937</v>
      </c>
      <c r="T154" s="40">
        <f t="shared" si="49"/>
        <v>197959.2743185937</v>
      </c>
      <c r="U154">
        <f t="shared" si="50"/>
        <v>0</v>
      </c>
      <c r="V154" s="40">
        <f t="shared" si="51"/>
        <v>197959.2743185937</v>
      </c>
      <c r="W154" s="40">
        <f t="shared" si="52"/>
        <v>197959.27431859373</v>
      </c>
      <c r="X154" s="40">
        <f t="shared" si="53"/>
        <v>197959.27431859373</v>
      </c>
      <c r="Y154">
        <f t="shared" si="54"/>
        <v>0</v>
      </c>
    </row>
    <row r="155" spans="1:25" x14ac:dyDescent="0.25">
      <c r="A155" s="4" t="s">
        <v>975</v>
      </c>
      <c r="B155" s="7" t="s">
        <v>500</v>
      </c>
      <c r="C155" s="2" t="s">
        <v>976</v>
      </c>
      <c r="D155">
        <f>VLOOKUP(B155,'Model allocations'!$A$1:$L$319,6,FALSE)</f>
        <v>182976.09183856787</v>
      </c>
      <c r="E155" s="42">
        <f>VLOOKUP(B155,'Initial adjusted formula count'!$A$1:$P$319,12,FALSE)</f>
        <v>0.17089883111648499</v>
      </c>
      <c r="F155">
        <f>VLOOKUP(B155,'Model allocations'!$A$1:$L$319,11,FALSE)</f>
        <v>244884.44050157935</v>
      </c>
      <c r="G155" s="41">
        <f t="shared" si="55"/>
        <v>0.9</v>
      </c>
      <c r="H155">
        <f t="shared" si="56"/>
        <v>164678.48265471109</v>
      </c>
      <c r="I155">
        <f t="shared" si="38"/>
        <v>0</v>
      </c>
      <c r="J155">
        <f t="shared" si="39"/>
        <v>244884.44050157935</v>
      </c>
      <c r="K155">
        <f t="shared" si="40"/>
        <v>244808.5599744287</v>
      </c>
      <c r="L155">
        <f t="shared" si="41"/>
        <v>244808.5599744287</v>
      </c>
      <c r="M155">
        <f t="shared" si="42"/>
        <v>0</v>
      </c>
      <c r="N155" s="40">
        <f t="shared" si="43"/>
        <v>244808.5599744287</v>
      </c>
      <c r="O155" s="40">
        <f t="shared" si="44"/>
        <v>244803.42031916886</v>
      </c>
      <c r="P155" s="40">
        <f t="shared" si="45"/>
        <v>244803.42031916886</v>
      </c>
      <c r="Q155">
        <f t="shared" si="46"/>
        <v>0</v>
      </c>
      <c r="R155" s="40">
        <f t="shared" si="47"/>
        <v>244803.42031916886</v>
      </c>
      <c r="S155" s="40">
        <f t="shared" si="48"/>
        <v>244803.42031916865</v>
      </c>
      <c r="T155" s="40">
        <f t="shared" si="49"/>
        <v>244803.42031916865</v>
      </c>
      <c r="U155">
        <f t="shared" si="50"/>
        <v>0</v>
      </c>
      <c r="V155" s="40">
        <f t="shared" si="51"/>
        <v>244803.42031916865</v>
      </c>
      <c r="W155" s="40">
        <f t="shared" si="52"/>
        <v>244803.42031916871</v>
      </c>
      <c r="X155" s="40">
        <f t="shared" si="53"/>
        <v>244803.42031916871</v>
      </c>
      <c r="Y155">
        <f t="shared" si="54"/>
        <v>0</v>
      </c>
    </row>
    <row r="156" spans="1:25" x14ac:dyDescent="0.25">
      <c r="A156" s="4" t="s">
        <v>977</v>
      </c>
      <c r="B156" s="7" t="s">
        <v>188</v>
      </c>
      <c r="C156" s="2" t="s">
        <v>978</v>
      </c>
      <c r="D156">
        <f>VLOOKUP(B156,'Model allocations'!$A$1:$L$319,6,FALSE)</f>
        <v>0</v>
      </c>
      <c r="E156" s="42">
        <f>VLOOKUP(B156,'Initial adjusted formula count'!$A$1:$P$319,12,FALSE)</f>
        <v>0.146341463414634</v>
      </c>
      <c r="F156">
        <f>VLOOKUP(B156,'Model allocations'!$A$1:$L$319,11,FALSE)</f>
        <v>0</v>
      </c>
      <c r="G156" s="41">
        <f t="shared" si="55"/>
        <v>0.85</v>
      </c>
      <c r="H156">
        <f t="shared" si="56"/>
        <v>0</v>
      </c>
      <c r="I156">
        <f t="shared" si="38"/>
        <v>0</v>
      </c>
      <c r="J156">
        <f t="shared" si="39"/>
        <v>0</v>
      </c>
      <c r="K156">
        <f t="shared" si="40"/>
        <v>0</v>
      </c>
      <c r="L156">
        <f t="shared" si="41"/>
        <v>0</v>
      </c>
      <c r="M156">
        <f t="shared" si="42"/>
        <v>0</v>
      </c>
      <c r="N156" s="40">
        <f t="shared" si="43"/>
        <v>0</v>
      </c>
      <c r="O156" s="40">
        <f t="shared" si="44"/>
        <v>0</v>
      </c>
      <c r="P156" s="40">
        <f t="shared" si="45"/>
        <v>0</v>
      </c>
      <c r="Q156">
        <f t="shared" si="46"/>
        <v>0</v>
      </c>
      <c r="R156" s="40">
        <f t="shared" si="47"/>
        <v>0</v>
      </c>
      <c r="S156" s="40">
        <f t="shared" si="48"/>
        <v>0</v>
      </c>
      <c r="T156" s="40">
        <f t="shared" si="49"/>
        <v>0</v>
      </c>
      <c r="U156">
        <f t="shared" si="50"/>
        <v>0</v>
      </c>
      <c r="V156" s="40">
        <f t="shared" si="51"/>
        <v>0</v>
      </c>
      <c r="W156" s="40">
        <f t="shared" si="52"/>
        <v>0</v>
      </c>
      <c r="X156" s="40">
        <f t="shared" si="53"/>
        <v>0</v>
      </c>
      <c r="Y156">
        <f t="shared" si="54"/>
        <v>0</v>
      </c>
    </row>
    <row r="157" spans="1:25" x14ac:dyDescent="0.25">
      <c r="A157" s="4" t="s">
        <v>979</v>
      </c>
      <c r="B157" s="7" t="s">
        <v>502</v>
      </c>
      <c r="C157" s="9" t="s">
        <v>980</v>
      </c>
      <c r="D157">
        <f>VLOOKUP(B157,'Model allocations'!$A$1:$L$319,6,FALSE)</f>
        <v>531885.45174002601</v>
      </c>
      <c r="E157" s="42">
        <f>VLOOKUP(B157,'Initial adjusted formula count'!$A$1:$P$319,12,FALSE)</f>
        <v>0.137786755157986</v>
      </c>
      <c r="F157">
        <f>VLOOKUP(B157,'Model allocations'!$A$1:$L$319,11,FALSE)</f>
        <v>588790.62698464398</v>
      </c>
      <c r="G157" s="41">
        <f t="shared" si="55"/>
        <v>0.85</v>
      </c>
      <c r="H157">
        <f t="shared" si="56"/>
        <v>452102.6339790221</v>
      </c>
      <c r="I157">
        <f t="shared" si="38"/>
        <v>0</v>
      </c>
      <c r="J157">
        <f t="shared" si="39"/>
        <v>588790.62698464398</v>
      </c>
      <c r="K157">
        <f t="shared" si="40"/>
        <v>588608.18279559945</v>
      </c>
      <c r="L157">
        <f t="shared" si="41"/>
        <v>588608.18279559945</v>
      </c>
      <c r="M157">
        <f t="shared" si="42"/>
        <v>0</v>
      </c>
      <c r="N157" s="40">
        <f t="shared" si="43"/>
        <v>588608.18279559945</v>
      </c>
      <c r="O157" s="40">
        <f t="shared" si="44"/>
        <v>588595.82520833611</v>
      </c>
      <c r="P157" s="40">
        <f t="shared" si="45"/>
        <v>588595.82520833611</v>
      </c>
      <c r="Q157">
        <f t="shared" si="46"/>
        <v>0</v>
      </c>
      <c r="R157" s="40">
        <f t="shared" si="47"/>
        <v>588595.82520833611</v>
      </c>
      <c r="S157" s="40">
        <f t="shared" si="48"/>
        <v>588595.82520833565</v>
      </c>
      <c r="T157" s="40">
        <f t="shared" si="49"/>
        <v>588595.82520833565</v>
      </c>
      <c r="U157">
        <f t="shared" si="50"/>
        <v>0</v>
      </c>
      <c r="V157" s="40">
        <f t="shared" si="51"/>
        <v>588595.82520833565</v>
      </c>
      <c r="W157" s="40">
        <f t="shared" si="52"/>
        <v>588595.82520833577</v>
      </c>
      <c r="X157" s="40">
        <f t="shared" si="53"/>
        <v>588595.82520833577</v>
      </c>
      <c r="Y157">
        <f t="shared" si="54"/>
        <v>0</v>
      </c>
    </row>
    <row r="158" spans="1:25" x14ac:dyDescent="0.25">
      <c r="A158" s="4" t="s">
        <v>981</v>
      </c>
      <c r="B158" s="7" t="s">
        <v>300</v>
      </c>
      <c r="C158" s="2" t="s">
        <v>982</v>
      </c>
      <c r="D158">
        <f>VLOOKUP(B158,'Model allocations'!$A$1:$L$319,6,FALSE)</f>
        <v>1245238.5095032023</v>
      </c>
      <c r="E158" s="42">
        <f>VLOOKUP(B158,'Initial adjusted formula count'!$A$1:$P$319,12,FALSE)</f>
        <v>0.11062590975254701</v>
      </c>
      <c r="F158">
        <f>VLOOKUP(B158,'Model allocations'!$A$1:$L$319,11,FALSE)</f>
        <v>1356601.7711895504</v>
      </c>
      <c r="G158" s="41">
        <f t="shared" si="55"/>
        <v>0.85</v>
      </c>
      <c r="H158">
        <f t="shared" si="56"/>
        <v>1058452.7330777219</v>
      </c>
      <c r="I158">
        <f t="shared" si="38"/>
        <v>0</v>
      </c>
      <c r="J158">
        <f t="shared" si="39"/>
        <v>1356601.7711895504</v>
      </c>
      <c r="K158">
        <f t="shared" si="40"/>
        <v>1356181.4110502109</v>
      </c>
      <c r="L158">
        <f t="shared" si="41"/>
        <v>1356181.4110502109</v>
      </c>
      <c r="M158">
        <f t="shared" si="42"/>
        <v>0</v>
      </c>
      <c r="N158" s="40">
        <f t="shared" si="43"/>
        <v>1356181.4110502109</v>
      </c>
      <c r="O158" s="40">
        <f t="shared" si="44"/>
        <v>1356152.9385779931</v>
      </c>
      <c r="P158" s="40">
        <f t="shared" si="45"/>
        <v>1356152.9385779931</v>
      </c>
      <c r="Q158">
        <f t="shared" si="46"/>
        <v>0</v>
      </c>
      <c r="R158" s="40">
        <f t="shared" si="47"/>
        <v>1356152.9385779931</v>
      </c>
      <c r="S158" s="40">
        <f t="shared" si="48"/>
        <v>1356152.9385779919</v>
      </c>
      <c r="T158" s="40">
        <f t="shared" si="49"/>
        <v>1356152.9385779919</v>
      </c>
      <c r="U158">
        <f t="shared" si="50"/>
        <v>0</v>
      </c>
      <c r="V158" s="40">
        <f t="shared" si="51"/>
        <v>1356152.9385779919</v>
      </c>
      <c r="W158" s="40">
        <f t="shared" si="52"/>
        <v>1356152.9385779921</v>
      </c>
      <c r="X158" s="40">
        <f t="shared" si="53"/>
        <v>1356152.9385779921</v>
      </c>
      <c r="Y158">
        <f t="shared" si="54"/>
        <v>0</v>
      </c>
    </row>
    <row r="159" spans="1:25" x14ac:dyDescent="0.25">
      <c r="A159" s="4" t="s">
        <v>983</v>
      </c>
      <c r="B159" s="7" t="s">
        <v>504</v>
      </c>
      <c r="C159" s="2" t="s">
        <v>984</v>
      </c>
      <c r="D159">
        <f>VLOOKUP(B159,'Model allocations'!$A$1:$L$319,6,FALSE)</f>
        <v>100108.50009404929</v>
      </c>
      <c r="E159" s="42">
        <f>VLOOKUP(B159,'Initial adjusted formula count'!$A$1:$P$319,12,FALSE)</f>
        <v>0.12621951219512201</v>
      </c>
      <c r="F159">
        <f>VLOOKUP(B159,'Model allocations'!$A$1:$L$319,11,FALSE)</f>
        <v>112124.80201087521</v>
      </c>
      <c r="G159" s="41">
        <f t="shared" si="55"/>
        <v>0.85</v>
      </c>
      <c r="H159">
        <f t="shared" si="56"/>
        <v>85092.225079941898</v>
      </c>
      <c r="I159">
        <f t="shared" si="38"/>
        <v>0</v>
      </c>
      <c r="J159">
        <f t="shared" si="39"/>
        <v>112124.80201087521</v>
      </c>
      <c r="K159">
        <f t="shared" si="40"/>
        <v>112090.05872924485</v>
      </c>
      <c r="L159">
        <f t="shared" si="41"/>
        <v>112090.05872924485</v>
      </c>
      <c r="M159">
        <f t="shared" si="42"/>
        <v>0</v>
      </c>
      <c r="N159" s="40">
        <f t="shared" si="43"/>
        <v>112090.05872924485</v>
      </c>
      <c r="O159" s="40">
        <f t="shared" si="44"/>
        <v>112087.70544445781</v>
      </c>
      <c r="P159" s="40">
        <f t="shared" si="45"/>
        <v>112087.70544445781</v>
      </c>
      <c r="Q159">
        <f t="shared" si="46"/>
        <v>0</v>
      </c>
      <c r="R159" s="40">
        <f t="shared" si="47"/>
        <v>112087.70544445781</v>
      </c>
      <c r="S159" s="40">
        <f t="shared" si="48"/>
        <v>112087.70544445772</v>
      </c>
      <c r="T159" s="40">
        <f t="shared" si="49"/>
        <v>112087.70544445772</v>
      </c>
      <c r="U159">
        <f t="shared" si="50"/>
        <v>0</v>
      </c>
      <c r="V159" s="40">
        <f t="shared" si="51"/>
        <v>112087.70544445772</v>
      </c>
      <c r="W159" s="40">
        <f t="shared" si="52"/>
        <v>112087.70544445774</v>
      </c>
      <c r="X159" s="40">
        <f t="shared" si="53"/>
        <v>112087.70544445774</v>
      </c>
      <c r="Y159">
        <f t="shared" si="54"/>
        <v>0</v>
      </c>
    </row>
    <row r="160" spans="1:25" x14ac:dyDescent="0.25">
      <c r="A160" s="4" t="s">
        <v>985</v>
      </c>
      <c r="B160" s="7" t="s">
        <v>506</v>
      </c>
      <c r="C160" s="2" t="s">
        <v>986</v>
      </c>
      <c r="D160">
        <f>VLOOKUP(B160,'Model allocations'!$A$1:$L$319,6,FALSE)</f>
        <v>55059.675051727114</v>
      </c>
      <c r="E160" s="42">
        <f>VLOOKUP(B160,'Initial adjusted formula count'!$A$1:$P$319,12,FALSE)</f>
        <v>0.102067183462532</v>
      </c>
      <c r="F160">
        <f>VLOOKUP(B160,'Model allocations'!$A$1:$L$319,11,FALSE)</f>
        <v>46800.723793968049</v>
      </c>
      <c r="G160" s="41">
        <f t="shared" si="55"/>
        <v>0.85</v>
      </c>
      <c r="H160">
        <f t="shared" si="56"/>
        <v>46800.723793968049</v>
      </c>
      <c r="I160">
        <f t="shared" si="38"/>
        <v>0</v>
      </c>
      <c r="J160">
        <f t="shared" si="39"/>
        <v>46800.723793968049</v>
      </c>
      <c r="K160">
        <f t="shared" si="40"/>
        <v>46786.222000447633</v>
      </c>
      <c r="L160">
        <f t="shared" si="41"/>
        <v>46786.222000447633</v>
      </c>
      <c r="M160">
        <f t="shared" si="42"/>
        <v>46800.723793968049</v>
      </c>
      <c r="N160" s="40">
        <f t="shared" si="43"/>
        <v>0</v>
      </c>
      <c r="O160" s="40">
        <f t="shared" si="44"/>
        <v>0</v>
      </c>
      <c r="P160" s="40">
        <f t="shared" si="45"/>
        <v>46800.723793968049</v>
      </c>
      <c r="Q160">
        <f t="shared" si="46"/>
        <v>0</v>
      </c>
      <c r="R160" s="40">
        <f t="shared" si="47"/>
        <v>0</v>
      </c>
      <c r="S160" s="40">
        <f t="shared" si="48"/>
        <v>0</v>
      </c>
      <c r="T160" s="40">
        <f t="shared" si="49"/>
        <v>46800.723793968049</v>
      </c>
      <c r="U160">
        <f t="shared" si="50"/>
        <v>0</v>
      </c>
      <c r="V160" s="40">
        <f t="shared" si="51"/>
        <v>0</v>
      </c>
      <c r="W160" s="40">
        <f t="shared" si="52"/>
        <v>0</v>
      </c>
      <c r="X160" s="40">
        <f t="shared" si="53"/>
        <v>46800.723793968049</v>
      </c>
      <c r="Y160">
        <f t="shared" si="54"/>
        <v>0</v>
      </c>
    </row>
    <row r="161" spans="1:25" x14ac:dyDescent="0.25">
      <c r="A161" s="4" t="s">
        <v>987</v>
      </c>
      <c r="B161" s="7" t="s">
        <v>508</v>
      </c>
      <c r="C161" s="2" t="s">
        <v>988</v>
      </c>
      <c r="D161">
        <f>VLOOKUP(B161,'Model allocations'!$A$1:$L$319,6,FALSE)</f>
        <v>28364.075026647297</v>
      </c>
      <c r="E161" s="42">
        <f>VLOOKUP(B161,'Initial adjusted formula count'!$A$1:$P$319,12,FALSE)</f>
        <v>0.13994169096209899</v>
      </c>
      <c r="F161">
        <f>VLOOKUP(B161,'Model allocations'!$A$1:$L$319,11,FALSE)</f>
        <v>25999.954089478317</v>
      </c>
      <c r="G161" s="41">
        <f t="shared" si="55"/>
        <v>0.85</v>
      </c>
      <c r="H161">
        <f t="shared" si="56"/>
        <v>24109.463772650201</v>
      </c>
      <c r="I161">
        <f t="shared" si="38"/>
        <v>0</v>
      </c>
      <c r="J161">
        <f t="shared" si="39"/>
        <v>25999.954089478317</v>
      </c>
      <c r="K161">
        <f t="shared" si="40"/>
        <v>25991.897676346634</v>
      </c>
      <c r="L161">
        <f t="shared" si="41"/>
        <v>25991.897676346634</v>
      </c>
      <c r="M161">
        <f t="shared" si="42"/>
        <v>0</v>
      </c>
      <c r="N161" s="40">
        <f t="shared" si="43"/>
        <v>25991.897676346634</v>
      </c>
      <c r="O161" s="40">
        <f t="shared" si="44"/>
        <v>25991.351987120655</v>
      </c>
      <c r="P161" s="40">
        <f t="shared" si="45"/>
        <v>25991.351987120655</v>
      </c>
      <c r="Q161">
        <f t="shared" si="46"/>
        <v>0</v>
      </c>
      <c r="R161" s="40">
        <f t="shared" si="47"/>
        <v>25991.351987120655</v>
      </c>
      <c r="S161" s="40">
        <f t="shared" si="48"/>
        <v>25991.351987120634</v>
      </c>
      <c r="T161" s="40">
        <f t="shared" si="49"/>
        <v>25991.351987120634</v>
      </c>
      <c r="U161">
        <f t="shared" si="50"/>
        <v>0</v>
      </c>
      <c r="V161" s="40">
        <f t="shared" si="51"/>
        <v>25991.351987120634</v>
      </c>
      <c r="W161" s="40">
        <f t="shared" si="52"/>
        <v>25991.351987120637</v>
      </c>
      <c r="X161" s="40">
        <f t="shared" si="53"/>
        <v>25991.351987120637</v>
      </c>
      <c r="Y161">
        <f t="shared" si="54"/>
        <v>0</v>
      </c>
    </row>
    <row r="162" spans="1:25" x14ac:dyDescent="0.25">
      <c r="A162" s="4" t="s">
        <v>989</v>
      </c>
      <c r="B162" s="7" t="s">
        <v>510</v>
      </c>
      <c r="C162" s="2" t="s">
        <v>990</v>
      </c>
      <c r="D162">
        <f>VLOOKUP(B162,'Model allocations'!$A$1:$L$319,6,FALSE)</f>
        <v>67163.26544768145</v>
      </c>
      <c r="E162" s="42">
        <f>VLOOKUP(B162,'Initial adjusted formula count'!$A$1:$P$319,12,FALSE)</f>
        <v>0.233201581027668</v>
      </c>
      <c r="F162">
        <f>VLOOKUP(B162,'Model allocations'!$A$1:$L$319,11,FALSE)</f>
        <v>60446.938902913309</v>
      </c>
      <c r="G162" s="41">
        <f t="shared" si="55"/>
        <v>0.9</v>
      </c>
      <c r="H162">
        <f t="shared" si="56"/>
        <v>60446.938902913309</v>
      </c>
      <c r="I162">
        <f t="shared" si="38"/>
        <v>0</v>
      </c>
      <c r="J162">
        <f t="shared" si="39"/>
        <v>60446.938902913309</v>
      </c>
      <c r="K162">
        <f t="shared" si="40"/>
        <v>60428.208657826282</v>
      </c>
      <c r="L162">
        <f t="shared" si="41"/>
        <v>60428.208657826282</v>
      </c>
      <c r="M162">
        <f t="shared" si="42"/>
        <v>60446.938902913309</v>
      </c>
      <c r="N162" s="40">
        <f t="shared" si="43"/>
        <v>0</v>
      </c>
      <c r="O162" s="40">
        <f t="shared" si="44"/>
        <v>0</v>
      </c>
      <c r="P162" s="40">
        <f t="shared" si="45"/>
        <v>60446.938902913309</v>
      </c>
      <c r="Q162">
        <f t="shared" si="46"/>
        <v>0</v>
      </c>
      <c r="R162" s="40">
        <f t="shared" si="47"/>
        <v>0</v>
      </c>
      <c r="S162" s="40">
        <f t="shared" si="48"/>
        <v>0</v>
      </c>
      <c r="T162" s="40">
        <f t="shared" si="49"/>
        <v>60446.938902913309</v>
      </c>
      <c r="U162">
        <f t="shared" si="50"/>
        <v>0</v>
      </c>
      <c r="V162" s="40">
        <f t="shared" si="51"/>
        <v>0</v>
      </c>
      <c r="W162" s="40">
        <f t="shared" si="52"/>
        <v>0</v>
      </c>
      <c r="X162" s="40">
        <f t="shared" si="53"/>
        <v>60446.938902913309</v>
      </c>
      <c r="Y162">
        <f t="shared" si="54"/>
        <v>0</v>
      </c>
    </row>
    <row r="163" spans="1:25" x14ac:dyDescent="0.25">
      <c r="A163" s="4" t="s">
        <v>991</v>
      </c>
      <c r="B163" s="7" t="s">
        <v>512</v>
      </c>
      <c r="C163" s="2" t="s">
        <v>992</v>
      </c>
      <c r="D163">
        <f>VLOOKUP(B163,'Model allocations'!$A$1:$L$319,6,FALSE)</f>
        <v>189529.05521514086</v>
      </c>
      <c r="E163" s="42">
        <f>VLOOKUP(B163,'Initial adjusted formula count'!$A$1:$P$319,12,FALSE)</f>
        <v>0.23397913561847999</v>
      </c>
      <c r="F163">
        <f>VLOOKUP(B163,'Model allocations'!$A$1:$L$319,11,FALSE)</f>
        <v>219726.77659145815</v>
      </c>
      <c r="G163" s="41">
        <f t="shared" si="55"/>
        <v>0.9</v>
      </c>
      <c r="H163">
        <f t="shared" si="56"/>
        <v>170576.14969362679</v>
      </c>
      <c r="I163">
        <f t="shared" si="38"/>
        <v>0</v>
      </c>
      <c r="J163">
        <f t="shared" si="39"/>
        <v>219726.77659145815</v>
      </c>
      <c r="K163">
        <f t="shared" si="40"/>
        <v>219658.69148322215</v>
      </c>
      <c r="L163">
        <f t="shared" si="41"/>
        <v>219658.69148322215</v>
      </c>
      <c r="M163">
        <f t="shared" si="42"/>
        <v>0</v>
      </c>
      <c r="N163" s="40">
        <f t="shared" si="43"/>
        <v>219658.69148322215</v>
      </c>
      <c r="O163" s="40">
        <f t="shared" si="44"/>
        <v>219654.07983913107</v>
      </c>
      <c r="P163" s="40">
        <f t="shared" si="45"/>
        <v>219654.07983913107</v>
      </c>
      <c r="Q163">
        <f t="shared" si="46"/>
        <v>0</v>
      </c>
      <c r="R163" s="40">
        <f t="shared" si="47"/>
        <v>219654.07983913107</v>
      </c>
      <c r="S163" s="40">
        <f t="shared" si="48"/>
        <v>219654.07983913089</v>
      </c>
      <c r="T163" s="40">
        <f t="shared" si="49"/>
        <v>219654.07983913089</v>
      </c>
      <c r="U163">
        <f t="shared" si="50"/>
        <v>0</v>
      </c>
      <c r="V163" s="40">
        <f t="shared" si="51"/>
        <v>219654.07983913089</v>
      </c>
      <c r="W163" s="40">
        <f t="shared" si="52"/>
        <v>219654.07983913095</v>
      </c>
      <c r="X163" s="40">
        <f t="shared" si="53"/>
        <v>219654.07983913095</v>
      </c>
      <c r="Y163">
        <f t="shared" si="54"/>
        <v>0</v>
      </c>
    </row>
    <row r="164" spans="1:25" x14ac:dyDescent="0.25">
      <c r="A164" s="4" t="s">
        <v>993</v>
      </c>
      <c r="B164" s="7" t="s">
        <v>514</v>
      </c>
      <c r="C164" s="2" t="s">
        <v>994</v>
      </c>
      <c r="D164">
        <f>VLOOKUP(B164,'Model allocations'!$A$1:$L$319,6,FALSE)</f>
        <v>160088.36888581541</v>
      </c>
      <c r="E164" s="42">
        <f>VLOOKUP(B164,'Initial adjusted formula count'!$A$1:$P$319,12,FALSE)</f>
        <v>9.6202531645569606E-2</v>
      </c>
      <c r="F164">
        <f>VLOOKUP(B164,'Model allocations'!$A$1:$L$319,11,FALSE)</f>
        <v>136075.1135529431</v>
      </c>
      <c r="G164" s="41">
        <f t="shared" si="55"/>
        <v>0.85</v>
      </c>
      <c r="H164">
        <f t="shared" si="56"/>
        <v>136075.1135529431</v>
      </c>
      <c r="I164">
        <f t="shared" si="38"/>
        <v>0</v>
      </c>
      <c r="J164">
        <f t="shared" si="39"/>
        <v>136075.1135529431</v>
      </c>
      <c r="K164">
        <f t="shared" si="40"/>
        <v>136032.94896573076</v>
      </c>
      <c r="L164">
        <f t="shared" si="41"/>
        <v>136032.94896573076</v>
      </c>
      <c r="M164">
        <f t="shared" si="42"/>
        <v>136075.1135529431</v>
      </c>
      <c r="N164" s="40">
        <f t="shared" si="43"/>
        <v>0</v>
      </c>
      <c r="O164" s="40">
        <f t="shared" si="44"/>
        <v>0</v>
      </c>
      <c r="P164" s="40">
        <f t="shared" si="45"/>
        <v>136075.1135529431</v>
      </c>
      <c r="Q164">
        <f t="shared" si="46"/>
        <v>0</v>
      </c>
      <c r="R164" s="40">
        <f t="shared" si="47"/>
        <v>0</v>
      </c>
      <c r="S164" s="40">
        <f t="shared" si="48"/>
        <v>0</v>
      </c>
      <c r="T164" s="40">
        <f t="shared" si="49"/>
        <v>136075.1135529431</v>
      </c>
      <c r="U164">
        <f t="shared" si="50"/>
        <v>0</v>
      </c>
      <c r="V164" s="40">
        <f t="shared" si="51"/>
        <v>0</v>
      </c>
      <c r="W164" s="40">
        <f t="shared" si="52"/>
        <v>0</v>
      </c>
      <c r="X164" s="40">
        <f t="shared" si="53"/>
        <v>136075.1135529431</v>
      </c>
      <c r="Y164">
        <f t="shared" si="54"/>
        <v>0</v>
      </c>
    </row>
    <row r="165" spans="1:25" x14ac:dyDescent="0.25">
      <c r="A165" s="4" t="s">
        <v>995</v>
      </c>
      <c r="B165" s="7" t="s">
        <v>190</v>
      </c>
      <c r="C165" s="2" t="s">
        <v>996</v>
      </c>
      <c r="D165">
        <f>VLOOKUP(B165,'Model allocations'!$A$1:$L$319,6,FALSE)</f>
        <v>108450.87510188672</v>
      </c>
      <c r="E165" s="42">
        <f>VLOOKUP(B165,'Initial adjusted formula count'!$A$1:$P$319,12,FALSE)</f>
        <v>0.13410301953818801</v>
      </c>
      <c r="F165">
        <f>VLOOKUP(B165,'Model allocations'!$A$1:$L$319,11,FALSE)</f>
        <v>163583.04447963435</v>
      </c>
      <c r="G165" s="41">
        <f t="shared" si="55"/>
        <v>0.85</v>
      </c>
      <c r="H165">
        <f t="shared" si="56"/>
        <v>92183.243836603709</v>
      </c>
      <c r="I165">
        <f t="shared" si="38"/>
        <v>0</v>
      </c>
      <c r="J165">
        <f t="shared" si="39"/>
        <v>163583.04447963435</v>
      </c>
      <c r="K165">
        <f t="shared" si="40"/>
        <v>163532.35621368085</v>
      </c>
      <c r="L165">
        <f t="shared" si="41"/>
        <v>163532.35621368085</v>
      </c>
      <c r="M165">
        <f t="shared" si="42"/>
        <v>0</v>
      </c>
      <c r="N165" s="40">
        <f t="shared" si="43"/>
        <v>163532.35621368085</v>
      </c>
      <c r="O165" s="40">
        <f t="shared" si="44"/>
        <v>163528.92291896738</v>
      </c>
      <c r="P165" s="40">
        <f t="shared" si="45"/>
        <v>163528.92291896738</v>
      </c>
      <c r="Q165">
        <f t="shared" si="46"/>
        <v>0</v>
      </c>
      <c r="R165" s="40">
        <f t="shared" si="47"/>
        <v>163528.92291896738</v>
      </c>
      <c r="S165" s="40">
        <f t="shared" si="48"/>
        <v>163528.92291896723</v>
      </c>
      <c r="T165" s="40">
        <f t="shared" si="49"/>
        <v>163528.92291896723</v>
      </c>
      <c r="U165">
        <f t="shared" si="50"/>
        <v>0</v>
      </c>
      <c r="V165" s="40">
        <f t="shared" si="51"/>
        <v>163528.92291896723</v>
      </c>
      <c r="W165" s="40">
        <f t="shared" si="52"/>
        <v>163528.92291896726</v>
      </c>
      <c r="X165" s="40">
        <f t="shared" si="53"/>
        <v>163528.92291896726</v>
      </c>
      <c r="Y165">
        <f t="shared" si="54"/>
        <v>0</v>
      </c>
    </row>
    <row r="166" spans="1:25" x14ac:dyDescent="0.25">
      <c r="A166" s="4" t="s">
        <v>997</v>
      </c>
      <c r="B166" s="7" t="s">
        <v>516</v>
      </c>
      <c r="C166" s="2" t="s">
        <v>998</v>
      </c>
      <c r="D166">
        <f>VLOOKUP(B166,'Model allocations'!$A$1:$L$319,6,FALSE)</f>
        <v>81287.351262617303</v>
      </c>
      <c r="E166" s="42">
        <f>VLOOKUP(B166,'Initial adjusted formula count'!$A$1:$P$319,12,FALSE)</f>
        <v>0.23842917251051901</v>
      </c>
      <c r="F166">
        <f>VLOOKUP(B166,'Model allocations'!$A$1:$L$319,11,FALSE)</f>
        <v>121036.67898268378</v>
      </c>
      <c r="G166" s="41">
        <f t="shared" si="55"/>
        <v>0.9</v>
      </c>
      <c r="H166">
        <f t="shared" si="56"/>
        <v>73158.616136355573</v>
      </c>
      <c r="I166">
        <f t="shared" si="38"/>
        <v>0</v>
      </c>
      <c r="J166">
        <f t="shared" si="39"/>
        <v>121036.67898268378</v>
      </c>
      <c r="K166">
        <f t="shared" si="40"/>
        <v>120999.17424376712</v>
      </c>
      <c r="L166">
        <f t="shared" si="41"/>
        <v>120999.17424376712</v>
      </c>
      <c r="M166">
        <f t="shared" si="42"/>
        <v>0</v>
      </c>
      <c r="N166" s="40">
        <f t="shared" si="43"/>
        <v>120999.17424376712</v>
      </c>
      <c r="O166" s="40">
        <f t="shared" si="44"/>
        <v>120996.63391575569</v>
      </c>
      <c r="P166" s="40">
        <f t="shared" si="45"/>
        <v>120996.63391575569</v>
      </c>
      <c r="Q166">
        <f t="shared" si="46"/>
        <v>0</v>
      </c>
      <c r="R166" s="40">
        <f t="shared" si="47"/>
        <v>120996.63391575569</v>
      </c>
      <c r="S166" s="40">
        <f t="shared" si="48"/>
        <v>120996.63391575559</v>
      </c>
      <c r="T166" s="40">
        <f t="shared" si="49"/>
        <v>120996.63391575559</v>
      </c>
      <c r="U166">
        <f t="shared" si="50"/>
        <v>0</v>
      </c>
      <c r="V166" s="40">
        <f t="shared" si="51"/>
        <v>120996.63391575559</v>
      </c>
      <c r="W166" s="40">
        <f t="shared" si="52"/>
        <v>120996.63391575561</v>
      </c>
      <c r="X166" s="40">
        <f t="shared" si="53"/>
        <v>120996.63391575561</v>
      </c>
      <c r="Y166">
        <f t="shared" si="54"/>
        <v>0</v>
      </c>
    </row>
    <row r="167" spans="1:25" x14ac:dyDescent="0.25">
      <c r="A167" s="4" t="s">
        <v>999</v>
      </c>
      <c r="B167" s="7" t="s">
        <v>518</v>
      </c>
      <c r="C167" s="2" t="s">
        <v>1000</v>
      </c>
      <c r="D167">
        <f>VLOOKUP(B167,'Model allocations'!$A$1:$L$319,6,FALSE)</f>
        <v>212844.7985615127</v>
      </c>
      <c r="E167" s="42">
        <f>VLOOKUP(B167,'Initial adjusted formula count'!$A$1:$P$319,12,FALSE)</f>
        <v>0.138913624220837</v>
      </c>
      <c r="F167">
        <f>VLOOKUP(B167,'Model allocations'!$A$1:$L$319,11,FALSE)</f>
        <v>180918.07877728579</v>
      </c>
      <c r="G167" s="41">
        <f t="shared" si="55"/>
        <v>0.85</v>
      </c>
      <c r="H167">
        <f t="shared" si="56"/>
        <v>180918.07877728579</v>
      </c>
      <c r="I167">
        <f t="shared" si="38"/>
        <v>0</v>
      </c>
      <c r="J167">
        <f t="shared" si="39"/>
        <v>180918.07877728579</v>
      </c>
      <c r="K167">
        <f t="shared" si="40"/>
        <v>180862.01903269533</v>
      </c>
      <c r="L167">
        <f t="shared" si="41"/>
        <v>180862.01903269533</v>
      </c>
      <c r="M167">
        <f t="shared" si="42"/>
        <v>180918.07877728579</v>
      </c>
      <c r="N167" s="40">
        <f t="shared" si="43"/>
        <v>0</v>
      </c>
      <c r="O167" s="40">
        <f t="shared" si="44"/>
        <v>0</v>
      </c>
      <c r="P167" s="40">
        <f t="shared" si="45"/>
        <v>180918.07877728579</v>
      </c>
      <c r="Q167">
        <f t="shared" si="46"/>
        <v>0</v>
      </c>
      <c r="R167" s="40">
        <f t="shared" si="47"/>
        <v>0</v>
      </c>
      <c r="S167" s="40">
        <f t="shared" si="48"/>
        <v>0</v>
      </c>
      <c r="T167" s="40">
        <f t="shared" si="49"/>
        <v>180918.07877728579</v>
      </c>
      <c r="U167">
        <f t="shared" si="50"/>
        <v>0</v>
      </c>
      <c r="V167" s="40">
        <f t="shared" si="51"/>
        <v>0</v>
      </c>
      <c r="W167" s="40">
        <f t="shared" si="52"/>
        <v>0</v>
      </c>
      <c r="X167" s="40">
        <f t="shared" si="53"/>
        <v>180918.07877728579</v>
      </c>
      <c r="Y167">
        <f t="shared" si="54"/>
        <v>0</v>
      </c>
    </row>
    <row r="168" spans="1:25" x14ac:dyDescent="0.25">
      <c r="A168" s="4" t="s">
        <v>1001</v>
      </c>
      <c r="B168" s="7" t="s">
        <v>192</v>
      </c>
      <c r="C168" s="2" t="s">
        <v>1002</v>
      </c>
      <c r="D168">
        <f>VLOOKUP(B168,'Model allocations'!$A$1:$L$319,6,FALSE)</f>
        <v>329801.89197650686</v>
      </c>
      <c r="E168" s="42">
        <f>VLOOKUP(B168,'Initial adjusted formula count'!$A$1:$P$319,12,FALSE)</f>
        <v>8.6550350322846595E-2</v>
      </c>
      <c r="F168">
        <f>VLOOKUP(B168,'Model allocations'!$A$1:$L$319,11,FALSE)</f>
        <v>341249.397424403</v>
      </c>
      <c r="G168" s="41">
        <f t="shared" si="55"/>
        <v>0.85</v>
      </c>
      <c r="H168">
        <f t="shared" si="56"/>
        <v>280331.60818003083</v>
      </c>
      <c r="I168">
        <f t="shared" si="38"/>
        <v>0</v>
      </c>
      <c r="J168">
        <f t="shared" si="39"/>
        <v>341249.397424403</v>
      </c>
      <c r="K168">
        <f t="shared" si="40"/>
        <v>341143.65700204967</v>
      </c>
      <c r="L168">
        <f t="shared" si="41"/>
        <v>341143.65700204967</v>
      </c>
      <c r="M168">
        <f t="shared" si="42"/>
        <v>0</v>
      </c>
      <c r="N168" s="40">
        <f t="shared" si="43"/>
        <v>341143.65700204967</v>
      </c>
      <c r="O168" s="40">
        <f t="shared" si="44"/>
        <v>341136.49483095866</v>
      </c>
      <c r="P168" s="40">
        <f t="shared" si="45"/>
        <v>341136.49483095866</v>
      </c>
      <c r="Q168">
        <f t="shared" si="46"/>
        <v>0</v>
      </c>
      <c r="R168" s="40">
        <f t="shared" si="47"/>
        <v>341136.49483095866</v>
      </c>
      <c r="S168" s="40">
        <f t="shared" si="48"/>
        <v>341136.49483095843</v>
      </c>
      <c r="T168" s="40">
        <f t="shared" si="49"/>
        <v>341136.49483095843</v>
      </c>
      <c r="U168">
        <f t="shared" si="50"/>
        <v>0</v>
      </c>
      <c r="V168" s="40">
        <f t="shared" si="51"/>
        <v>341136.49483095843</v>
      </c>
      <c r="W168" s="40">
        <f t="shared" si="52"/>
        <v>341136.49483095849</v>
      </c>
      <c r="X168" s="40">
        <f t="shared" si="53"/>
        <v>341136.49483095849</v>
      </c>
      <c r="Y168">
        <f t="shared" si="54"/>
        <v>0</v>
      </c>
    </row>
    <row r="169" spans="1:25" x14ac:dyDescent="0.25">
      <c r="A169" s="4" t="s">
        <v>1003</v>
      </c>
      <c r="B169" s="7" t="s">
        <v>520</v>
      </c>
      <c r="C169" s="2" t="s">
        <v>1004</v>
      </c>
      <c r="D169">
        <f>VLOOKUP(B169,'Model allocations'!$A$1:$L$319,6,FALSE)</f>
        <v>179639.14183543294</v>
      </c>
      <c r="E169" s="42">
        <f>VLOOKUP(B169,'Initial adjusted formula count'!$A$1:$P$319,12,FALSE)</f>
        <v>0.163083164300203</v>
      </c>
      <c r="F169">
        <f>VLOOKUP(B169,'Model allocations'!$A$1:$L$319,11,FALSE)</f>
        <v>225043.00887076216</v>
      </c>
      <c r="G169" s="41">
        <f t="shared" si="55"/>
        <v>0.9</v>
      </c>
      <c r="H169">
        <f t="shared" si="56"/>
        <v>161675.22765188964</v>
      </c>
      <c r="I169">
        <f t="shared" si="38"/>
        <v>0</v>
      </c>
      <c r="J169">
        <f t="shared" si="39"/>
        <v>225043.00887076216</v>
      </c>
      <c r="K169">
        <f t="shared" si="40"/>
        <v>224973.27646101941</v>
      </c>
      <c r="L169">
        <f t="shared" si="41"/>
        <v>224973.27646101941</v>
      </c>
      <c r="M169">
        <f t="shared" si="42"/>
        <v>0</v>
      </c>
      <c r="N169" s="40">
        <f t="shared" si="43"/>
        <v>224973.27646101941</v>
      </c>
      <c r="O169" s="40">
        <f t="shared" si="44"/>
        <v>224968.55323939753</v>
      </c>
      <c r="P169" s="40">
        <f t="shared" si="45"/>
        <v>224968.55323939753</v>
      </c>
      <c r="Q169">
        <f t="shared" si="46"/>
        <v>0</v>
      </c>
      <c r="R169" s="40">
        <f t="shared" si="47"/>
        <v>224968.55323939753</v>
      </c>
      <c r="S169" s="40">
        <f t="shared" si="48"/>
        <v>224968.55323939733</v>
      </c>
      <c r="T169" s="40">
        <f t="shared" si="49"/>
        <v>224968.55323939733</v>
      </c>
      <c r="U169">
        <f t="shared" si="50"/>
        <v>0</v>
      </c>
      <c r="V169" s="40">
        <f t="shared" si="51"/>
        <v>224968.55323939733</v>
      </c>
      <c r="W169" s="40">
        <f t="shared" si="52"/>
        <v>224968.55323939738</v>
      </c>
      <c r="X169" s="40">
        <f t="shared" si="53"/>
        <v>224968.55323939738</v>
      </c>
      <c r="Y169">
        <f t="shared" si="54"/>
        <v>0</v>
      </c>
    </row>
    <row r="170" spans="1:25" x14ac:dyDescent="0.25">
      <c r="A170" s="4" t="s">
        <v>1005</v>
      </c>
      <c r="B170" s="7" t="s">
        <v>522</v>
      </c>
      <c r="C170" s="2" t="s">
        <v>1006</v>
      </c>
      <c r="D170">
        <f>VLOOKUP(B170,'Model allocations'!$A$1:$L$319,6,FALSE)</f>
        <v>0</v>
      </c>
      <c r="E170" s="42">
        <f>VLOOKUP(B170,'Initial adjusted formula count'!$A$1:$P$319,12,FALSE)</f>
        <v>0.148148148148148</v>
      </c>
      <c r="F170">
        <f>VLOOKUP(B170,'Model allocations'!$A$1:$L$319,11,FALSE)</f>
        <v>0</v>
      </c>
      <c r="G170" s="41">
        <f t="shared" si="55"/>
        <v>0.85</v>
      </c>
      <c r="H170">
        <f t="shared" si="56"/>
        <v>0</v>
      </c>
      <c r="I170">
        <f t="shared" si="38"/>
        <v>0</v>
      </c>
      <c r="J170">
        <f t="shared" si="39"/>
        <v>0</v>
      </c>
      <c r="K170">
        <f t="shared" si="40"/>
        <v>0</v>
      </c>
      <c r="L170">
        <f t="shared" si="41"/>
        <v>0</v>
      </c>
      <c r="M170">
        <f t="shared" si="42"/>
        <v>0</v>
      </c>
      <c r="N170" s="40">
        <f t="shared" si="43"/>
        <v>0</v>
      </c>
      <c r="O170" s="40">
        <f t="shared" si="44"/>
        <v>0</v>
      </c>
      <c r="P170" s="40">
        <f t="shared" si="45"/>
        <v>0</v>
      </c>
      <c r="Q170">
        <f t="shared" si="46"/>
        <v>0</v>
      </c>
      <c r="R170" s="40">
        <f t="shared" si="47"/>
        <v>0</v>
      </c>
      <c r="S170" s="40">
        <f t="shared" si="48"/>
        <v>0</v>
      </c>
      <c r="T170" s="40">
        <f t="shared" si="49"/>
        <v>0</v>
      </c>
      <c r="U170">
        <f t="shared" si="50"/>
        <v>0</v>
      </c>
      <c r="V170" s="40">
        <f t="shared" si="51"/>
        <v>0</v>
      </c>
      <c r="W170" s="40">
        <f t="shared" si="52"/>
        <v>0</v>
      </c>
      <c r="X170" s="40">
        <f t="shared" si="53"/>
        <v>0</v>
      </c>
      <c r="Y170">
        <f t="shared" si="54"/>
        <v>0</v>
      </c>
    </row>
    <row r="171" spans="1:25" x14ac:dyDescent="0.25">
      <c r="A171" s="4" t="s">
        <v>1007</v>
      </c>
      <c r="B171" s="7" t="s">
        <v>194</v>
      </c>
      <c r="C171" s="2" t="s">
        <v>1008</v>
      </c>
      <c r="D171">
        <f>VLOOKUP(B171,'Model allocations'!$A$1:$L$319,6,FALSE)</f>
        <v>1124274.071889559</v>
      </c>
      <c r="E171" s="42">
        <f>VLOOKUP(B171,'Initial adjusted formula count'!$A$1:$P$319,12,FALSE)</f>
        <v>0.105372496970396</v>
      </c>
      <c r="F171">
        <f>VLOOKUP(B171,'Model allocations'!$A$1:$L$319,11,FALSE)</f>
        <v>1296476.8773576319</v>
      </c>
      <c r="G171" s="41">
        <f t="shared" si="55"/>
        <v>0.85</v>
      </c>
      <c r="H171">
        <f t="shared" si="56"/>
        <v>955632.96110612515</v>
      </c>
      <c r="I171">
        <f t="shared" si="38"/>
        <v>0</v>
      </c>
      <c r="J171">
        <f t="shared" si="39"/>
        <v>1296476.8773576319</v>
      </c>
      <c r="K171">
        <f t="shared" si="40"/>
        <v>1296075.1476736595</v>
      </c>
      <c r="L171">
        <f t="shared" si="41"/>
        <v>1296075.1476736595</v>
      </c>
      <c r="M171">
        <f t="shared" si="42"/>
        <v>0</v>
      </c>
      <c r="N171" s="40">
        <f t="shared" si="43"/>
        <v>1296075.1476736595</v>
      </c>
      <c r="O171" s="40">
        <f t="shared" si="44"/>
        <v>1296047.9371077765</v>
      </c>
      <c r="P171" s="40">
        <f t="shared" si="45"/>
        <v>1296047.9371077765</v>
      </c>
      <c r="Q171">
        <f t="shared" si="46"/>
        <v>0</v>
      </c>
      <c r="R171" s="40">
        <f t="shared" si="47"/>
        <v>1296047.9371077765</v>
      </c>
      <c r="S171" s="40">
        <f t="shared" si="48"/>
        <v>1296047.9371077754</v>
      </c>
      <c r="T171" s="40">
        <f t="shared" si="49"/>
        <v>1296047.9371077754</v>
      </c>
      <c r="U171">
        <f t="shared" si="50"/>
        <v>0</v>
      </c>
      <c r="V171" s="40">
        <f t="shared" si="51"/>
        <v>1296047.9371077754</v>
      </c>
      <c r="W171" s="40">
        <f t="shared" si="52"/>
        <v>1296047.9371077756</v>
      </c>
      <c r="X171" s="40">
        <f t="shared" si="53"/>
        <v>1296047.9371077756</v>
      </c>
      <c r="Y171">
        <f t="shared" si="54"/>
        <v>0</v>
      </c>
    </row>
    <row r="172" spans="1:25" x14ac:dyDescent="0.25">
      <c r="A172" s="4" t="s">
        <v>1009</v>
      </c>
      <c r="B172" s="7" t="s">
        <v>524</v>
      </c>
      <c r="C172" s="2" t="s">
        <v>1010</v>
      </c>
      <c r="D172">
        <f>VLOOKUP(B172,'Model allocations'!$A$1:$L$319,6,FALSE)</f>
        <v>35611.012772205613</v>
      </c>
      <c r="E172" s="42">
        <f>VLOOKUP(B172,'Initial adjusted formula count'!$A$1:$P$319,12,FALSE)</f>
        <v>0.27753303964757697</v>
      </c>
      <c r="F172">
        <f>VLOOKUP(B172,'Model allocations'!$A$1:$L$319,11,FALSE)</f>
        <v>50555.163855075196</v>
      </c>
      <c r="G172" s="41">
        <f t="shared" si="55"/>
        <v>0.9</v>
      </c>
      <c r="H172">
        <f t="shared" si="56"/>
        <v>32049.911494985052</v>
      </c>
      <c r="I172">
        <f t="shared" si="38"/>
        <v>0</v>
      </c>
      <c r="J172">
        <f t="shared" si="39"/>
        <v>50555.163855075196</v>
      </c>
      <c r="K172">
        <f t="shared" si="40"/>
        <v>50539.498701030905</v>
      </c>
      <c r="L172">
        <f t="shared" si="41"/>
        <v>50539.498701030905</v>
      </c>
      <c r="M172">
        <f t="shared" si="42"/>
        <v>0</v>
      </c>
      <c r="N172" s="40">
        <f t="shared" si="43"/>
        <v>50539.498701030905</v>
      </c>
      <c r="O172" s="40">
        <f t="shared" si="44"/>
        <v>50538.437644994483</v>
      </c>
      <c r="P172" s="40">
        <f t="shared" si="45"/>
        <v>50538.437644994483</v>
      </c>
      <c r="Q172">
        <f t="shared" si="46"/>
        <v>0</v>
      </c>
      <c r="R172" s="40">
        <f t="shared" si="47"/>
        <v>50538.437644994483</v>
      </c>
      <c r="S172" s="40">
        <f t="shared" si="48"/>
        <v>50538.437644994439</v>
      </c>
      <c r="T172" s="40">
        <f t="shared" si="49"/>
        <v>50538.437644994439</v>
      </c>
      <c r="U172">
        <f t="shared" si="50"/>
        <v>0</v>
      </c>
      <c r="V172" s="40">
        <f t="shared" si="51"/>
        <v>50538.437644994439</v>
      </c>
      <c r="W172" s="40">
        <f t="shared" si="52"/>
        <v>50538.437644994454</v>
      </c>
      <c r="X172" s="40">
        <f t="shared" si="53"/>
        <v>50538.437644994454</v>
      </c>
      <c r="Y172">
        <f t="shared" si="54"/>
        <v>0</v>
      </c>
    </row>
    <row r="173" spans="1:25" x14ac:dyDescent="0.25">
      <c r="A173" s="4" t="s">
        <v>1011</v>
      </c>
      <c r="B173" s="7" t="s">
        <v>196</v>
      </c>
      <c r="C173" s="2" t="s">
        <v>1012</v>
      </c>
      <c r="D173">
        <f>VLOOKUP(B173,'Model allocations'!$A$1:$L$319,6,FALSE)</f>
        <v>0</v>
      </c>
      <c r="E173" s="42">
        <f>VLOOKUP(B173,'Initial adjusted formula count'!$A$1:$P$319,12,FALSE)</f>
        <v>3.9081491454429899E-2</v>
      </c>
      <c r="F173">
        <f>VLOOKUP(B173,'Model allocations'!$A$1:$L$319,11,FALSE)</f>
        <v>0</v>
      </c>
      <c r="G173" s="41">
        <f t="shared" si="55"/>
        <v>0.85</v>
      </c>
      <c r="H173">
        <f t="shared" si="56"/>
        <v>0</v>
      </c>
      <c r="I173">
        <f t="shared" si="38"/>
        <v>0</v>
      </c>
      <c r="J173">
        <f t="shared" si="39"/>
        <v>0</v>
      </c>
      <c r="K173">
        <f t="shared" si="40"/>
        <v>0</v>
      </c>
      <c r="L173">
        <f t="shared" si="41"/>
        <v>0</v>
      </c>
      <c r="M173">
        <f t="shared" si="42"/>
        <v>0</v>
      </c>
      <c r="N173" s="40">
        <f t="shared" si="43"/>
        <v>0</v>
      </c>
      <c r="O173" s="40">
        <f t="shared" si="44"/>
        <v>0</v>
      </c>
      <c r="P173" s="40">
        <f t="shared" si="45"/>
        <v>0</v>
      </c>
      <c r="Q173">
        <f t="shared" si="46"/>
        <v>0</v>
      </c>
      <c r="R173" s="40">
        <f t="shared" si="47"/>
        <v>0</v>
      </c>
      <c r="S173" s="40">
        <f t="shared" si="48"/>
        <v>0</v>
      </c>
      <c r="T173" s="40">
        <f t="shared" si="49"/>
        <v>0</v>
      </c>
      <c r="U173">
        <f t="shared" si="50"/>
        <v>0</v>
      </c>
      <c r="V173" s="40">
        <f t="shared" si="51"/>
        <v>0</v>
      </c>
      <c r="W173" s="40">
        <f t="shared" si="52"/>
        <v>0</v>
      </c>
      <c r="X173" s="40">
        <f t="shared" si="53"/>
        <v>0</v>
      </c>
      <c r="Y173">
        <f t="shared" si="54"/>
        <v>0</v>
      </c>
    </row>
    <row r="174" spans="1:25" x14ac:dyDescent="0.25">
      <c r="A174" s="4" t="s">
        <v>1013</v>
      </c>
      <c r="B174" s="7" t="s">
        <v>198</v>
      </c>
      <c r="C174" s="2" t="s">
        <v>1014</v>
      </c>
      <c r="D174">
        <f>VLOOKUP(B174,'Model allocations'!$A$1:$L$319,6,FALSE)</f>
        <v>253052.0419044024</v>
      </c>
      <c r="E174" s="42">
        <f>VLOOKUP(B174,'Initial adjusted formula count'!$A$1:$P$319,12,FALSE)</f>
        <v>9.1398726946303202E-2</v>
      </c>
      <c r="F174">
        <f>VLOOKUP(B174,'Model allocations'!$A$1:$L$319,11,FALSE)</f>
        <v>303332.79771058029</v>
      </c>
      <c r="G174" s="41">
        <f t="shared" si="55"/>
        <v>0.85</v>
      </c>
      <c r="H174">
        <f t="shared" si="56"/>
        <v>215094.23561874204</v>
      </c>
      <c r="I174">
        <f t="shared" si="38"/>
        <v>0</v>
      </c>
      <c r="J174">
        <f t="shared" si="39"/>
        <v>303332.79771058029</v>
      </c>
      <c r="K174">
        <f t="shared" si="40"/>
        <v>303238.806224044</v>
      </c>
      <c r="L174">
        <f t="shared" si="41"/>
        <v>303238.806224044</v>
      </c>
      <c r="M174">
        <f t="shared" si="42"/>
        <v>0</v>
      </c>
      <c r="N174" s="40">
        <f t="shared" si="43"/>
        <v>303238.806224044</v>
      </c>
      <c r="O174" s="40">
        <f t="shared" si="44"/>
        <v>303232.43984974088</v>
      </c>
      <c r="P174" s="40">
        <f t="shared" si="45"/>
        <v>303232.43984974088</v>
      </c>
      <c r="Q174">
        <f t="shared" si="46"/>
        <v>0</v>
      </c>
      <c r="R174" s="40">
        <f t="shared" si="47"/>
        <v>303232.43984974088</v>
      </c>
      <c r="S174" s="40">
        <f t="shared" si="48"/>
        <v>303232.43984974059</v>
      </c>
      <c r="T174" s="40">
        <f t="shared" si="49"/>
        <v>303232.43984974059</v>
      </c>
      <c r="U174">
        <f t="shared" si="50"/>
        <v>0</v>
      </c>
      <c r="V174" s="40">
        <f t="shared" si="51"/>
        <v>303232.43984974059</v>
      </c>
      <c r="W174" s="40">
        <f t="shared" si="52"/>
        <v>303232.43984974065</v>
      </c>
      <c r="X174" s="40">
        <f t="shared" si="53"/>
        <v>303232.43984974065</v>
      </c>
      <c r="Y174">
        <f t="shared" si="54"/>
        <v>0</v>
      </c>
    </row>
    <row r="175" spans="1:25" x14ac:dyDescent="0.25">
      <c r="A175" s="4" t="s">
        <v>1015</v>
      </c>
      <c r="B175" s="7" t="s">
        <v>200</v>
      </c>
      <c r="C175" s="2" t="s">
        <v>1016</v>
      </c>
      <c r="D175">
        <f>VLOOKUP(B175,'Model allocations'!$A$1:$L$319,6,FALSE)</f>
        <v>0</v>
      </c>
      <c r="E175" s="42">
        <f>VLOOKUP(B175,'Initial adjusted formula count'!$A$1:$P$319,12,FALSE)</f>
        <v>9.4488188976377993E-2</v>
      </c>
      <c r="F175">
        <f>VLOOKUP(B175,'Model allocations'!$A$1:$L$319,11,FALSE)</f>
        <v>6499.9885223695792</v>
      </c>
      <c r="G175" s="41">
        <f t="shared" si="55"/>
        <v>0.85</v>
      </c>
      <c r="H175">
        <f t="shared" si="56"/>
        <v>0</v>
      </c>
      <c r="I175">
        <f t="shared" si="38"/>
        <v>0</v>
      </c>
      <c r="J175">
        <f t="shared" si="39"/>
        <v>6499.9885223695792</v>
      </c>
      <c r="K175">
        <f t="shared" si="40"/>
        <v>6497.9744190866586</v>
      </c>
      <c r="L175">
        <f t="shared" si="41"/>
        <v>6497.9744190866586</v>
      </c>
      <c r="M175">
        <f t="shared" si="42"/>
        <v>0</v>
      </c>
      <c r="N175" s="40">
        <f t="shared" si="43"/>
        <v>6497.9744190866586</v>
      </c>
      <c r="O175" s="40">
        <f t="shared" si="44"/>
        <v>6497.8379967801638</v>
      </c>
      <c r="P175" s="40">
        <f t="shared" si="45"/>
        <v>6497.8379967801638</v>
      </c>
      <c r="Q175">
        <f t="shared" si="46"/>
        <v>0</v>
      </c>
      <c r="R175" s="40">
        <f t="shared" si="47"/>
        <v>6497.8379967801638</v>
      </c>
      <c r="S175" s="40">
        <f t="shared" si="48"/>
        <v>6497.8379967801584</v>
      </c>
      <c r="T175" s="40">
        <f t="shared" si="49"/>
        <v>6497.8379967801584</v>
      </c>
      <c r="U175">
        <f t="shared" si="50"/>
        <v>0</v>
      </c>
      <c r="V175" s="40">
        <f t="shared" si="51"/>
        <v>6497.8379967801584</v>
      </c>
      <c r="W175" s="40">
        <f t="shared" si="52"/>
        <v>6497.8379967801593</v>
      </c>
      <c r="X175" s="40">
        <f t="shared" si="53"/>
        <v>6497.8379967801593</v>
      </c>
      <c r="Y175">
        <f t="shared" si="54"/>
        <v>0</v>
      </c>
    </row>
    <row r="176" spans="1:25" x14ac:dyDescent="0.25">
      <c r="A176" s="4" t="s">
        <v>1017</v>
      </c>
      <c r="B176" s="7" t="s">
        <v>526</v>
      </c>
      <c r="C176" s="2" t="s">
        <v>1018</v>
      </c>
      <c r="D176">
        <f>VLOOKUP(B176,'Model allocations'!$A$1:$L$319,6,FALSE)</f>
        <v>51738.881448190645</v>
      </c>
      <c r="E176" s="42">
        <f>VLOOKUP(B176,'Initial adjusted formula count'!$A$1:$P$319,12,FALSE)</f>
        <v>0.17105263157894701</v>
      </c>
      <c r="F176">
        <f>VLOOKUP(B176,'Model allocations'!$A$1:$L$319,11,FALSE)</f>
        <v>46564.993303371579</v>
      </c>
      <c r="G176" s="41">
        <f t="shared" si="55"/>
        <v>0.9</v>
      </c>
      <c r="H176">
        <f t="shared" si="56"/>
        <v>46564.993303371579</v>
      </c>
      <c r="I176">
        <f t="shared" si="38"/>
        <v>0</v>
      </c>
      <c r="J176">
        <f t="shared" si="39"/>
        <v>46564.993303371579</v>
      </c>
      <c r="K176">
        <f t="shared" si="40"/>
        <v>46550.564553911681</v>
      </c>
      <c r="L176">
        <f t="shared" si="41"/>
        <v>46550.564553911681</v>
      </c>
      <c r="M176">
        <f t="shared" si="42"/>
        <v>46564.993303371579</v>
      </c>
      <c r="N176" s="40">
        <f t="shared" si="43"/>
        <v>0</v>
      </c>
      <c r="O176" s="40">
        <f t="shared" si="44"/>
        <v>0</v>
      </c>
      <c r="P176" s="40">
        <f t="shared" si="45"/>
        <v>46564.993303371579</v>
      </c>
      <c r="Q176">
        <f t="shared" si="46"/>
        <v>0</v>
      </c>
      <c r="R176" s="40">
        <f t="shared" si="47"/>
        <v>0</v>
      </c>
      <c r="S176" s="40">
        <f t="shared" si="48"/>
        <v>0</v>
      </c>
      <c r="T176" s="40">
        <f t="shared" si="49"/>
        <v>46564.993303371579</v>
      </c>
      <c r="U176">
        <f t="shared" si="50"/>
        <v>0</v>
      </c>
      <c r="V176" s="40">
        <f t="shared" si="51"/>
        <v>0</v>
      </c>
      <c r="W176" s="40">
        <f t="shared" si="52"/>
        <v>0</v>
      </c>
      <c r="X176" s="40">
        <f t="shared" si="53"/>
        <v>46564.993303371579</v>
      </c>
      <c r="Y176">
        <f t="shared" si="54"/>
        <v>0</v>
      </c>
    </row>
    <row r="177" spans="1:25" x14ac:dyDescent="0.25">
      <c r="A177" s="4" t="s">
        <v>1019</v>
      </c>
      <c r="B177" s="7" t="s">
        <v>528</v>
      </c>
      <c r="C177" s="2" t="s">
        <v>1020</v>
      </c>
      <c r="D177">
        <f>VLOOKUP(B177,'Model allocations'!$A$1:$L$319,6,FALSE)</f>
        <v>124096.24861533515</v>
      </c>
      <c r="E177" s="42">
        <f>VLOOKUP(B177,'Initial adjusted formula count'!$A$1:$P$319,12,FALSE)</f>
        <v>0.19887429643527199</v>
      </c>
      <c r="F177">
        <f>VLOOKUP(B177,'Model allocations'!$A$1:$L$319,11,FALSE)</f>
        <v>133486.96012307177</v>
      </c>
      <c r="G177" s="41">
        <f t="shared" si="55"/>
        <v>0.9</v>
      </c>
      <c r="H177">
        <f t="shared" si="56"/>
        <v>111686.62375380164</v>
      </c>
      <c r="I177">
        <f t="shared" si="38"/>
        <v>0</v>
      </c>
      <c r="J177">
        <f t="shared" si="39"/>
        <v>133486.96012307177</v>
      </c>
      <c r="K177">
        <f t="shared" si="40"/>
        <v>133445.59750778627</v>
      </c>
      <c r="L177">
        <f t="shared" si="41"/>
        <v>133445.59750778627</v>
      </c>
      <c r="M177">
        <f t="shared" si="42"/>
        <v>0</v>
      </c>
      <c r="N177" s="40">
        <f t="shared" si="43"/>
        <v>133445.59750778627</v>
      </c>
      <c r="O177" s="40">
        <f t="shared" si="44"/>
        <v>133442.79587222578</v>
      </c>
      <c r="P177" s="40">
        <f t="shared" si="45"/>
        <v>133442.79587222578</v>
      </c>
      <c r="Q177">
        <f t="shared" si="46"/>
        <v>0</v>
      </c>
      <c r="R177" s="40">
        <f t="shared" si="47"/>
        <v>133442.79587222578</v>
      </c>
      <c r="S177" s="40">
        <f t="shared" si="48"/>
        <v>133442.79587222566</v>
      </c>
      <c r="T177" s="40">
        <f t="shared" si="49"/>
        <v>133442.79587222566</v>
      </c>
      <c r="U177">
        <f t="shared" si="50"/>
        <v>0</v>
      </c>
      <c r="V177" s="40">
        <f t="shared" si="51"/>
        <v>133442.79587222566</v>
      </c>
      <c r="W177" s="40">
        <f t="shared" si="52"/>
        <v>133442.79587222569</v>
      </c>
      <c r="X177" s="40">
        <f t="shared" si="53"/>
        <v>133442.79587222569</v>
      </c>
      <c r="Y177">
        <f t="shared" si="54"/>
        <v>0</v>
      </c>
    </row>
    <row r="178" spans="1:25" x14ac:dyDescent="0.25">
      <c r="A178" s="4" t="s">
        <v>1021</v>
      </c>
      <c r="B178" s="7" t="s">
        <v>530</v>
      </c>
      <c r="C178" s="2" t="s">
        <v>1022</v>
      </c>
      <c r="D178">
        <f>VLOOKUP(B178,'Model allocations'!$A$1:$L$319,6,FALSE)</f>
        <v>109899.50071408099</v>
      </c>
      <c r="E178" s="42">
        <f>VLOOKUP(B178,'Initial adjusted formula count'!$A$1:$P$319,12,FALSE)</f>
        <v>0.29297458893871398</v>
      </c>
      <c r="F178">
        <f>VLOOKUP(B178,'Model allocations'!$A$1:$L$319,11,FALSE)</f>
        <v>162982.02574924196</v>
      </c>
      <c r="G178" s="41">
        <f t="shared" si="55"/>
        <v>0.9</v>
      </c>
      <c r="H178">
        <f t="shared" si="56"/>
        <v>98909.550642672897</v>
      </c>
      <c r="I178">
        <f t="shared" si="38"/>
        <v>0</v>
      </c>
      <c r="J178">
        <f t="shared" si="39"/>
        <v>162982.02574924196</v>
      </c>
      <c r="K178">
        <f t="shared" si="40"/>
        <v>162931.52371650931</v>
      </c>
      <c r="L178">
        <f t="shared" si="41"/>
        <v>162931.52371650931</v>
      </c>
      <c r="M178">
        <f t="shared" si="42"/>
        <v>0</v>
      </c>
      <c r="N178" s="40">
        <f t="shared" si="43"/>
        <v>162931.52371650931</v>
      </c>
      <c r="O178" s="40">
        <f t="shared" si="44"/>
        <v>162928.10303602758</v>
      </c>
      <c r="P178" s="40">
        <f t="shared" si="45"/>
        <v>162928.10303602758</v>
      </c>
      <c r="Q178">
        <f t="shared" si="46"/>
        <v>0</v>
      </c>
      <c r="R178" s="40">
        <f t="shared" si="47"/>
        <v>162928.10303602758</v>
      </c>
      <c r="S178" s="40">
        <f t="shared" si="48"/>
        <v>162928.10303602743</v>
      </c>
      <c r="T178" s="40">
        <f t="shared" si="49"/>
        <v>162928.10303602743</v>
      </c>
      <c r="U178">
        <f t="shared" si="50"/>
        <v>0</v>
      </c>
      <c r="V178" s="40">
        <f t="shared" si="51"/>
        <v>162928.10303602743</v>
      </c>
      <c r="W178" s="40">
        <f t="shared" si="52"/>
        <v>162928.10303602746</v>
      </c>
      <c r="X178" s="40">
        <f t="shared" si="53"/>
        <v>162928.10303602746</v>
      </c>
      <c r="Y178">
        <f t="shared" si="54"/>
        <v>0</v>
      </c>
    </row>
    <row r="179" spans="1:25" x14ac:dyDescent="0.25">
      <c r="A179" s="4" t="s">
        <v>1023</v>
      </c>
      <c r="B179" s="7" t="s">
        <v>302</v>
      </c>
      <c r="C179" s="2" t="s">
        <v>1024</v>
      </c>
      <c r="D179">
        <f>VLOOKUP(B179,'Model allocations'!$A$1:$L$319,6,FALSE)</f>
        <v>22246.333354233182</v>
      </c>
      <c r="E179" s="42">
        <f>VLOOKUP(B179,'Initial adjusted formula count'!$A$1:$P$319,12,FALSE)</f>
        <v>0.134868421052632</v>
      </c>
      <c r="F179">
        <f>VLOOKUP(B179,'Model allocations'!$A$1:$L$319,11,FALSE)</f>
        <v>22208.294118096059</v>
      </c>
      <c r="G179" s="41">
        <f t="shared" si="55"/>
        <v>0.85</v>
      </c>
      <c r="H179">
        <f t="shared" si="56"/>
        <v>18909.383351098204</v>
      </c>
      <c r="I179">
        <f t="shared" si="38"/>
        <v>0</v>
      </c>
      <c r="J179">
        <f t="shared" si="39"/>
        <v>22208.294118096059</v>
      </c>
      <c r="K179">
        <f t="shared" si="40"/>
        <v>22201.412598546081</v>
      </c>
      <c r="L179">
        <f t="shared" si="41"/>
        <v>22201.412598546081</v>
      </c>
      <c r="M179">
        <f t="shared" si="42"/>
        <v>0</v>
      </c>
      <c r="N179" s="40">
        <f t="shared" si="43"/>
        <v>22201.412598546081</v>
      </c>
      <c r="O179" s="40">
        <f t="shared" si="44"/>
        <v>22200.946488998889</v>
      </c>
      <c r="P179" s="40">
        <f t="shared" si="45"/>
        <v>22200.946488998889</v>
      </c>
      <c r="Q179">
        <f t="shared" si="46"/>
        <v>0</v>
      </c>
      <c r="R179" s="40">
        <f t="shared" si="47"/>
        <v>22200.946488998889</v>
      </c>
      <c r="S179" s="40">
        <f t="shared" si="48"/>
        <v>22200.94648899887</v>
      </c>
      <c r="T179" s="40">
        <f t="shared" si="49"/>
        <v>22200.94648899887</v>
      </c>
      <c r="U179">
        <f t="shared" si="50"/>
        <v>0</v>
      </c>
      <c r="V179" s="40">
        <f t="shared" si="51"/>
        <v>22200.94648899887</v>
      </c>
      <c r="W179" s="40">
        <f t="shared" si="52"/>
        <v>22200.946488998874</v>
      </c>
      <c r="X179" s="40">
        <f t="shared" si="53"/>
        <v>22200.946488998874</v>
      </c>
      <c r="Y179">
        <f t="shared" si="54"/>
        <v>0</v>
      </c>
    </row>
    <row r="180" spans="1:25" x14ac:dyDescent="0.25">
      <c r="A180" s="4" t="s">
        <v>1025</v>
      </c>
      <c r="B180" s="7" t="s">
        <v>532</v>
      </c>
      <c r="C180" s="2" t="s">
        <v>1026</v>
      </c>
      <c r="D180">
        <f>VLOOKUP(B180,'Model allocations'!$A$1:$L$319,6,FALSE)</f>
        <v>200070.64712254441</v>
      </c>
      <c r="E180" s="42">
        <f>VLOOKUP(B180,'Initial adjusted formula count'!$A$1:$P$319,12,FALSE)</f>
        <v>0.17515274949083501</v>
      </c>
      <c r="F180">
        <f>VLOOKUP(B180,'Model allocations'!$A$1:$L$319,11,FALSE)</f>
        <v>180063.58241028996</v>
      </c>
      <c r="G180" s="41">
        <f t="shared" si="55"/>
        <v>0.9</v>
      </c>
      <c r="H180">
        <f t="shared" si="56"/>
        <v>180063.58241028996</v>
      </c>
      <c r="I180">
        <f t="shared" si="38"/>
        <v>0</v>
      </c>
      <c r="J180">
        <f t="shared" si="39"/>
        <v>180063.58241028996</v>
      </c>
      <c r="K180">
        <f t="shared" si="40"/>
        <v>180007.78744215751</v>
      </c>
      <c r="L180">
        <f t="shared" si="41"/>
        <v>180007.78744215751</v>
      </c>
      <c r="M180">
        <f t="shared" si="42"/>
        <v>180063.58241028996</v>
      </c>
      <c r="N180" s="40">
        <f t="shared" si="43"/>
        <v>0</v>
      </c>
      <c r="O180" s="40">
        <f t="shared" si="44"/>
        <v>0</v>
      </c>
      <c r="P180" s="40">
        <f t="shared" si="45"/>
        <v>180063.58241028996</v>
      </c>
      <c r="Q180">
        <f t="shared" si="46"/>
        <v>0</v>
      </c>
      <c r="R180" s="40">
        <f t="shared" si="47"/>
        <v>0</v>
      </c>
      <c r="S180" s="40">
        <f t="shared" si="48"/>
        <v>0</v>
      </c>
      <c r="T180" s="40">
        <f t="shared" si="49"/>
        <v>180063.58241028996</v>
      </c>
      <c r="U180">
        <f t="shared" si="50"/>
        <v>0</v>
      </c>
      <c r="V180" s="40">
        <f t="shared" si="51"/>
        <v>0</v>
      </c>
      <c r="W180" s="40">
        <f t="shared" si="52"/>
        <v>0</v>
      </c>
      <c r="X180" s="40">
        <f t="shared" si="53"/>
        <v>180063.58241028996</v>
      </c>
      <c r="Y180">
        <f t="shared" si="54"/>
        <v>0</v>
      </c>
    </row>
    <row r="181" spans="1:25" x14ac:dyDescent="0.25">
      <c r="A181" s="4" t="s">
        <v>1027</v>
      </c>
      <c r="B181" s="7" t="s">
        <v>202</v>
      </c>
      <c r="C181" s="2" t="s">
        <v>1028</v>
      </c>
      <c r="D181">
        <f>VLOOKUP(B181,'Model allocations'!$A$1:$L$319,6,FALSE)</f>
        <v>577848.50887620682</v>
      </c>
      <c r="E181" s="42">
        <f>VLOOKUP(B181,'Initial adjusted formula count'!$A$1:$P$319,12,FALSE)</f>
        <v>0.112380772499764</v>
      </c>
      <c r="F181">
        <f>VLOOKUP(B181,'Model allocations'!$A$1:$L$319,11,FALSE)</f>
        <v>779727.78982925077</v>
      </c>
      <c r="G181" s="41">
        <f t="shared" si="55"/>
        <v>0.85</v>
      </c>
      <c r="H181">
        <f t="shared" si="56"/>
        <v>491171.23254477576</v>
      </c>
      <c r="I181">
        <f t="shared" si="38"/>
        <v>0</v>
      </c>
      <c r="J181">
        <f t="shared" si="39"/>
        <v>779727.78982925077</v>
      </c>
      <c r="K181">
        <f t="shared" si="40"/>
        <v>779486.18135627045</v>
      </c>
      <c r="L181">
        <f t="shared" si="41"/>
        <v>779486.18135627045</v>
      </c>
      <c r="M181">
        <f t="shared" si="42"/>
        <v>0</v>
      </c>
      <c r="N181" s="40">
        <f t="shared" si="43"/>
        <v>779486.18135627045</v>
      </c>
      <c r="O181" s="40">
        <f t="shared" si="44"/>
        <v>779469.81636375387</v>
      </c>
      <c r="P181" s="40">
        <f t="shared" si="45"/>
        <v>779469.81636375387</v>
      </c>
      <c r="Q181">
        <f t="shared" si="46"/>
        <v>0</v>
      </c>
      <c r="R181" s="40">
        <f t="shared" si="47"/>
        <v>779469.81636375387</v>
      </c>
      <c r="S181" s="40">
        <f t="shared" si="48"/>
        <v>779469.81636375317</v>
      </c>
      <c r="T181" s="40">
        <f t="shared" si="49"/>
        <v>779469.81636375317</v>
      </c>
      <c r="U181">
        <f t="shared" si="50"/>
        <v>0</v>
      </c>
      <c r="V181" s="40">
        <f t="shared" si="51"/>
        <v>779469.81636375317</v>
      </c>
      <c r="W181" s="40">
        <f t="shared" si="52"/>
        <v>779469.8163637534</v>
      </c>
      <c r="X181" s="40">
        <f t="shared" si="53"/>
        <v>779469.8163637534</v>
      </c>
      <c r="Y181">
        <f t="shared" si="54"/>
        <v>0</v>
      </c>
    </row>
    <row r="182" spans="1:25" x14ac:dyDescent="0.25">
      <c r="A182" s="4" t="s">
        <v>1029</v>
      </c>
      <c r="B182" s="7" t="s">
        <v>534</v>
      </c>
      <c r="C182" s="2" t="s">
        <v>1030</v>
      </c>
      <c r="D182">
        <f>VLOOKUP(B182,'Model allocations'!$A$1:$L$319,6,FALSE)</f>
        <v>392687.2709439192</v>
      </c>
      <c r="E182" s="42">
        <f>VLOOKUP(B182,'Initial adjusted formula count'!$A$1:$P$319,12,FALSE)</f>
        <v>0.21624418003104001</v>
      </c>
      <c r="F182">
        <f>VLOOKUP(B182,'Model allocations'!$A$1:$L$319,11,FALSE)</f>
        <v>353418.54384952731</v>
      </c>
      <c r="G182" s="41">
        <f t="shared" si="55"/>
        <v>0.9</v>
      </c>
      <c r="H182">
        <f t="shared" si="56"/>
        <v>353418.54384952731</v>
      </c>
      <c r="I182">
        <f t="shared" si="38"/>
        <v>0</v>
      </c>
      <c r="J182">
        <f t="shared" si="39"/>
        <v>353418.54384952731</v>
      </c>
      <c r="K182">
        <f t="shared" si="40"/>
        <v>353309.03266393638</v>
      </c>
      <c r="L182">
        <f t="shared" si="41"/>
        <v>353309.03266393638</v>
      </c>
      <c r="M182">
        <f t="shared" si="42"/>
        <v>353418.54384952731</v>
      </c>
      <c r="N182" s="40">
        <f t="shared" si="43"/>
        <v>0</v>
      </c>
      <c r="O182" s="40">
        <f t="shared" si="44"/>
        <v>0</v>
      </c>
      <c r="P182" s="40">
        <f t="shared" si="45"/>
        <v>353418.54384952731</v>
      </c>
      <c r="Q182">
        <f t="shared" si="46"/>
        <v>0</v>
      </c>
      <c r="R182" s="40">
        <f t="shared" si="47"/>
        <v>0</v>
      </c>
      <c r="S182" s="40">
        <f t="shared" si="48"/>
        <v>0</v>
      </c>
      <c r="T182" s="40">
        <f t="shared" si="49"/>
        <v>353418.54384952731</v>
      </c>
      <c r="U182">
        <f t="shared" si="50"/>
        <v>0</v>
      </c>
      <c r="V182" s="40">
        <f t="shared" si="51"/>
        <v>0</v>
      </c>
      <c r="W182" s="40">
        <f t="shared" si="52"/>
        <v>0</v>
      </c>
      <c r="X182" s="40">
        <f t="shared" si="53"/>
        <v>353418.54384952731</v>
      </c>
      <c r="Y182">
        <f t="shared" si="54"/>
        <v>0</v>
      </c>
    </row>
    <row r="183" spans="1:25" x14ac:dyDescent="0.25">
      <c r="A183" s="4" t="s">
        <v>1031</v>
      </c>
      <c r="B183" s="7" t="s">
        <v>536</v>
      </c>
      <c r="C183" s="2" t="s">
        <v>1032</v>
      </c>
      <c r="D183">
        <f>VLOOKUP(B183,'Model allocations'!$A$1:$L$319,6,FALSE)</f>
        <v>76193.691738248628</v>
      </c>
      <c r="E183" s="42">
        <f>VLOOKUP(B183,'Initial adjusted formula count'!$A$1:$P$319,12,FALSE)</f>
        <v>0.15665236051502099</v>
      </c>
      <c r="F183">
        <f>VLOOKUP(B183,'Model allocations'!$A$1:$L$319,11,FALSE)</f>
        <v>79405.918118965521</v>
      </c>
      <c r="G183" s="41">
        <f t="shared" si="55"/>
        <v>0.9</v>
      </c>
      <c r="H183">
        <f t="shared" si="56"/>
        <v>68574.322564423768</v>
      </c>
      <c r="I183">
        <f t="shared" si="38"/>
        <v>0</v>
      </c>
      <c r="J183">
        <f t="shared" si="39"/>
        <v>79405.918118965521</v>
      </c>
      <c r="K183">
        <f t="shared" si="40"/>
        <v>79381.313195461989</v>
      </c>
      <c r="L183">
        <f t="shared" si="41"/>
        <v>79381.313195461989</v>
      </c>
      <c r="M183">
        <f t="shared" si="42"/>
        <v>0</v>
      </c>
      <c r="N183" s="40">
        <f t="shared" si="43"/>
        <v>79381.313195461989</v>
      </c>
      <c r="O183" s="40">
        <f t="shared" si="44"/>
        <v>79379.646617365448</v>
      </c>
      <c r="P183" s="40">
        <f t="shared" si="45"/>
        <v>79379.646617365448</v>
      </c>
      <c r="Q183">
        <f t="shared" si="46"/>
        <v>0</v>
      </c>
      <c r="R183" s="40">
        <f t="shared" si="47"/>
        <v>79379.646617365448</v>
      </c>
      <c r="S183" s="40">
        <f t="shared" si="48"/>
        <v>79379.64661736539</v>
      </c>
      <c r="T183" s="40">
        <f t="shared" si="49"/>
        <v>79379.64661736539</v>
      </c>
      <c r="U183">
        <f t="shared" si="50"/>
        <v>0</v>
      </c>
      <c r="V183" s="40">
        <f t="shared" si="51"/>
        <v>79379.64661736539</v>
      </c>
      <c r="W183" s="40">
        <f t="shared" si="52"/>
        <v>79379.646617365404</v>
      </c>
      <c r="X183" s="40">
        <f t="shared" si="53"/>
        <v>79379.646617365404</v>
      </c>
      <c r="Y183">
        <f t="shared" si="54"/>
        <v>0</v>
      </c>
    </row>
    <row r="184" spans="1:25" x14ac:dyDescent="0.25">
      <c r="A184" s="4" t="s">
        <v>1033</v>
      </c>
      <c r="B184" s="7" t="s">
        <v>538</v>
      </c>
      <c r="C184" s="2" t="s">
        <v>1034</v>
      </c>
      <c r="D184">
        <f>VLOOKUP(B184,'Model allocations'!$A$1:$L$319,6,FALSE)</f>
        <v>17535.463707099112</v>
      </c>
      <c r="E184" s="42">
        <f>VLOOKUP(B184,'Initial adjusted formula count'!$A$1:$P$319,12,FALSE)</f>
        <v>0.238095238095238</v>
      </c>
      <c r="F184">
        <f>VLOOKUP(B184,'Model allocations'!$A$1:$L$319,11,FALSE)</f>
        <v>15781.9173363892</v>
      </c>
      <c r="G184" s="41">
        <f t="shared" si="55"/>
        <v>0.9</v>
      </c>
      <c r="H184">
        <f t="shared" si="56"/>
        <v>15781.9173363892</v>
      </c>
      <c r="I184">
        <f t="shared" si="38"/>
        <v>0</v>
      </c>
      <c r="J184">
        <f t="shared" si="39"/>
        <v>15781.9173363892</v>
      </c>
      <c r="K184">
        <f t="shared" si="40"/>
        <v>15777.027110597475</v>
      </c>
      <c r="L184">
        <f t="shared" si="41"/>
        <v>15777.027110597475</v>
      </c>
      <c r="M184">
        <f t="shared" si="42"/>
        <v>15781.9173363892</v>
      </c>
      <c r="N184" s="40">
        <f t="shared" si="43"/>
        <v>0</v>
      </c>
      <c r="O184" s="40">
        <f t="shared" si="44"/>
        <v>0</v>
      </c>
      <c r="P184" s="40">
        <f t="shared" si="45"/>
        <v>15781.9173363892</v>
      </c>
      <c r="Q184">
        <f t="shared" si="46"/>
        <v>0</v>
      </c>
      <c r="R184" s="40">
        <f t="shared" si="47"/>
        <v>0</v>
      </c>
      <c r="S184" s="40">
        <f t="shared" si="48"/>
        <v>0</v>
      </c>
      <c r="T184" s="40">
        <f t="shared" si="49"/>
        <v>15781.9173363892</v>
      </c>
      <c r="U184">
        <f t="shared" si="50"/>
        <v>0</v>
      </c>
      <c r="V184" s="40">
        <f t="shared" si="51"/>
        <v>0</v>
      </c>
      <c r="W184" s="40">
        <f t="shared" si="52"/>
        <v>0</v>
      </c>
      <c r="X184" s="40">
        <f t="shared" si="53"/>
        <v>15781.9173363892</v>
      </c>
      <c r="Y184">
        <f t="shared" si="54"/>
        <v>0</v>
      </c>
    </row>
    <row r="185" spans="1:25" x14ac:dyDescent="0.25">
      <c r="A185" s="4" t="s">
        <v>1035</v>
      </c>
      <c r="B185" s="7" t="s">
        <v>540</v>
      </c>
      <c r="C185" s="2" t="s">
        <v>1036</v>
      </c>
      <c r="D185">
        <f>VLOOKUP(B185,'Model allocations'!$A$1:$L$319,6,FALSE)</f>
        <v>27807.916692791467</v>
      </c>
      <c r="E185" s="42">
        <f>VLOOKUP(B185,'Initial adjusted formula count'!$A$1:$P$319,12,FALSE)</f>
        <v>0.143581081081081</v>
      </c>
      <c r="F185">
        <f>VLOOKUP(B185,'Model allocations'!$A$1:$L$319,11,FALSE)</f>
        <v>46041.585366784493</v>
      </c>
      <c r="G185" s="41">
        <f t="shared" si="55"/>
        <v>0.85</v>
      </c>
      <c r="H185">
        <f t="shared" si="56"/>
        <v>23636.729188872745</v>
      </c>
      <c r="I185">
        <f t="shared" si="38"/>
        <v>0</v>
      </c>
      <c r="J185">
        <f t="shared" si="39"/>
        <v>46041.585366784493</v>
      </c>
      <c r="K185">
        <f t="shared" si="40"/>
        <v>46027.31880186381</v>
      </c>
      <c r="L185">
        <f t="shared" si="41"/>
        <v>46027.31880186381</v>
      </c>
      <c r="M185">
        <f t="shared" si="42"/>
        <v>0</v>
      </c>
      <c r="N185" s="40">
        <f t="shared" si="43"/>
        <v>46027.31880186381</v>
      </c>
      <c r="O185" s="40">
        <f t="shared" si="44"/>
        <v>46026.352477192799</v>
      </c>
      <c r="P185" s="40">
        <f t="shared" si="45"/>
        <v>46026.352477192799</v>
      </c>
      <c r="Q185">
        <f t="shared" si="46"/>
        <v>0</v>
      </c>
      <c r="R185" s="40">
        <f t="shared" si="47"/>
        <v>46026.352477192799</v>
      </c>
      <c r="S185" s="40">
        <f t="shared" si="48"/>
        <v>46026.352477192762</v>
      </c>
      <c r="T185" s="40">
        <f t="shared" si="49"/>
        <v>46026.352477192762</v>
      </c>
      <c r="U185">
        <f t="shared" si="50"/>
        <v>0</v>
      </c>
      <c r="V185" s="40">
        <f t="shared" si="51"/>
        <v>46026.352477192762</v>
      </c>
      <c r="W185" s="40">
        <f t="shared" si="52"/>
        <v>46026.35247719277</v>
      </c>
      <c r="X185" s="40">
        <f t="shared" si="53"/>
        <v>46026.35247719277</v>
      </c>
      <c r="Y185">
        <f t="shared" si="54"/>
        <v>0</v>
      </c>
    </row>
    <row r="186" spans="1:25" x14ac:dyDescent="0.25">
      <c r="A186" s="4" t="s">
        <v>1037</v>
      </c>
      <c r="B186" s="7" t="s">
        <v>304</v>
      </c>
      <c r="C186" s="2" t="s">
        <v>1038</v>
      </c>
      <c r="D186">
        <f>VLOOKUP(B186,'Model allocations'!$A$1:$L$319,6,FALSE)</f>
        <v>8898.5333416932717</v>
      </c>
      <c r="E186" s="42">
        <f>VLOOKUP(B186,'Initial adjusted formula count'!$A$1:$P$319,12,FALSE)</f>
        <v>0.05</v>
      </c>
      <c r="F186">
        <f>VLOOKUP(B186,'Model allocations'!$A$1:$L$319,11,FALSE)</f>
        <v>0</v>
      </c>
      <c r="G186" s="41">
        <f t="shared" si="55"/>
        <v>0.85</v>
      </c>
      <c r="H186">
        <f t="shared" si="56"/>
        <v>0</v>
      </c>
      <c r="I186">
        <f t="shared" si="38"/>
        <v>0</v>
      </c>
      <c r="J186">
        <f t="shared" si="39"/>
        <v>0</v>
      </c>
      <c r="K186">
        <f t="shared" si="40"/>
        <v>0</v>
      </c>
      <c r="L186">
        <f t="shared" si="41"/>
        <v>0</v>
      </c>
      <c r="M186">
        <f t="shared" si="42"/>
        <v>0</v>
      </c>
      <c r="N186" s="40">
        <f t="shared" si="43"/>
        <v>0</v>
      </c>
      <c r="O186" s="40">
        <f t="shared" si="44"/>
        <v>0</v>
      </c>
      <c r="P186" s="40">
        <f t="shared" si="45"/>
        <v>0</v>
      </c>
      <c r="Q186">
        <f t="shared" si="46"/>
        <v>0</v>
      </c>
      <c r="R186" s="40">
        <f t="shared" si="47"/>
        <v>0</v>
      </c>
      <c r="S186" s="40">
        <f t="shared" si="48"/>
        <v>0</v>
      </c>
      <c r="T186" s="40">
        <f t="shared" si="49"/>
        <v>0</v>
      </c>
      <c r="U186">
        <f t="shared" si="50"/>
        <v>0</v>
      </c>
      <c r="V186" s="40">
        <f t="shared" si="51"/>
        <v>0</v>
      </c>
      <c r="W186" s="40">
        <f t="shared" si="52"/>
        <v>0</v>
      </c>
      <c r="X186" s="40">
        <f t="shared" si="53"/>
        <v>0</v>
      </c>
      <c r="Y186">
        <f t="shared" si="54"/>
        <v>0</v>
      </c>
    </row>
    <row r="187" spans="1:25" x14ac:dyDescent="0.25">
      <c r="A187" s="4" t="s">
        <v>1039</v>
      </c>
      <c r="B187" s="7" t="s">
        <v>542</v>
      </c>
      <c r="C187" s="2" t="s">
        <v>1040</v>
      </c>
      <c r="D187">
        <f>VLOOKUP(B187,'Model allocations'!$A$1:$L$319,6,FALSE)</f>
        <v>19667.538391810471</v>
      </c>
      <c r="E187" s="42">
        <f>VLOOKUP(B187,'Initial adjusted formula count'!$A$1:$P$319,12,FALSE)</f>
        <v>0.244094488188976</v>
      </c>
      <c r="F187">
        <f>VLOOKUP(B187,'Model allocations'!$A$1:$L$319,11,FALSE)</f>
        <v>22533.442502284834</v>
      </c>
      <c r="G187" s="41">
        <f t="shared" si="55"/>
        <v>0.9</v>
      </c>
      <c r="H187">
        <f t="shared" si="56"/>
        <v>17700.784552629426</v>
      </c>
      <c r="I187">
        <f t="shared" si="38"/>
        <v>0</v>
      </c>
      <c r="J187">
        <f t="shared" si="39"/>
        <v>22533.442502284834</v>
      </c>
      <c r="K187">
        <f t="shared" si="40"/>
        <v>22526.460231414178</v>
      </c>
      <c r="L187">
        <f t="shared" si="41"/>
        <v>22526.460231414178</v>
      </c>
      <c r="M187">
        <f t="shared" si="42"/>
        <v>0</v>
      </c>
      <c r="N187" s="40">
        <f t="shared" si="43"/>
        <v>22526.460231414178</v>
      </c>
      <c r="O187" s="40">
        <f t="shared" si="44"/>
        <v>22525.987297625321</v>
      </c>
      <c r="P187" s="40">
        <f t="shared" si="45"/>
        <v>22525.987297625321</v>
      </c>
      <c r="Q187">
        <f t="shared" si="46"/>
        <v>0</v>
      </c>
      <c r="R187" s="40">
        <f t="shared" si="47"/>
        <v>22525.987297625321</v>
      </c>
      <c r="S187" s="40">
        <f t="shared" si="48"/>
        <v>22525.987297625303</v>
      </c>
      <c r="T187" s="40">
        <f t="shared" si="49"/>
        <v>22525.987297625303</v>
      </c>
      <c r="U187">
        <f t="shared" si="50"/>
        <v>0</v>
      </c>
      <c r="V187" s="40">
        <f t="shared" si="51"/>
        <v>22525.987297625303</v>
      </c>
      <c r="W187" s="40">
        <f t="shared" si="52"/>
        <v>22525.987297625303</v>
      </c>
      <c r="X187" s="40">
        <f t="shared" si="53"/>
        <v>22525.987297625303</v>
      </c>
      <c r="Y187">
        <f t="shared" si="54"/>
        <v>0</v>
      </c>
    </row>
    <row r="188" spans="1:25" x14ac:dyDescent="0.25">
      <c r="A188" s="4" t="s">
        <v>1041</v>
      </c>
      <c r="B188" s="7" t="s">
        <v>544</v>
      </c>
      <c r="C188" s="2" t="s">
        <v>1042</v>
      </c>
      <c r="D188">
        <f>VLOOKUP(B188,'Model allocations'!$A$1:$L$319,6,FALSE)</f>
        <v>45572.75400073106</v>
      </c>
      <c r="E188" s="42">
        <f>VLOOKUP(B188,'Initial adjusted formula count'!$A$1:$P$319,12,FALSE)</f>
        <v>0.18888888888888899</v>
      </c>
      <c r="F188">
        <f>VLOOKUP(B188,'Model allocations'!$A$1:$L$319,11,FALSE)</f>
        <v>41015.478600657952</v>
      </c>
      <c r="G188" s="41">
        <f t="shared" si="55"/>
        <v>0.9</v>
      </c>
      <c r="H188">
        <f t="shared" si="56"/>
        <v>41015.478600657952</v>
      </c>
      <c r="I188">
        <f t="shared" si="38"/>
        <v>0</v>
      </c>
      <c r="J188">
        <f t="shared" si="39"/>
        <v>41015.478600657952</v>
      </c>
      <c r="K188">
        <f t="shared" si="40"/>
        <v>41002.769438200841</v>
      </c>
      <c r="L188">
        <f t="shared" si="41"/>
        <v>41002.769438200841</v>
      </c>
      <c r="M188">
        <f t="shared" si="42"/>
        <v>41015.478600657952</v>
      </c>
      <c r="N188" s="40">
        <f t="shared" si="43"/>
        <v>0</v>
      </c>
      <c r="O188" s="40">
        <f t="shared" si="44"/>
        <v>0</v>
      </c>
      <c r="P188" s="40">
        <f t="shared" si="45"/>
        <v>41015.478600657952</v>
      </c>
      <c r="Q188">
        <f t="shared" si="46"/>
        <v>0</v>
      </c>
      <c r="R188" s="40">
        <f t="shared" si="47"/>
        <v>0</v>
      </c>
      <c r="S188" s="40">
        <f t="shared" si="48"/>
        <v>0</v>
      </c>
      <c r="T188" s="40">
        <f t="shared" si="49"/>
        <v>41015.478600657952</v>
      </c>
      <c r="U188">
        <f t="shared" si="50"/>
        <v>0</v>
      </c>
      <c r="V188" s="40">
        <f t="shared" si="51"/>
        <v>0</v>
      </c>
      <c r="W188" s="40">
        <f t="shared" si="52"/>
        <v>0</v>
      </c>
      <c r="X188" s="40">
        <f t="shared" si="53"/>
        <v>41015.478600657952</v>
      </c>
      <c r="Y188">
        <f t="shared" si="54"/>
        <v>0</v>
      </c>
    </row>
    <row r="189" spans="1:25" x14ac:dyDescent="0.25">
      <c r="A189" s="4" t="s">
        <v>1043</v>
      </c>
      <c r="B189" s="7" t="s">
        <v>546</v>
      </c>
      <c r="C189" s="2" t="s">
        <v>1044</v>
      </c>
      <c r="D189">
        <f>VLOOKUP(B189,'Model allocations'!$A$1:$L$319,6,FALSE)</f>
        <v>309233.93324218388</v>
      </c>
      <c r="E189" s="42">
        <f>VLOOKUP(B189,'Initial adjusted formula count'!$A$1:$P$319,12,FALSE)</f>
        <v>0.301966292134831</v>
      </c>
      <c r="F189">
        <f>VLOOKUP(B189,'Model allocations'!$A$1:$L$319,11,FALSE)</f>
        <v>293772.23658007465</v>
      </c>
      <c r="G189" s="41">
        <f t="shared" si="55"/>
        <v>0.95</v>
      </c>
      <c r="H189">
        <f t="shared" si="56"/>
        <v>293772.23658007465</v>
      </c>
      <c r="I189">
        <f t="shared" si="38"/>
        <v>0</v>
      </c>
      <c r="J189">
        <f t="shared" si="39"/>
        <v>293772.23658007465</v>
      </c>
      <c r="K189">
        <f t="shared" si="40"/>
        <v>293681.2075537786</v>
      </c>
      <c r="L189">
        <f t="shared" si="41"/>
        <v>293681.2075537786</v>
      </c>
      <c r="M189">
        <f t="shared" si="42"/>
        <v>293772.23658007465</v>
      </c>
      <c r="N189" s="40">
        <f t="shared" si="43"/>
        <v>0</v>
      </c>
      <c r="O189" s="40">
        <f t="shared" si="44"/>
        <v>0</v>
      </c>
      <c r="P189" s="40">
        <f t="shared" si="45"/>
        <v>293772.23658007465</v>
      </c>
      <c r="Q189">
        <f t="shared" si="46"/>
        <v>0</v>
      </c>
      <c r="R189" s="40">
        <f t="shared" si="47"/>
        <v>0</v>
      </c>
      <c r="S189" s="40">
        <f t="shared" si="48"/>
        <v>0</v>
      </c>
      <c r="T189" s="40">
        <f t="shared" si="49"/>
        <v>293772.23658007465</v>
      </c>
      <c r="U189">
        <f t="shared" si="50"/>
        <v>0</v>
      </c>
      <c r="V189" s="40">
        <f t="shared" si="51"/>
        <v>0</v>
      </c>
      <c r="W189" s="40">
        <f t="shared" si="52"/>
        <v>0</v>
      </c>
      <c r="X189" s="40">
        <f t="shared" si="53"/>
        <v>293772.23658007465</v>
      </c>
      <c r="Y189">
        <f t="shared" si="54"/>
        <v>0</v>
      </c>
    </row>
    <row r="190" spans="1:25" x14ac:dyDescent="0.25">
      <c r="A190" s="4" t="s">
        <v>1045</v>
      </c>
      <c r="B190" s="7" t="s">
        <v>306</v>
      </c>
      <c r="C190" s="2" t="s">
        <v>1046</v>
      </c>
      <c r="D190">
        <f>VLOOKUP(B190,'Model allocations'!$A$1:$L$319,6,FALSE)</f>
        <v>88429.175083076858</v>
      </c>
      <c r="E190" s="42">
        <f>VLOOKUP(B190,'Initial adjusted formula count'!$A$1:$P$319,12,FALSE)</f>
        <v>6.2670299727520404E-2</v>
      </c>
      <c r="F190">
        <f>VLOOKUP(B190,'Model allocations'!$A$1:$L$319,11,FALSE)</f>
        <v>112124.80201087521</v>
      </c>
      <c r="G190" s="41">
        <f t="shared" si="55"/>
        <v>0.85</v>
      </c>
      <c r="H190">
        <f t="shared" si="56"/>
        <v>75164.798820615324</v>
      </c>
      <c r="I190">
        <f t="shared" si="38"/>
        <v>0</v>
      </c>
      <c r="J190">
        <f t="shared" si="39"/>
        <v>112124.80201087521</v>
      </c>
      <c r="K190">
        <f t="shared" si="40"/>
        <v>112090.05872924485</v>
      </c>
      <c r="L190">
        <f t="shared" si="41"/>
        <v>112090.05872924485</v>
      </c>
      <c r="M190">
        <f t="shared" si="42"/>
        <v>0</v>
      </c>
      <c r="N190" s="40">
        <f t="shared" si="43"/>
        <v>112090.05872924485</v>
      </c>
      <c r="O190" s="40">
        <f t="shared" si="44"/>
        <v>112087.70544445781</v>
      </c>
      <c r="P190" s="40">
        <f t="shared" si="45"/>
        <v>112087.70544445781</v>
      </c>
      <c r="Q190">
        <f t="shared" si="46"/>
        <v>0</v>
      </c>
      <c r="R190" s="40">
        <f t="shared" si="47"/>
        <v>112087.70544445781</v>
      </c>
      <c r="S190" s="40">
        <f t="shared" si="48"/>
        <v>112087.70544445772</v>
      </c>
      <c r="T190" s="40">
        <f t="shared" si="49"/>
        <v>112087.70544445772</v>
      </c>
      <c r="U190">
        <f t="shared" si="50"/>
        <v>0</v>
      </c>
      <c r="V190" s="40">
        <f t="shared" si="51"/>
        <v>112087.70544445772</v>
      </c>
      <c r="W190" s="40">
        <f t="shared" si="52"/>
        <v>112087.70544445774</v>
      </c>
      <c r="X190" s="40">
        <f t="shared" si="53"/>
        <v>112087.70544445774</v>
      </c>
      <c r="Y190">
        <f t="shared" si="54"/>
        <v>0</v>
      </c>
    </row>
    <row r="191" spans="1:25" x14ac:dyDescent="0.25">
      <c r="A191" s="4" t="s">
        <v>1047</v>
      </c>
      <c r="B191" s="7" t="s">
        <v>548</v>
      </c>
      <c r="C191" s="2" t="s">
        <v>1048</v>
      </c>
      <c r="D191">
        <f>VLOOKUP(B191,'Model allocations'!$A$1:$L$319,6,FALSE)</f>
        <v>517686.90714242577</v>
      </c>
      <c r="E191" s="42">
        <f>VLOOKUP(B191,'Initial adjusted formula count'!$A$1:$P$319,12,FALSE)</f>
        <v>0.192662518772796</v>
      </c>
      <c r="F191">
        <f>VLOOKUP(B191,'Model allocations'!$A$1:$L$319,11,FALSE)</f>
        <v>556216.01575464581</v>
      </c>
      <c r="G191" s="41">
        <f t="shared" si="55"/>
        <v>0.9</v>
      </c>
      <c r="H191">
        <f t="shared" si="56"/>
        <v>465918.21642818319</v>
      </c>
      <c r="I191">
        <f t="shared" si="38"/>
        <v>0</v>
      </c>
      <c r="J191">
        <f t="shared" si="39"/>
        <v>556216.01575464581</v>
      </c>
      <c r="K191">
        <f t="shared" si="40"/>
        <v>556043.66521902732</v>
      </c>
      <c r="L191">
        <f t="shared" si="41"/>
        <v>556043.66521902732</v>
      </c>
      <c r="M191">
        <f t="shared" si="42"/>
        <v>0</v>
      </c>
      <c r="N191" s="40">
        <f t="shared" si="43"/>
        <v>556043.66521902732</v>
      </c>
      <c r="O191" s="40">
        <f t="shared" si="44"/>
        <v>556031.99131044769</v>
      </c>
      <c r="P191" s="40">
        <f t="shared" si="45"/>
        <v>556031.99131044769</v>
      </c>
      <c r="Q191">
        <f t="shared" si="46"/>
        <v>0</v>
      </c>
      <c r="R191" s="40">
        <f t="shared" si="47"/>
        <v>556031.99131044769</v>
      </c>
      <c r="S191" s="40">
        <f t="shared" si="48"/>
        <v>556031.99131044722</v>
      </c>
      <c r="T191" s="40">
        <f t="shared" si="49"/>
        <v>556031.99131044722</v>
      </c>
      <c r="U191">
        <f t="shared" si="50"/>
        <v>0</v>
      </c>
      <c r="V191" s="40">
        <f t="shared" si="51"/>
        <v>556031.99131044722</v>
      </c>
      <c r="W191" s="40">
        <f t="shared" si="52"/>
        <v>556031.99131044734</v>
      </c>
      <c r="X191" s="40">
        <f t="shared" si="53"/>
        <v>556031.99131044734</v>
      </c>
      <c r="Y191">
        <f t="shared" si="54"/>
        <v>0</v>
      </c>
    </row>
    <row r="192" spans="1:25" x14ac:dyDescent="0.25">
      <c r="A192" s="4" t="s">
        <v>1049</v>
      </c>
      <c r="B192" s="7" t="s">
        <v>550</v>
      </c>
      <c r="C192" s="2" t="s">
        <v>1050</v>
      </c>
      <c r="D192">
        <f>VLOOKUP(B192,'Model allocations'!$A$1:$L$319,6,FALSE)</f>
        <v>8493.4276113126853</v>
      </c>
      <c r="E192" s="42">
        <f>VLOOKUP(B192,'Initial adjusted formula count'!$A$1:$P$319,12,FALSE)</f>
        <v>0.20833333333333301</v>
      </c>
      <c r="F192">
        <f>VLOOKUP(B192,'Model allocations'!$A$1:$L$319,11,FALSE)</f>
        <v>7644.0848501814171</v>
      </c>
      <c r="G192" s="41">
        <f t="shared" si="55"/>
        <v>0.9</v>
      </c>
      <c r="H192">
        <f t="shared" si="56"/>
        <v>7644.0848501814171</v>
      </c>
      <c r="I192">
        <f t="shared" si="38"/>
        <v>0</v>
      </c>
      <c r="J192">
        <f t="shared" si="39"/>
        <v>7644.0848501814171</v>
      </c>
      <c r="K192">
        <f t="shared" si="40"/>
        <v>7641.7162342463753</v>
      </c>
      <c r="L192">
        <f t="shared" si="41"/>
        <v>7641.7162342463753</v>
      </c>
      <c r="M192">
        <f t="shared" si="42"/>
        <v>7644.0848501814171</v>
      </c>
      <c r="N192" s="40">
        <f t="shared" si="43"/>
        <v>0</v>
      </c>
      <c r="O192" s="40">
        <f t="shared" si="44"/>
        <v>0</v>
      </c>
      <c r="P192" s="40">
        <f t="shared" si="45"/>
        <v>7644.0848501814171</v>
      </c>
      <c r="Q192">
        <f t="shared" si="46"/>
        <v>0</v>
      </c>
      <c r="R192" s="40">
        <f t="shared" si="47"/>
        <v>0</v>
      </c>
      <c r="S192" s="40">
        <f t="shared" si="48"/>
        <v>0</v>
      </c>
      <c r="T192" s="40">
        <f t="shared" si="49"/>
        <v>7644.0848501814171</v>
      </c>
      <c r="U192">
        <f t="shared" si="50"/>
        <v>0</v>
      </c>
      <c r="V192" s="40">
        <f t="shared" si="51"/>
        <v>0</v>
      </c>
      <c r="W192" s="40">
        <f t="shared" si="52"/>
        <v>0</v>
      </c>
      <c r="X192" s="40">
        <f t="shared" si="53"/>
        <v>7644.0848501814171</v>
      </c>
      <c r="Y192">
        <f t="shared" si="54"/>
        <v>0</v>
      </c>
    </row>
    <row r="193" spans="1:25" x14ac:dyDescent="0.25">
      <c r="A193" s="4" t="s">
        <v>1051</v>
      </c>
      <c r="B193" s="7" t="s">
        <v>552</v>
      </c>
      <c r="C193" s="2" t="s">
        <v>1052</v>
      </c>
      <c r="D193">
        <f>VLOOKUP(B193,'Model allocations'!$A$1:$L$319,6,FALSE)</f>
        <v>12235.483344828246</v>
      </c>
      <c r="E193" s="42">
        <f>VLOOKUP(B193,'Initial adjusted formula count'!$A$1:$P$319,12,FALSE)</f>
        <v>9.5833333333333395E-2</v>
      </c>
      <c r="F193">
        <f>VLOOKUP(B193,'Model allocations'!$A$1:$L$319,11,FALSE)</f>
        <v>12458.311334541691</v>
      </c>
      <c r="G193" s="41">
        <f t="shared" si="55"/>
        <v>0.85</v>
      </c>
      <c r="H193">
        <f t="shared" si="56"/>
        <v>10400.160843104009</v>
      </c>
      <c r="I193">
        <f t="shared" si="38"/>
        <v>0</v>
      </c>
      <c r="J193">
        <f t="shared" si="39"/>
        <v>12458.311334541691</v>
      </c>
      <c r="K193">
        <f t="shared" si="40"/>
        <v>12454.450969916094</v>
      </c>
      <c r="L193">
        <f t="shared" si="41"/>
        <v>12454.450969916094</v>
      </c>
      <c r="M193">
        <f t="shared" si="42"/>
        <v>0</v>
      </c>
      <c r="N193" s="40">
        <f t="shared" si="43"/>
        <v>12454.450969916094</v>
      </c>
      <c r="O193" s="40">
        <f t="shared" si="44"/>
        <v>12454.189493828644</v>
      </c>
      <c r="P193" s="40">
        <f t="shared" si="45"/>
        <v>12454.189493828644</v>
      </c>
      <c r="Q193">
        <f t="shared" si="46"/>
        <v>0</v>
      </c>
      <c r="R193" s="40">
        <f t="shared" si="47"/>
        <v>12454.189493828644</v>
      </c>
      <c r="S193" s="40">
        <f t="shared" si="48"/>
        <v>12454.189493828633</v>
      </c>
      <c r="T193" s="40">
        <f t="shared" si="49"/>
        <v>12454.189493828633</v>
      </c>
      <c r="U193">
        <f t="shared" si="50"/>
        <v>0</v>
      </c>
      <c r="V193" s="40">
        <f t="shared" si="51"/>
        <v>12454.189493828633</v>
      </c>
      <c r="W193" s="40">
        <f t="shared" si="52"/>
        <v>12454.189493828637</v>
      </c>
      <c r="X193" s="40">
        <f t="shared" si="53"/>
        <v>12454.189493828637</v>
      </c>
      <c r="Y193">
        <f t="shared" si="54"/>
        <v>0</v>
      </c>
    </row>
    <row r="194" spans="1:25" x14ac:dyDescent="0.25">
      <c r="A194" s="4" t="s">
        <v>1053</v>
      </c>
      <c r="B194" s="7" t="s">
        <v>554</v>
      </c>
      <c r="C194" s="2" t="s">
        <v>1054</v>
      </c>
      <c r="D194">
        <f>VLOOKUP(B194,'Model allocations'!$A$1:$L$319,6,FALSE)</f>
        <v>2344485.4563692487</v>
      </c>
      <c r="E194" s="42">
        <f>VLOOKUP(B194,'Initial adjusted formula count'!$A$1:$P$319,12,FALSE)</f>
        <v>0.13524985529616099</v>
      </c>
      <c r="F194">
        <f>VLOOKUP(B194,'Model allocations'!$A$1:$L$319,11,FALSE)</f>
        <v>2237891.8816808257</v>
      </c>
      <c r="G194" s="41">
        <f t="shared" si="55"/>
        <v>0.85</v>
      </c>
      <c r="H194">
        <f t="shared" si="56"/>
        <v>1992812.6379138613</v>
      </c>
      <c r="I194">
        <f t="shared" si="38"/>
        <v>0</v>
      </c>
      <c r="J194">
        <f t="shared" si="39"/>
        <v>2237891.8816808257</v>
      </c>
      <c r="K194">
        <f t="shared" si="40"/>
        <v>2237198.4427047102</v>
      </c>
      <c r="L194">
        <f t="shared" si="41"/>
        <v>2237198.4427047102</v>
      </c>
      <c r="M194">
        <f t="shared" si="42"/>
        <v>0</v>
      </c>
      <c r="N194" s="40">
        <f t="shared" si="43"/>
        <v>2237198.4427047102</v>
      </c>
      <c r="O194" s="40">
        <f t="shared" si="44"/>
        <v>2237151.4736414365</v>
      </c>
      <c r="P194" s="40">
        <f t="shared" si="45"/>
        <v>2237151.4736414365</v>
      </c>
      <c r="Q194">
        <f t="shared" si="46"/>
        <v>0</v>
      </c>
      <c r="R194" s="40">
        <f t="shared" si="47"/>
        <v>2237151.4736414365</v>
      </c>
      <c r="S194" s="40">
        <f t="shared" si="48"/>
        <v>2237151.4736414347</v>
      </c>
      <c r="T194" s="40">
        <f t="shared" si="49"/>
        <v>2237151.4736414347</v>
      </c>
      <c r="U194">
        <f t="shared" si="50"/>
        <v>0</v>
      </c>
      <c r="V194" s="40">
        <f t="shared" si="51"/>
        <v>2237151.4736414347</v>
      </c>
      <c r="W194" s="40">
        <f t="shared" si="52"/>
        <v>2237151.4736414352</v>
      </c>
      <c r="X194" s="40">
        <f t="shared" si="53"/>
        <v>2237151.4736414352</v>
      </c>
      <c r="Y194">
        <f t="shared" si="54"/>
        <v>0</v>
      </c>
    </row>
    <row r="195" spans="1:25" x14ac:dyDescent="0.25">
      <c r="A195" s="4" t="s">
        <v>1055</v>
      </c>
      <c r="B195" s="7" t="s">
        <v>556</v>
      </c>
      <c r="C195" s="2" t="s">
        <v>1056</v>
      </c>
      <c r="D195">
        <f>VLOOKUP(B195,'Model allocations'!$A$1:$L$319,6,FALSE)</f>
        <v>52414.085473408326</v>
      </c>
      <c r="E195" s="42">
        <f>VLOOKUP(B195,'Initial adjusted formula count'!$A$1:$P$319,12,FALSE)</f>
        <v>0.14237288135593201</v>
      </c>
      <c r="F195">
        <f>VLOOKUP(B195,'Model allocations'!$A$1:$L$319,11,FALSE)</f>
        <v>44551.972652397075</v>
      </c>
      <c r="G195" s="41">
        <f t="shared" si="55"/>
        <v>0.85</v>
      </c>
      <c r="H195">
        <f t="shared" si="56"/>
        <v>44551.972652397075</v>
      </c>
      <c r="I195">
        <f t="shared" si="38"/>
        <v>0</v>
      </c>
      <c r="J195">
        <f t="shared" si="39"/>
        <v>44551.972652397075</v>
      </c>
      <c r="K195">
        <f t="shared" si="40"/>
        <v>44538.167662731175</v>
      </c>
      <c r="L195">
        <f t="shared" si="41"/>
        <v>44538.167662731175</v>
      </c>
      <c r="M195">
        <f t="shared" si="42"/>
        <v>44551.972652397075</v>
      </c>
      <c r="N195" s="40">
        <f t="shared" si="43"/>
        <v>0</v>
      </c>
      <c r="O195" s="40">
        <f t="shared" si="44"/>
        <v>0</v>
      </c>
      <c r="P195" s="40">
        <f t="shared" si="45"/>
        <v>44551.972652397075</v>
      </c>
      <c r="Q195">
        <f t="shared" si="46"/>
        <v>0</v>
      </c>
      <c r="R195" s="40">
        <f t="shared" si="47"/>
        <v>0</v>
      </c>
      <c r="S195" s="40">
        <f t="shared" si="48"/>
        <v>0</v>
      </c>
      <c r="T195" s="40">
        <f t="shared" si="49"/>
        <v>44551.972652397075</v>
      </c>
      <c r="U195">
        <f t="shared" si="50"/>
        <v>0</v>
      </c>
      <c r="V195" s="40">
        <f t="shared" si="51"/>
        <v>0</v>
      </c>
      <c r="W195" s="40">
        <f t="shared" si="52"/>
        <v>0</v>
      </c>
      <c r="X195" s="40">
        <f t="shared" si="53"/>
        <v>44551.972652397075</v>
      </c>
      <c r="Y195">
        <f t="shared" si="54"/>
        <v>0</v>
      </c>
    </row>
    <row r="196" spans="1:25" x14ac:dyDescent="0.25">
      <c r="A196" s="4" t="s">
        <v>1057</v>
      </c>
      <c r="B196" s="7" t="s">
        <v>204</v>
      </c>
      <c r="C196" s="2" t="s">
        <v>1058</v>
      </c>
      <c r="D196">
        <f>VLOOKUP(B196,'Model allocations'!$A$1:$L$319,6,FALSE)</f>
        <v>0</v>
      </c>
      <c r="E196" s="42">
        <f>VLOOKUP(B196,'Initial adjusted formula count'!$A$1:$P$319,12,FALSE)</f>
        <v>0.11363636363636399</v>
      </c>
      <c r="F196">
        <f>VLOOKUP(B196,'Model allocations'!$A$1:$L$319,11,FALSE)</f>
        <v>5416.6571019746461</v>
      </c>
      <c r="G196" s="41">
        <f t="shared" si="55"/>
        <v>0.85</v>
      </c>
      <c r="H196">
        <f t="shared" si="56"/>
        <v>0</v>
      </c>
      <c r="I196">
        <f t="shared" ref="I196:I259" si="57">IF(F196&lt;H196,H196,0)</f>
        <v>0</v>
      </c>
      <c r="J196">
        <f t="shared" ref="J196:J259" si="58">IF(I196=0,F196,0)</f>
        <v>5416.6571019746461</v>
      </c>
      <c r="K196">
        <f t="shared" ref="K196:K259" si="59">(J196/$J$3)*($F$3-$I$3)</f>
        <v>5414.9786825722122</v>
      </c>
      <c r="L196">
        <f t="shared" ref="L196:L259" si="60">I196+K196</f>
        <v>5414.9786825722122</v>
      </c>
      <c r="M196">
        <f t="shared" ref="M196:M259" si="61">IF(L196&lt;H196,H196,0)</f>
        <v>0</v>
      </c>
      <c r="N196" s="40">
        <f t="shared" ref="N196:N259" si="62">IF($I196+$M196=0,L196,0)</f>
        <v>5414.9786825722122</v>
      </c>
      <c r="O196" s="40">
        <f t="shared" ref="O196:O259" si="63">((N196/$N$3)*($F$3-$I$3-$M$3))</f>
        <v>5414.8649973167994</v>
      </c>
      <c r="P196" s="40">
        <f t="shared" ref="P196:P259" si="64">$I196+$M196+O196</f>
        <v>5414.8649973167994</v>
      </c>
      <c r="Q196">
        <f t="shared" ref="Q196:Q259" si="65">IF(P196&lt;H196,H196,0)</f>
        <v>0</v>
      </c>
      <c r="R196" s="40">
        <f t="shared" ref="R196:R259" si="66">IF($I196+$M196+$Q196=0,P196,0)</f>
        <v>5414.8649973167994</v>
      </c>
      <c r="S196" s="40">
        <f t="shared" ref="S196:S259" si="67">((R196/$R$3)*($F$3-$I$3-$M$3-$Q$3))</f>
        <v>5414.8649973167949</v>
      </c>
      <c r="T196" s="40">
        <f t="shared" ref="T196:T259" si="68">$I196+$M196+$Q196+S196</f>
        <v>5414.8649973167949</v>
      </c>
      <c r="U196">
        <f t="shared" ref="U196:U259" si="69">IF(T196&lt;H196,H196,0)</f>
        <v>0</v>
      </c>
      <c r="V196" s="40">
        <f t="shared" ref="V196:V259" si="70">IF($I196+$M196+$Q196+U196=0,T196,0)</f>
        <v>5414.8649973167949</v>
      </c>
      <c r="W196" s="40">
        <f t="shared" ref="W196:W259" si="71">((V196/$V$3)*($F$3-$I$3-$M$3-$Q$3-$U$3))</f>
        <v>5414.8649973167958</v>
      </c>
      <c r="X196" s="40">
        <f t="shared" ref="X196:X259" si="72">$I196+$M196+$Q196+$U196+W196</f>
        <v>5414.8649973167958</v>
      </c>
      <c r="Y196">
        <f t="shared" ref="Y196:Y259" si="73">IF(X196&lt;H196,H196,0)</f>
        <v>0</v>
      </c>
    </row>
    <row r="197" spans="1:25" x14ac:dyDescent="0.25">
      <c r="A197" s="4" t="s">
        <v>1059</v>
      </c>
      <c r="B197" s="7" t="s">
        <v>308</v>
      </c>
      <c r="C197" s="2" t="s">
        <v>1060</v>
      </c>
      <c r="D197">
        <f>VLOOKUP(B197,'Model allocations'!$A$1:$L$319,6,FALSE)</f>
        <v>23914.808355800662</v>
      </c>
      <c r="E197" s="42">
        <f>VLOOKUP(B197,'Initial adjusted formula count'!$A$1:$P$319,12,FALSE)</f>
        <v>0.149193548387097</v>
      </c>
      <c r="F197">
        <f>VLOOKUP(B197,'Model allocations'!$A$1:$L$319,11,FALSE)</f>
        <v>20327.587102430563</v>
      </c>
      <c r="G197" s="41">
        <f t="shared" ref="G197:G260" si="74">IF(E197&lt;0.15,0.85,IF(AND(E197&gt;=0.15,E197&lt;0.3),0.9,0.95))</f>
        <v>0.85</v>
      </c>
      <c r="H197">
        <f t="shared" ref="H197:H260" si="75">IF(F197 = 0, 0, D197*G197)</f>
        <v>20327.587102430563</v>
      </c>
      <c r="I197">
        <f t="shared" si="57"/>
        <v>0</v>
      </c>
      <c r="J197">
        <f t="shared" si="58"/>
        <v>20327.587102430563</v>
      </c>
      <c r="K197">
        <f t="shared" si="59"/>
        <v>20321.288343628767</v>
      </c>
      <c r="L197">
        <f t="shared" si="60"/>
        <v>20321.288343628767</v>
      </c>
      <c r="M197">
        <f t="shared" si="61"/>
        <v>20327.587102430563</v>
      </c>
      <c r="N197" s="40">
        <f t="shared" si="62"/>
        <v>0</v>
      </c>
      <c r="O197" s="40">
        <f t="shared" si="63"/>
        <v>0</v>
      </c>
      <c r="P197" s="40">
        <f t="shared" si="64"/>
        <v>20327.587102430563</v>
      </c>
      <c r="Q197">
        <f t="shared" si="65"/>
        <v>0</v>
      </c>
      <c r="R197" s="40">
        <f t="shared" si="66"/>
        <v>0</v>
      </c>
      <c r="S197" s="40">
        <f t="shared" si="67"/>
        <v>0</v>
      </c>
      <c r="T197" s="40">
        <f t="shared" si="68"/>
        <v>20327.587102430563</v>
      </c>
      <c r="U197">
        <f t="shared" si="69"/>
        <v>0</v>
      </c>
      <c r="V197" s="40">
        <f t="shared" si="70"/>
        <v>0</v>
      </c>
      <c r="W197" s="40">
        <f t="shared" si="71"/>
        <v>0</v>
      </c>
      <c r="X197" s="40">
        <f t="shared" si="72"/>
        <v>20327.587102430563</v>
      </c>
      <c r="Y197">
        <f t="shared" si="73"/>
        <v>0</v>
      </c>
    </row>
    <row r="198" spans="1:25" x14ac:dyDescent="0.25">
      <c r="A198" s="4" t="s">
        <v>1061</v>
      </c>
      <c r="B198" s="7" t="s">
        <v>206</v>
      </c>
      <c r="C198" s="2" t="s">
        <v>1062</v>
      </c>
      <c r="D198">
        <f>VLOOKUP(B198,'Model allocations'!$A$1:$L$319,6,FALSE)</f>
        <v>0</v>
      </c>
      <c r="E198" s="42">
        <f>VLOOKUP(B198,'Initial adjusted formula count'!$A$1:$P$319,12,FALSE)</f>
        <v>5.3708224598030103E-2</v>
      </c>
      <c r="F198">
        <f>VLOOKUP(B198,'Model allocations'!$A$1:$L$319,11,FALSE)</f>
        <v>345582.72310598241</v>
      </c>
      <c r="G198" s="41">
        <f t="shared" si="74"/>
        <v>0.85</v>
      </c>
      <c r="H198">
        <f t="shared" si="75"/>
        <v>0</v>
      </c>
      <c r="I198">
        <f t="shared" si="57"/>
        <v>0</v>
      </c>
      <c r="J198">
        <f t="shared" si="58"/>
        <v>345582.72310598241</v>
      </c>
      <c r="K198">
        <f t="shared" si="59"/>
        <v>345475.63994810719</v>
      </c>
      <c r="L198">
        <f t="shared" si="60"/>
        <v>345475.63994810719</v>
      </c>
      <c r="M198">
        <f t="shared" si="61"/>
        <v>0</v>
      </c>
      <c r="N198" s="40">
        <f t="shared" si="62"/>
        <v>345475.63994810719</v>
      </c>
      <c r="O198" s="40">
        <f t="shared" si="63"/>
        <v>345468.3868288119</v>
      </c>
      <c r="P198" s="40">
        <f t="shared" si="64"/>
        <v>345468.3868288119</v>
      </c>
      <c r="Q198">
        <f t="shared" si="65"/>
        <v>0</v>
      </c>
      <c r="R198" s="40">
        <f t="shared" si="66"/>
        <v>345468.3868288119</v>
      </c>
      <c r="S198" s="40">
        <f t="shared" si="67"/>
        <v>345468.38682881161</v>
      </c>
      <c r="T198" s="40">
        <f t="shared" si="68"/>
        <v>345468.38682881161</v>
      </c>
      <c r="U198">
        <f t="shared" si="69"/>
        <v>0</v>
      </c>
      <c r="V198" s="40">
        <f t="shared" si="70"/>
        <v>345468.38682881161</v>
      </c>
      <c r="W198" s="40">
        <f t="shared" si="71"/>
        <v>345468.38682881166</v>
      </c>
      <c r="X198" s="40">
        <f t="shared" si="72"/>
        <v>345468.38682881166</v>
      </c>
      <c r="Y198">
        <f t="shared" si="73"/>
        <v>0</v>
      </c>
    </row>
    <row r="199" spans="1:25" x14ac:dyDescent="0.25">
      <c r="A199" s="4" t="s">
        <v>62</v>
      </c>
      <c r="B199" s="7" t="s">
        <v>96</v>
      </c>
      <c r="C199" s="2" t="s">
        <v>1063</v>
      </c>
      <c r="D199">
        <f>VLOOKUP(B199,'Model allocations'!$A$1:$L$319,6,FALSE)</f>
        <v>24175.06339850097</v>
      </c>
      <c r="E199" s="42">
        <f>VLOOKUP(B199,'Initial adjusted formula count'!$A$1:$P$319,12,FALSE)</f>
        <v>0.11933071524847901</v>
      </c>
      <c r="F199">
        <f>VLOOKUP(B199,'Model allocations'!$A$1:$L$319,11,FALSE)</f>
        <v>21233.717578723637</v>
      </c>
      <c r="G199" s="41">
        <f t="shared" si="74"/>
        <v>0.85</v>
      </c>
      <c r="H199">
        <f t="shared" si="75"/>
        <v>20548.803888725823</v>
      </c>
      <c r="I199">
        <f t="shared" si="57"/>
        <v>0</v>
      </c>
      <c r="J199">
        <f t="shared" si="58"/>
        <v>21233.717578723637</v>
      </c>
      <c r="K199">
        <f t="shared" si="59"/>
        <v>21227.138043984964</v>
      </c>
      <c r="L199">
        <f t="shared" si="60"/>
        <v>21227.138043984964</v>
      </c>
      <c r="M199">
        <f t="shared" si="61"/>
        <v>0</v>
      </c>
      <c r="N199" s="40">
        <f t="shared" si="62"/>
        <v>21227.138043984964</v>
      </c>
      <c r="O199" s="40">
        <f t="shared" si="63"/>
        <v>21226.692388932253</v>
      </c>
      <c r="P199" s="40">
        <f t="shared" si="64"/>
        <v>21226.692388932253</v>
      </c>
      <c r="Q199">
        <f t="shared" si="65"/>
        <v>0</v>
      </c>
      <c r="R199" s="40">
        <f t="shared" si="66"/>
        <v>21226.692388932253</v>
      </c>
      <c r="S199" s="40">
        <f t="shared" si="67"/>
        <v>21226.692388932235</v>
      </c>
      <c r="T199" s="40">
        <f t="shared" si="68"/>
        <v>21226.692388932235</v>
      </c>
      <c r="U199">
        <f t="shared" si="69"/>
        <v>0</v>
      </c>
      <c r="V199" s="40">
        <f t="shared" si="70"/>
        <v>21226.692388932235</v>
      </c>
      <c r="W199" s="40">
        <f t="shared" si="71"/>
        <v>21226.692388932239</v>
      </c>
      <c r="X199" s="40">
        <f t="shared" si="72"/>
        <v>21226.692388932239</v>
      </c>
      <c r="Y199">
        <f t="shared" si="73"/>
        <v>0</v>
      </c>
    </row>
    <row r="200" spans="1:25" x14ac:dyDescent="0.25">
      <c r="A200" s="4" t="s">
        <v>1064</v>
      </c>
      <c r="B200" s="7" t="s">
        <v>558</v>
      </c>
      <c r="C200" s="2" t="s">
        <v>1065</v>
      </c>
      <c r="D200">
        <f>VLOOKUP(B200,'Model allocations'!$A$1:$L$319,6,FALSE)</f>
        <v>129028.73345455248</v>
      </c>
      <c r="E200" s="42">
        <f>VLOOKUP(B200,'Initial adjusted formula count'!$A$1:$P$319,12,FALSE)</f>
        <v>0.16555851063829799</v>
      </c>
      <c r="F200">
        <f>VLOOKUP(B200,'Model allocations'!$A$1:$L$319,11,FALSE)</f>
        <v>140837.20131073834</v>
      </c>
      <c r="G200" s="41">
        <f t="shared" si="74"/>
        <v>0.9</v>
      </c>
      <c r="H200">
        <f t="shared" si="75"/>
        <v>116125.86010909724</v>
      </c>
      <c r="I200">
        <f t="shared" si="57"/>
        <v>0</v>
      </c>
      <c r="J200">
        <f t="shared" si="58"/>
        <v>140837.20131073834</v>
      </c>
      <c r="K200">
        <f t="shared" si="59"/>
        <v>140793.56113067633</v>
      </c>
      <c r="L200">
        <f t="shared" si="60"/>
        <v>140793.56113067633</v>
      </c>
      <c r="M200">
        <f t="shared" si="61"/>
        <v>0</v>
      </c>
      <c r="N200" s="40">
        <f t="shared" si="62"/>
        <v>140793.56113067633</v>
      </c>
      <c r="O200" s="40">
        <f t="shared" si="63"/>
        <v>140790.60522763481</v>
      </c>
      <c r="P200" s="40">
        <f t="shared" si="64"/>
        <v>140790.60522763481</v>
      </c>
      <c r="Q200">
        <f t="shared" si="65"/>
        <v>0</v>
      </c>
      <c r="R200" s="40">
        <f t="shared" si="66"/>
        <v>140790.60522763481</v>
      </c>
      <c r="S200" s="40">
        <f t="shared" si="67"/>
        <v>140790.60522763469</v>
      </c>
      <c r="T200" s="40">
        <f t="shared" si="68"/>
        <v>140790.60522763469</v>
      </c>
      <c r="U200">
        <f t="shared" si="69"/>
        <v>0</v>
      </c>
      <c r="V200" s="40">
        <f t="shared" si="70"/>
        <v>140790.60522763469</v>
      </c>
      <c r="W200" s="40">
        <f t="shared" si="71"/>
        <v>140790.60522763472</v>
      </c>
      <c r="X200" s="40">
        <f t="shared" si="72"/>
        <v>140790.60522763472</v>
      </c>
      <c r="Y200">
        <f t="shared" si="73"/>
        <v>0</v>
      </c>
    </row>
    <row r="201" spans="1:25" x14ac:dyDescent="0.25">
      <c r="A201" s="4" t="s">
        <v>1066</v>
      </c>
      <c r="B201" s="7" t="s">
        <v>560</v>
      </c>
      <c r="C201" s="2" t="s">
        <v>1067</v>
      </c>
      <c r="D201">
        <f>VLOOKUP(B201,'Model allocations'!$A$1:$L$319,6,FALSE)</f>
        <v>25583.283357368146</v>
      </c>
      <c r="E201" s="42">
        <f>VLOOKUP(B201,'Initial adjusted formula count'!$A$1:$P$319,12,FALSE)</f>
        <v>0.16253443526170799</v>
      </c>
      <c r="F201">
        <f>VLOOKUP(B201,'Model allocations'!$A$1:$L$319,11,FALSE)</f>
        <v>32951.393898011978</v>
      </c>
      <c r="G201" s="41">
        <f t="shared" si="74"/>
        <v>0.9</v>
      </c>
      <c r="H201">
        <f t="shared" si="75"/>
        <v>23024.955021631333</v>
      </c>
      <c r="I201">
        <f t="shared" si="57"/>
        <v>0</v>
      </c>
      <c r="J201">
        <f t="shared" si="58"/>
        <v>32951.393898011978</v>
      </c>
      <c r="K201">
        <f t="shared" si="59"/>
        <v>32941.183493732278</v>
      </c>
      <c r="L201">
        <f t="shared" si="60"/>
        <v>32941.183493732278</v>
      </c>
      <c r="M201">
        <f t="shared" si="61"/>
        <v>0</v>
      </c>
      <c r="N201" s="40">
        <f t="shared" si="62"/>
        <v>32941.183493732278</v>
      </c>
      <c r="O201" s="40">
        <f t="shared" si="63"/>
        <v>32940.491907102187</v>
      </c>
      <c r="P201" s="40">
        <f t="shared" si="64"/>
        <v>32940.491907102187</v>
      </c>
      <c r="Q201">
        <f t="shared" si="65"/>
        <v>0</v>
      </c>
      <c r="R201" s="40">
        <f t="shared" si="66"/>
        <v>32940.491907102187</v>
      </c>
      <c r="S201" s="40">
        <f t="shared" si="67"/>
        <v>32940.491907102158</v>
      </c>
      <c r="T201" s="40">
        <f t="shared" si="68"/>
        <v>32940.491907102158</v>
      </c>
      <c r="U201">
        <f t="shared" si="69"/>
        <v>0</v>
      </c>
      <c r="V201" s="40">
        <f t="shared" si="70"/>
        <v>32940.491907102158</v>
      </c>
      <c r="W201" s="40">
        <f t="shared" si="71"/>
        <v>32940.491907102165</v>
      </c>
      <c r="X201" s="40">
        <f t="shared" si="72"/>
        <v>32940.491907102165</v>
      </c>
      <c r="Y201">
        <f t="shared" si="73"/>
        <v>0</v>
      </c>
    </row>
    <row r="202" spans="1:25" x14ac:dyDescent="0.25">
      <c r="A202" s="4" t="s">
        <v>1068</v>
      </c>
      <c r="B202" s="7" t="s">
        <v>562</v>
      </c>
      <c r="C202" s="2" t="s">
        <v>1069</v>
      </c>
      <c r="D202">
        <f>VLOOKUP(B202,'Model allocations'!$A$1:$L$319,6,FALSE)</f>
        <v>407161.54185376753</v>
      </c>
      <c r="E202" s="42">
        <f>VLOOKUP(B202,'Initial adjusted formula count'!$A$1:$P$319,12,FALSE)</f>
        <v>0.15540540540540501</v>
      </c>
      <c r="F202">
        <f>VLOOKUP(B202,'Model allocations'!$A$1:$L$319,11,FALSE)</f>
        <v>373749.34003625088</v>
      </c>
      <c r="G202" s="41">
        <f t="shared" si="74"/>
        <v>0.9</v>
      </c>
      <c r="H202">
        <f t="shared" si="75"/>
        <v>366445.38766839076</v>
      </c>
      <c r="I202">
        <f t="shared" si="57"/>
        <v>0</v>
      </c>
      <c r="J202">
        <f t="shared" si="58"/>
        <v>373749.34003625088</v>
      </c>
      <c r="K202">
        <f t="shared" si="59"/>
        <v>373633.52909748297</v>
      </c>
      <c r="L202">
        <f t="shared" si="60"/>
        <v>373633.52909748297</v>
      </c>
      <c r="M202">
        <f t="shared" si="61"/>
        <v>0</v>
      </c>
      <c r="N202" s="40">
        <f t="shared" si="62"/>
        <v>373633.52909748297</v>
      </c>
      <c r="O202" s="40">
        <f t="shared" si="63"/>
        <v>373625.68481485947</v>
      </c>
      <c r="P202" s="40">
        <f t="shared" si="64"/>
        <v>373625.68481485947</v>
      </c>
      <c r="Q202">
        <f t="shared" si="65"/>
        <v>0</v>
      </c>
      <c r="R202" s="40">
        <f t="shared" si="66"/>
        <v>373625.68481485947</v>
      </c>
      <c r="S202" s="40">
        <f t="shared" si="67"/>
        <v>373625.68481485918</v>
      </c>
      <c r="T202" s="40">
        <f t="shared" si="68"/>
        <v>373625.68481485918</v>
      </c>
      <c r="U202">
        <f t="shared" si="69"/>
        <v>0</v>
      </c>
      <c r="V202" s="40">
        <f t="shared" si="70"/>
        <v>373625.68481485918</v>
      </c>
      <c r="W202" s="40">
        <f t="shared" si="71"/>
        <v>373625.68481485924</v>
      </c>
      <c r="X202" s="40">
        <f t="shared" si="72"/>
        <v>373625.68481485924</v>
      </c>
      <c r="Y202">
        <f t="shared" si="73"/>
        <v>0</v>
      </c>
    </row>
    <row r="203" spans="1:25" x14ac:dyDescent="0.25">
      <c r="A203" s="4" t="s">
        <v>1070</v>
      </c>
      <c r="B203" s="7" t="s">
        <v>564</v>
      </c>
      <c r="C203" s="2" t="s">
        <v>1071</v>
      </c>
      <c r="D203">
        <f>VLOOKUP(B203,'Model allocations'!$A$1:$L$319,6,FALSE)</f>
        <v>157023.38090005147</v>
      </c>
      <c r="E203" s="42">
        <f>VLOOKUP(B203,'Initial adjusted formula count'!$A$1:$P$319,12,FALSE)</f>
        <v>0.195352214960058</v>
      </c>
      <c r="F203">
        <f>VLOOKUP(B203,'Model allocations'!$A$1:$L$319,11,FALSE)</f>
        <v>167833.7932236944</v>
      </c>
      <c r="G203" s="41">
        <f t="shared" si="74"/>
        <v>0.9</v>
      </c>
      <c r="H203">
        <f t="shared" si="75"/>
        <v>141321.04281004632</v>
      </c>
      <c r="I203">
        <f t="shared" si="57"/>
        <v>0</v>
      </c>
      <c r="J203">
        <f t="shared" si="58"/>
        <v>167833.7932236944</v>
      </c>
      <c r="K203">
        <f t="shared" si="59"/>
        <v>167781.78780972274</v>
      </c>
      <c r="L203">
        <f t="shared" si="60"/>
        <v>167781.78780972274</v>
      </c>
      <c r="M203">
        <f t="shared" si="61"/>
        <v>0</v>
      </c>
      <c r="N203" s="40">
        <f t="shared" si="62"/>
        <v>167781.78780972274</v>
      </c>
      <c r="O203" s="40">
        <f t="shared" si="63"/>
        <v>167778.26529993667</v>
      </c>
      <c r="P203" s="40">
        <f t="shared" si="64"/>
        <v>167778.26529993667</v>
      </c>
      <c r="Q203">
        <f t="shared" si="65"/>
        <v>0</v>
      </c>
      <c r="R203" s="40">
        <f t="shared" si="66"/>
        <v>167778.26529993667</v>
      </c>
      <c r="S203" s="40">
        <f t="shared" si="67"/>
        <v>167778.26529993652</v>
      </c>
      <c r="T203" s="40">
        <f t="shared" si="68"/>
        <v>167778.26529993652</v>
      </c>
      <c r="U203">
        <f t="shared" si="69"/>
        <v>0</v>
      </c>
      <c r="V203" s="40">
        <f t="shared" si="70"/>
        <v>167778.26529993652</v>
      </c>
      <c r="W203" s="40">
        <f t="shared" si="71"/>
        <v>167778.26529993655</v>
      </c>
      <c r="X203" s="40">
        <f t="shared" si="72"/>
        <v>167778.26529993655</v>
      </c>
      <c r="Y203">
        <f t="shared" si="73"/>
        <v>0</v>
      </c>
    </row>
    <row r="204" spans="1:25" x14ac:dyDescent="0.25">
      <c r="A204" s="4" t="s">
        <v>1072</v>
      </c>
      <c r="B204" s="7" t="s">
        <v>566</v>
      </c>
      <c r="C204" s="2" t="s">
        <v>1073</v>
      </c>
      <c r="D204">
        <f>VLOOKUP(B204,'Model allocations'!$A$1:$L$319,6,FALSE)</f>
        <v>22802.491688089009</v>
      </c>
      <c r="E204" s="42">
        <f>VLOOKUP(B204,'Initial adjusted formula count'!$A$1:$P$319,12,FALSE)</f>
        <v>0.13725490196078399</v>
      </c>
      <c r="F204">
        <f>VLOOKUP(B204,'Model allocations'!$A$1:$L$319,11,FALSE)</f>
        <v>26541.61979967578</v>
      </c>
      <c r="G204" s="41">
        <f t="shared" si="74"/>
        <v>0.85</v>
      </c>
      <c r="H204">
        <f t="shared" si="75"/>
        <v>19382.117934875656</v>
      </c>
      <c r="I204">
        <f t="shared" si="57"/>
        <v>0</v>
      </c>
      <c r="J204">
        <f t="shared" si="58"/>
        <v>26541.61979967578</v>
      </c>
      <c r="K204">
        <f t="shared" si="59"/>
        <v>26533.395544603856</v>
      </c>
      <c r="L204">
        <f t="shared" si="60"/>
        <v>26533.395544603856</v>
      </c>
      <c r="M204">
        <f t="shared" si="61"/>
        <v>0</v>
      </c>
      <c r="N204" s="40">
        <f t="shared" si="62"/>
        <v>26533.395544603856</v>
      </c>
      <c r="O204" s="40">
        <f t="shared" si="63"/>
        <v>26532.838486852335</v>
      </c>
      <c r="P204" s="40">
        <f t="shared" si="64"/>
        <v>26532.838486852335</v>
      </c>
      <c r="Q204">
        <f t="shared" si="65"/>
        <v>0</v>
      </c>
      <c r="R204" s="40">
        <f t="shared" si="66"/>
        <v>26532.838486852335</v>
      </c>
      <c r="S204" s="40">
        <f t="shared" si="67"/>
        <v>26532.838486852314</v>
      </c>
      <c r="T204" s="40">
        <f t="shared" si="68"/>
        <v>26532.838486852314</v>
      </c>
      <c r="U204">
        <f t="shared" si="69"/>
        <v>0</v>
      </c>
      <c r="V204" s="40">
        <f t="shared" si="70"/>
        <v>26532.838486852314</v>
      </c>
      <c r="W204" s="40">
        <f t="shared" si="71"/>
        <v>26532.838486852321</v>
      </c>
      <c r="X204" s="40">
        <f t="shared" si="72"/>
        <v>26532.838486852321</v>
      </c>
      <c r="Y204">
        <f t="shared" si="73"/>
        <v>0</v>
      </c>
    </row>
    <row r="205" spans="1:25" x14ac:dyDescent="0.25">
      <c r="A205" s="4" t="s">
        <v>40</v>
      </c>
      <c r="B205" s="7" t="s">
        <v>90</v>
      </c>
      <c r="C205" s="2" t="s">
        <v>1074</v>
      </c>
      <c r="D205">
        <f>VLOOKUP(B205,'Model allocations'!$A$1:$L$319,6,FALSE)</f>
        <v>124797.06623115612</v>
      </c>
      <c r="E205" s="42">
        <f>VLOOKUP(B205,'Initial adjusted formula count'!$A$1:$P$319,12,FALSE)</f>
        <v>0.13154376085937999</v>
      </c>
      <c r="F205">
        <f>VLOOKUP(B205,'Model allocations'!$A$1:$L$319,11,FALSE)</f>
        <v>76951.444200113678</v>
      </c>
      <c r="G205" s="41">
        <f t="shared" si="74"/>
        <v>0.85</v>
      </c>
      <c r="H205">
        <f t="shared" si="75"/>
        <v>106077.50629648269</v>
      </c>
      <c r="I205">
        <f t="shared" si="57"/>
        <v>106077.50629648269</v>
      </c>
      <c r="J205">
        <f t="shared" si="58"/>
        <v>0</v>
      </c>
      <c r="K205">
        <f t="shared" si="59"/>
        <v>0</v>
      </c>
      <c r="L205">
        <f t="shared" si="60"/>
        <v>106077.50629648269</v>
      </c>
      <c r="M205">
        <f t="shared" si="61"/>
        <v>0</v>
      </c>
      <c r="N205" s="40">
        <f t="shared" si="62"/>
        <v>0</v>
      </c>
      <c r="O205" s="40">
        <f t="shared" si="63"/>
        <v>0</v>
      </c>
      <c r="P205" s="40">
        <f t="shared" si="64"/>
        <v>106077.50629648269</v>
      </c>
      <c r="Q205">
        <f t="shared" si="65"/>
        <v>0</v>
      </c>
      <c r="R205" s="40">
        <f t="shared" si="66"/>
        <v>0</v>
      </c>
      <c r="S205" s="40">
        <f t="shared" si="67"/>
        <v>0</v>
      </c>
      <c r="T205" s="40">
        <f t="shared" si="68"/>
        <v>106077.50629648269</v>
      </c>
      <c r="U205">
        <f t="shared" si="69"/>
        <v>0</v>
      </c>
      <c r="V205" s="40">
        <f t="shared" si="70"/>
        <v>0</v>
      </c>
      <c r="W205" s="40">
        <f t="shared" si="71"/>
        <v>0</v>
      </c>
      <c r="X205" s="40">
        <f t="shared" si="72"/>
        <v>106077.50629648269</v>
      </c>
      <c r="Y205">
        <f t="shared" si="73"/>
        <v>0</v>
      </c>
    </row>
    <row r="206" spans="1:25" x14ac:dyDescent="0.25">
      <c r="A206" s="4" t="s">
        <v>1075</v>
      </c>
      <c r="B206" s="7" t="s">
        <v>568</v>
      </c>
      <c r="C206" s="2" t="s">
        <v>1076</v>
      </c>
      <c r="D206">
        <f>VLOOKUP(B206,'Model allocations'!$A$1:$L$319,6,FALSE)</f>
        <v>238891.56606091961</v>
      </c>
      <c r="E206" s="42">
        <f>VLOOKUP(B206,'Initial adjusted formula count'!$A$1:$P$319,12,FALSE)</f>
        <v>0.126934984520124</v>
      </c>
      <c r="F206">
        <f>VLOOKUP(B206,'Model allocations'!$A$1:$L$319,11,FALSE)</f>
        <v>203057.83115178166</v>
      </c>
      <c r="G206" s="41">
        <f t="shared" si="74"/>
        <v>0.85</v>
      </c>
      <c r="H206">
        <f t="shared" si="75"/>
        <v>203057.83115178166</v>
      </c>
      <c r="I206">
        <f t="shared" si="57"/>
        <v>0</v>
      </c>
      <c r="J206">
        <f t="shared" si="58"/>
        <v>203057.83115178166</v>
      </c>
      <c r="K206">
        <f t="shared" si="59"/>
        <v>202994.91112616347</v>
      </c>
      <c r="L206">
        <f t="shared" si="60"/>
        <v>202994.91112616347</v>
      </c>
      <c r="M206">
        <f t="shared" si="61"/>
        <v>203057.83115178166</v>
      </c>
      <c r="N206" s="40">
        <f t="shared" si="62"/>
        <v>0</v>
      </c>
      <c r="O206" s="40">
        <f t="shared" si="63"/>
        <v>0</v>
      </c>
      <c r="P206" s="40">
        <f t="shared" si="64"/>
        <v>203057.83115178166</v>
      </c>
      <c r="Q206">
        <f t="shared" si="65"/>
        <v>0</v>
      </c>
      <c r="R206" s="40">
        <f t="shared" si="66"/>
        <v>0</v>
      </c>
      <c r="S206" s="40">
        <f t="shared" si="67"/>
        <v>0</v>
      </c>
      <c r="T206" s="40">
        <f t="shared" si="68"/>
        <v>203057.83115178166</v>
      </c>
      <c r="U206">
        <f t="shared" si="69"/>
        <v>0</v>
      </c>
      <c r="V206" s="40">
        <f t="shared" si="70"/>
        <v>0</v>
      </c>
      <c r="W206" s="40">
        <f t="shared" si="71"/>
        <v>0</v>
      </c>
      <c r="X206" s="40">
        <f t="shared" si="72"/>
        <v>203057.83115178166</v>
      </c>
      <c r="Y206">
        <f t="shared" si="73"/>
        <v>0</v>
      </c>
    </row>
    <row r="207" spans="1:25" x14ac:dyDescent="0.25">
      <c r="A207" s="4" t="s">
        <v>27</v>
      </c>
      <c r="B207" s="7" t="s">
        <v>70</v>
      </c>
      <c r="C207" s="2" t="s">
        <v>1077</v>
      </c>
      <c r="D207">
        <f>VLOOKUP(B207,'Model allocations'!$A$1:$L$319,6,FALSE)</f>
        <v>157999.82302846803</v>
      </c>
      <c r="E207" s="42">
        <f>VLOOKUP(B207,'Initial adjusted formula count'!$A$1:$P$319,12,FALSE)</f>
        <v>0.115615529354809</v>
      </c>
      <c r="F207">
        <f>VLOOKUP(B207,'Model allocations'!$A$1:$L$319,11,FALSE)</f>
        <v>194102.35621182679</v>
      </c>
      <c r="G207" s="41">
        <f t="shared" si="74"/>
        <v>0.85</v>
      </c>
      <c r="H207">
        <f t="shared" si="75"/>
        <v>134299.84957419781</v>
      </c>
      <c r="I207">
        <f t="shared" si="57"/>
        <v>0</v>
      </c>
      <c r="J207">
        <f t="shared" si="58"/>
        <v>194102.35621182679</v>
      </c>
      <c r="K207">
        <f t="shared" si="59"/>
        <v>194042.21115287425</v>
      </c>
      <c r="L207">
        <f t="shared" si="60"/>
        <v>194042.21115287425</v>
      </c>
      <c r="M207">
        <f t="shared" si="61"/>
        <v>0</v>
      </c>
      <c r="N207" s="40">
        <f t="shared" si="62"/>
        <v>194042.21115287425</v>
      </c>
      <c r="O207" s="40">
        <f t="shared" si="63"/>
        <v>194038.137316276</v>
      </c>
      <c r="P207" s="40">
        <f t="shared" si="64"/>
        <v>194038.137316276</v>
      </c>
      <c r="Q207">
        <f t="shared" si="65"/>
        <v>0</v>
      </c>
      <c r="R207" s="40">
        <f t="shared" si="66"/>
        <v>194038.137316276</v>
      </c>
      <c r="S207" s="40">
        <f t="shared" si="67"/>
        <v>194038.13731627585</v>
      </c>
      <c r="T207" s="40">
        <f t="shared" si="68"/>
        <v>194038.13731627585</v>
      </c>
      <c r="U207">
        <f t="shared" si="69"/>
        <v>0</v>
      </c>
      <c r="V207" s="40">
        <f t="shared" si="70"/>
        <v>194038.13731627585</v>
      </c>
      <c r="W207" s="40">
        <f t="shared" si="71"/>
        <v>194038.13731627588</v>
      </c>
      <c r="X207" s="40">
        <f t="shared" si="72"/>
        <v>194038.13731627588</v>
      </c>
      <c r="Y207">
        <f t="shared" si="73"/>
        <v>0</v>
      </c>
    </row>
    <row r="208" spans="1:25" x14ac:dyDescent="0.25">
      <c r="A208" s="4" t="s">
        <v>24</v>
      </c>
      <c r="B208" s="7" t="s">
        <v>83</v>
      </c>
      <c r="C208" s="2" t="s">
        <v>1078</v>
      </c>
      <c r="D208">
        <f>VLOOKUP(B208,'Model allocations'!$A$1:$L$319,6,FALSE)</f>
        <v>0</v>
      </c>
      <c r="E208" s="42">
        <f>VLOOKUP(B208,'Initial adjusted formula count'!$A$1:$P$319,12,FALSE)</f>
        <v>6.8343011853328403E-2</v>
      </c>
      <c r="F208">
        <f>VLOOKUP(B208,'Model allocations'!$A$1:$L$319,11,FALSE)</f>
        <v>6313.9565612352162</v>
      </c>
      <c r="G208" s="41">
        <f t="shared" si="74"/>
        <v>0.85</v>
      </c>
      <c r="H208">
        <f t="shared" si="75"/>
        <v>0</v>
      </c>
      <c r="I208">
        <f t="shared" si="57"/>
        <v>0</v>
      </c>
      <c r="J208">
        <f t="shared" si="58"/>
        <v>6313.9565612352162</v>
      </c>
      <c r="K208">
        <f t="shared" si="59"/>
        <v>6312.0001022977222</v>
      </c>
      <c r="L208">
        <f t="shared" si="60"/>
        <v>6312.0001022977222</v>
      </c>
      <c r="M208">
        <f t="shared" si="61"/>
        <v>0</v>
      </c>
      <c r="N208" s="40">
        <f t="shared" si="62"/>
        <v>6312.0001022977222</v>
      </c>
      <c r="O208" s="40">
        <f t="shared" si="63"/>
        <v>6311.8675844456948</v>
      </c>
      <c r="P208" s="40">
        <f t="shared" si="64"/>
        <v>6311.8675844456948</v>
      </c>
      <c r="Q208">
        <f t="shared" si="65"/>
        <v>0</v>
      </c>
      <c r="R208" s="40">
        <f t="shared" si="66"/>
        <v>6311.8675844456948</v>
      </c>
      <c r="S208" s="40">
        <f t="shared" si="67"/>
        <v>6311.8675844456893</v>
      </c>
      <c r="T208" s="40">
        <f t="shared" si="68"/>
        <v>6311.8675844456893</v>
      </c>
      <c r="U208">
        <f t="shared" si="69"/>
        <v>0</v>
      </c>
      <c r="V208" s="40">
        <f t="shared" si="70"/>
        <v>6311.8675844456893</v>
      </c>
      <c r="W208" s="40">
        <f t="shared" si="71"/>
        <v>6311.8675844456902</v>
      </c>
      <c r="X208" s="40">
        <f t="shared" si="72"/>
        <v>6311.8675844456902</v>
      </c>
      <c r="Y208">
        <f t="shared" si="73"/>
        <v>0</v>
      </c>
    </row>
    <row r="209" spans="1:25" x14ac:dyDescent="0.25">
      <c r="A209" s="4" t="s">
        <v>1079</v>
      </c>
      <c r="B209" s="7" t="s">
        <v>208</v>
      </c>
      <c r="C209" s="2" t="s">
        <v>1080</v>
      </c>
      <c r="D209">
        <f>VLOOKUP(B209,'Model allocations'!$A$1:$L$319,6,FALSE)</f>
        <v>1095075.7593621283</v>
      </c>
      <c r="E209" s="42">
        <f>VLOOKUP(B209,'Initial adjusted formula count'!$A$1:$P$319,12,FALSE)</f>
        <v>7.2866546056430198E-2</v>
      </c>
      <c r="F209">
        <f>VLOOKUP(B209,'Model allocations'!$A$1:$L$319,11,FALSE)</f>
        <v>1350914.2812324769</v>
      </c>
      <c r="G209" s="41">
        <f t="shared" si="74"/>
        <v>0.85</v>
      </c>
      <c r="H209">
        <f t="shared" si="75"/>
        <v>930814.39545780909</v>
      </c>
      <c r="I209">
        <f t="shared" si="57"/>
        <v>0</v>
      </c>
      <c r="J209">
        <f t="shared" si="58"/>
        <v>1350914.2812324769</v>
      </c>
      <c r="K209">
        <f t="shared" si="59"/>
        <v>1350495.6834335099</v>
      </c>
      <c r="L209">
        <f t="shared" si="60"/>
        <v>1350495.6834335099</v>
      </c>
      <c r="M209">
        <f t="shared" si="61"/>
        <v>0</v>
      </c>
      <c r="N209" s="40">
        <f t="shared" si="62"/>
        <v>1350495.6834335099</v>
      </c>
      <c r="O209" s="40">
        <f t="shared" si="63"/>
        <v>1350467.33033081</v>
      </c>
      <c r="P209" s="40">
        <f t="shared" si="64"/>
        <v>1350467.33033081</v>
      </c>
      <c r="Q209">
        <f t="shared" si="65"/>
        <v>0</v>
      </c>
      <c r="R209" s="40">
        <f t="shared" si="66"/>
        <v>1350467.33033081</v>
      </c>
      <c r="S209" s="40">
        <f t="shared" si="67"/>
        <v>1350467.3303308091</v>
      </c>
      <c r="T209" s="40">
        <f t="shared" si="68"/>
        <v>1350467.3303308091</v>
      </c>
      <c r="U209">
        <f t="shared" si="69"/>
        <v>0</v>
      </c>
      <c r="V209" s="40">
        <f t="shared" si="70"/>
        <v>1350467.3303308091</v>
      </c>
      <c r="W209" s="40">
        <f t="shared" si="71"/>
        <v>1350467.3303308093</v>
      </c>
      <c r="X209" s="40">
        <f t="shared" si="72"/>
        <v>1350467.3303308093</v>
      </c>
      <c r="Y209">
        <f t="shared" si="73"/>
        <v>0</v>
      </c>
    </row>
    <row r="210" spans="1:25" x14ac:dyDescent="0.25">
      <c r="A210" s="4" t="s">
        <v>1081</v>
      </c>
      <c r="B210" s="7" t="s">
        <v>570</v>
      </c>
      <c r="C210" s="2" t="s">
        <v>1082</v>
      </c>
      <c r="D210">
        <f>VLOOKUP(B210,'Model allocations'!$A$1:$L$319,6,FALSE)</f>
        <v>12177.08671977339</v>
      </c>
      <c r="E210" s="42">
        <f>VLOOKUP(B210,'Initial adjusted formula count'!$A$1:$P$319,12,FALSE)</f>
        <v>0.27272727272727298</v>
      </c>
      <c r="F210">
        <f>VLOOKUP(B210,'Model allocations'!$A$1:$L$319,11,FALSE)</f>
        <v>0</v>
      </c>
      <c r="G210" s="41">
        <f t="shared" si="74"/>
        <v>0.9</v>
      </c>
      <c r="H210">
        <f t="shared" si="75"/>
        <v>0</v>
      </c>
      <c r="I210">
        <f t="shared" si="57"/>
        <v>0</v>
      </c>
      <c r="J210">
        <f t="shared" si="58"/>
        <v>0</v>
      </c>
      <c r="K210">
        <f t="shared" si="59"/>
        <v>0</v>
      </c>
      <c r="L210">
        <f t="shared" si="60"/>
        <v>0</v>
      </c>
      <c r="M210">
        <f t="shared" si="61"/>
        <v>0</v>
      </c>
      <c r="N210" s="40">
        <f t="shared" si="62"/>
        <v>0</v>
      </c>
      <c r="O210" s="40">
        <f t="shared" si="63"/>
        <v>0</v>
      </c>
      <c r="P210" s="40">
        <f t="shared" si="64"/>
        <v>0</v>
      </c>
      <c r="Q210">
        <f t="shared" si="65"/>
        <v>0</v>
      </c>
      <c r="R210" s="40">
        <f t="shared" si="66"/>
        <v>0</v>
      </c>
      <c r="S210" s="40">
        <f t="shared" si="67"/>
        <v>0</v>
      </c>
      <c r="T210" s="40">
        <f t="shared" si="68"/>
        <v>0</v>
      </c>
      <c r="U210">
        <f t="shared" si="69"/>
        <v>0</v>
      </c>
      <c r="V210" s="40">
        <f t="shared" si="70"/>
        <v>0</v>
      </c>
      <c r="W210" s="40">
        <f t="shared" si="71"/>
        <v>0</v>
      </c>
      <c r="X210" s="40">
        <f t="shared" si="72"/>
        <v>0</v>
      </c>
      <c r="Y210">
        <f t="shared" si="73"/>
        <v>0</v>
      </c>
    </row>
    <row r="211" spans="1:25" x14ac:dyDescent="0.25">
      <c r="A211" s="4" t="s">
        <v>1083</v>
      </c>
      <c r="B211" s="7" t="s">
        <v>572</v>
      </c>
      <c r="C211" s="2" t="s">
        <v>1084</v>
      </c>
      <c r="D211">
        <f>VLOOKUP(B211,'Model allocations'!$A$1:$L$319,6,FALSE)</f>
        <v>17565.621392752437</v>
      </c>
      <c r="E211" s="42">
        <f>VLOOKUP(B211,'Initial adjusted formula count'!$A$1:$P$319,12,FALSE)</f>
        <v>0.13725490196078399</v>
      </c>
      <c r="F211">
        <f>VLOOKUP(B211,'Model allocations'!$A$1:$L$319,11,FALSE)</f>
        <v>15166.639885529017</v>
      </c>
      <c r="G211" s="41">
        <f t="shared" si="74"/>
        <v>0.85</v>
      </c>
      <c r="H211">
        <f t="shared" si="75"/>
        <v>14930.778183839571</v>
      </c>
      <c r="I211">
        <f t="shared" si="57"/>
        <v>0</v>
      </c>
      <c r="J211">
        <f t="shared" si="58"/>
        <v>15166.639885529017</v>
      </c>
      <c r="K211">
        <f t="shared" si="59"/>
        <v>15161.940311202203</v>
      </c>
      <c r="L211">
        <f t="shared" si="60"/>
        <v>15161.940311202203</v>
      </c>
      <c r="M211">
        <f t="shared" si="61"/>
        <v>0</v>
      </c>
      <c r="N211" s="40">
        <f t="shared" si="62"/>
        <v>15161.940311202203</v>
      </c>
      <c r="O211" s="40">
        <f t="shared" si="63"/>
        <v>15161.621992487047</v>
      </c>
      <c r="P211" s="40">
        <f t="shared" si="64"/>
        <v>15161.621992487047</v>
      </c>
      <c r="Q211">
        <f t="shared" si="65"/>
        <v>0</v>
      </c>
      <c r="R211" s="40">
        <f t="shared" si="66"/>
        <v>15161.621992487047</v>
      </c>
      <c r="S211" s="40">
        <f t="shared" si="67"/>
        <v>15161.621992487035</v>
      </c>
      <c r="T211" s="40">
        <f t="shared" si="68"/>
        <v>15161.621992487035</v>
      </c>
      <c r="U211">
        <f t="shared" si="69"/>
        <v>0</v>
      </c>
      <c r="V211" s="40">
        <f t="shared" si="70"/>
        <v>15161.621992487035</v>
      </c>
      <c r="W211" s="40">
        <f t="shared" si="71"/>
        <v>15161.621992487037</v>
      </c>
      <c r="X211" s="40">
        <f t="shared" si="72"/>
        <v>15161.621992487037</v>
      </c>
      <c r="Y211">
        <f t="shared" si="73"/>
        <v>0</v>
      </c>
    </row>
    <row r="212" spans="1:25" x14ac:dyDescent="0.25">
      <c r="A212" s="4" t="s">
        <v>1085</v>
      </c>
      <c r="B212" s="7" t="s">
        <v>574</v>
      </c>
      <c r="C212" s="2" t="s">
        <v>1086</v>
      </c>
      <c r="D212">
        <f>VLOOKUP(B212,'Model allocations'!$A$1:$L$319,6,FALSE)</f>
        <v>267331.96328448469</v>
      </c>
      <c r="E212" s="42">
        <f>VLOOKUP(B212,'Initial adjusted formula count'!$A$1:$P$319,12,FALSE)</f>
        <v>0.233305853256389</v>
      </c>
      <c r="F212">
        <f>VLOOKUP(B212,'Model allocations'!$A$1:$L$319,11,FALSE)</f>
        <v>240598.76695603624</v>
      </c>
      <c r="G212" s="41">
        <f t="shared" si="74"/>
        <v>0.9</v>
      </c>
      <c r="H212">
        <f t="shared" si="75"/>
        <v>240598.76695603624</v>
      </c>
      <c r="I212">
        <f t="shared" si="57"/>
        <v>0</v>
      </c>
      <c r="J212">
        <f t="shared" si="58"/>
        <v>240598.76695603624</v>
      </c>
      <c r="K212">
        <f t="shared" si="59"/>
        <v>240524.21439879324</v>
      </c>
      <c r="L212">
        <f t="shared" si="60"/>
        <v>240524.21439879324</v>
      </c>
      <c r="M212">
        <f t="shared" si="61"/>
        <v>240598.76695603624</v>
      </c>
      <c r="N212" s="40">
        <f t="shared" si="62"/>
        <v>0</v>
      </c>
      <c r="O212" s="40">
        <f t="shared" si="63"/>
        <v>0</v>
      </c>
      <c r="P212" s="40">
        <f t="shared" si="64"/>
        <v>240598.76695603624</v>
      </c>
      <c r="Q212">
        <f t="shared" si="65"/>
        <v>0</v>
      </c>
      <c r="R212" s="40">
        <f t="shared" si="66"/>
        <v>0</v>
      </c>
      <c r="S212" s="40">
        <f t="shared" si="67"/>
        <v>0</v>
      </c>
      <c r="T212" s="40">
        <f t="shared" si="68"/>
        <v>240598.76695603624</v>
      </c>
      <c r="U212">
        <f t="shared" si="69"/>
        <v>0</v>
      </c>
      <c r="V212" s="40">
        <f t="shared" si="70"/>
        <v>0</v>
      </c>
      <c r="W212" s="40">
        <f t="shared" si="71"/>
        <v>0</v>
      </c>
      <c r="X212" s="40">
        <f t="shared" si="72"/>
        <v>240598.76695603624</v>
      </c>
      <c r="Y212">
        <f t="shared" si="73"/>
        <v>0</v>
      </c>
    </row>
    <row r="213" spans="1:25" x14ac:dyDescent="0.25">
      <c r="A213" s="4" t="s">
        <v>1087</v>
      </c>
      <c r="B213" s="7" t="s">
        <v>464</v>
      </c>
      <c r="C213" s="2" t="s">
        <v>1088</v>
      </c>
      <c r="D213">
        <f>VLOOKUP(B213,'Model allocations'!$A$1:$L$319,6,FALSE)</f>
        <v>20807.329281214606</v>
      </c>
      <c r="E213" s="42">
        <f>VLOOKUP(B213,'Initial adjusted formula count'!$A$1:$P$319,12,FALSE)</f>
        <v>0.232954545454545</v>
      </c>
      <c r="F213">
        <f>VLOOKUP(B213,'Model allocations'!$A$1:$L$319,11,FALSE)</f>
        <v>28572.4328803481</v>
      </c>
      <c r="G213" s="41">
        <f t="shared" si="74"/>
        <v>0.9</v>
      </c>
      <c r="H213">
        <f t="shared" si="75"/>
        <v>18726.596353093148</v>
      </c>
      <c r="I213">
        <f t="shared" si="57"/>
        <v>0</v>
      </c>
      <c r="J213">
        <f t="shared" si="58"/>
        <v>28572.4328803481</v>
      </c>
      <c r="K213">
        <f t="shared" si="59"/>
        <v>28563.579352273817</v>
      </c>
      <c r="L213">
        <f t="shared" si="60"/>
        <v>28563.579352273817</v>
      </c>
      <c r="M213">
        <f t="shared" si="61"/>
        <v>0</v>
      </c>
      <c r="N213" s="40">
        <f t="shared" si="62"/>
        <v>28563.579352273817</v>
      </c>
      <c r="O213" s="40">
        <f t="shared" si="63"/>
        <v>28562.979671646339</v>
      </c>
      <c r="P213" s="40">
        <f t="shared" si="64"/>
        <v>28562.979671646339</v>
      </c>
      <c r="Q213">
        <f t="shared" si="65"/>
        <v>0</v>
      </c>
      <c r="R213" s="40">
        <f t="shared" si="66"/>
        <v>28562.979671646339</v>
      </c>
      <c r="S213" s="40">
        <f t="shared" si="67"/>
        <v>28562.979671646317</v>
      </c>
      <c r="T213" s="40">
        <f t="shared" si="68"/>
        <v>28562.979671646317</v>
      </c>
      <c r="U213">
        <f t="shared" si="69"/>
        <v>0</v>
      </c>
      <c r="V213" s="40">
        <f t="shared" si="70"/>
        <v>28562.979671646317</v>
      </c>
      <c r="W213" s="40">
        <f t="shared" si="71"/>
        <v>28562.979671646321</v>
      </c>
      <c r="X213" s="40">
        <f t="shared" si="72"/>
        <v>28562.979671646321</v>
      </c>
      <c r="Y213">
        <f t="shared" si="73"/>
        <v>0</v>
      </c>
    </row>
    <row r="214" spans="1:25" x14ac:dyDescent="0.25">
      <c r="A214" s="4" t="s">
        <v>1089</v>
      </c>
      <c r="B214" s="7" t="s">
        <v>576</v>
      </c>
      <c r="C214" s="2" t="s">
        <v>1090</v>
      </c>
      <c r="D214">
        <f>VLOOKUP(B214,'Model allocations'!$A$1:$L$319,6,FALSE)</f>
        <v>344484.97253280121</v>
      </c>
      <c r="E214" s="42">
        <f>VLOOKUP(B214,'Initial adjusted formula count'!$A$1:$P$319,12,FALSE)</f>
        <v>0.138557993730408</v>
      </c>
      <c r="F214">
        <f>VLOOKUP(B214,'Model allocations'!$A$1:$L$319,11,FALSE)</f>
        <v>292812.22665288101</v>
      </c>
      <c r="G214" s="41">
        <f t="shared" si="74"/>
        <v>0.85</v>
      </c>
      <c r="H214">
        <f t="shared" si="75"/>
        <v>292812.22665288101</v>
      </c>
      <c r="I214">
        <f t="shared" si="57"/>
        <v>0</v>
      </c>
      <c r="J214">
        <f t="shared" si="58"/>
        <v>292812.22665288101</v>
      </c>
      <c r="K214">
        <f t="shared" si="59"/>
        <v>292721.49509774806</v>
      </c>
      <c r="L214">
        <f t="shared" si="60"/>
        <v>292721.49509774806</v>
      </c>
      <c r="M214">
        <f t="shared" si="61"/>
        <v>292812.22665288101</v>
      </c>
      <c r="N214" s="40">
        <f t="shared" si="62"/>
        <v>0</v>
      </c>
      <c r="O214" s="40">
        <f t="shared" si="63"/>
        <v>0</v>
      </c>
      <c r="P214" s="40">
        <f t="shared" si="64"/>
        <v>292812.22665288101</v>
      </c>
      <c r="Q214">
        <f t="shared" si="65"/>
        <v>0</v>
      </c>
      <c r="R214" s="40">
        <f t="shared" si="66"/>
        <v>0</v>
      </c>
      <c r="S214" s="40">
        <f t="shared" si="67"/>
        <v>0</v>
      </c>
      <c r="T214" s="40">
        <f t="shared" si="68"/>
        <v>292812.22665288101</v>
      </c>
      <c r="U214">
        <f t="shared" si="69"/>
        <v>0</v>
      </c>
      <c r="V214" s="40">
        <f t="shared" si="70"/>
        <v>0</v>
      </c>
      <c r="W214" s="40">
        <f t="shared" si="71"/>
        <v>0</v>
      </c>
      <c r="X214" s="40">
        <f t="shared" si="72"/>
        <v>292812.22665288101</v>
      </c>
      <c r="Y214">
        <f t="shared" si="73"/>
        <v>0</v>
      </c>
    </row>
    <row r="215" spans="1:25" x14ac:dyDescent="0.25">
      <c r="A215" s="4" t="s">
        <v>1091</v>
      </c>
      <c r="B215" s="7" t="s">
        <v>210</v>
      </c>
      <c r="C215" s="2" t="s">
        <v>1092</v>
      </c>
      <c r="D215">
        <f>VLOOKUP(B215,'Model allocations'!$A$1:$L$319,6,FALSE)</f>
        <v>69519.791731978679</v>
      </c>
      <c r="E215" s="42">
        <f>VLOOKUP(B215,'Initial adjusted formula count'!$A$1:$P$319,12,FALSE)</f>
        <v>0.15421455938697301</v>
      </c>
      <c r="F215">
        <f>VLOOKUP(B215,'Model allocations'!$A$1:$L$319,11,FALSE)</f>
        <v>87208.179341791852</v>
      </c>
      <c r="G215" s="41">
        <f t="shared" si="74"/>
        <v>0.9</v>
      </c>
      <c r="H215">
        <f t="shared" si="75"/>
        <v>62567.81255878081</v>
      </c>
      <c r="I215">
        <f t="shared" si="57"/>
        <v>0</v>
      </c>
      <c r="J215">
        <f t="shared" si="58"/>
        <v>87208.179341791852</v>
      </c>
      <c r="K215">
        <f t="shared" si="59"/>
        <v>87181.156789412664</v>
      </c>
      <c r="L215">
        <f t="shared" si="60"/>
        <v>87181.156789412664</v>
      </c>
      <c r="M215">
        <f t="shared" si="61"/>
        <v>0</v>
      </c>
      <c r="N215" s="40">
        <f t="shared" si="62"/>
        <v>87181.156789412664</v>
      </c>
      <c r="O215" s="40">
        <f t="shared" si="63"/>
        <v>87179.326456800525</v>
      </c>
      <c r="P215" s="40">
        <f t="shared" si="64"/>
        <v>87179.326456800525</v>
      </c>
      <c r="Q215">
        <f t="shared" si="65"/>
        <v>0</v>
      </c>
      <c r="R215" s="40">
        <f t="shared" si="66"/>
        <v>87179.326456800525</v>
      </c>
      <c r="S215" s="40">
        <f t="shared" si="67"/>
        <v>87179.326456800452</v>
      </c>
      <c r="T215" s="40">
        <f t="shared" si="68"/>
        <v>87179.326456800452</v>
      </c>
      <c r="U215">
        <f t="shared" si="69"/>
        <v>0</v>
      </c>
      <c r="V215" s="40">
        <f t="shared" si="70"/>
        <v>87179.326456800452</v>
      </c>
      <c r="W215" s="40">
        <f t="shared" si="71"/>
        <v>87179.326456800467</v>
      </c>
      <c r="X215" s="40">
        <f t="shared" si="72"/>
        <v>87179.326456800467</v>
      </c>
      <c r="Y215">
        <f t="shared" si="73"/>
        <v>0</v>
      </c>
    </row>
    <row r="216" spans="1:25" x14ac:dyDescent="0.25">
      <c r="A216" s="4" t="s">
        <v>18</v>
      </c>
      <c r="B216" s="7" t="s">
        <v>81</v>
      </c>
      <c r="C216" s="2" t="s">
        <v>1093</v>
      </c>
      <c r="D216">
        <f>VLOOKUP(B216,'Model allocations'!$A$1:$L$319,6,FALSE)</f>
        <v>49849.289129385397</v>
      </c>
      <c r="E216" s="42">
        <f>VLOOKUP(B216,'Initial adjusted formula count'!$A$1:$P$319,12,FALSE)</f>
        <v>0.15043806645068</v>
      </c>
      <c r="F216">
        <f>VLOOKUP(B216,'Model allocations'!$A$1:$L$319,11,FALSE)</f>
        <v>47981.962001069631</v>
      </c>
      <c r="G216" s="41">
        <f t="shared" si="74"/>
        <v>0.9</v>
      </c>
      <c r="H216">
        <f t="shared" si="75"/>
        <v>44864.360216446861</v>
      </c>
      <c r="I216">
        <f t="shared" si="57"/>
        <v>0</v>
      </c>
      <c r="J216">
        <f t="shared" si="58"/>
        <v>47981.962001069631</v>
      </c>
      <c r="K216">
        <f t="shared" si="59"/>
        <v>47967.094186018156</v>
      </c>
      <c r="L216">
        <f t="shared" si="60"/>
        <v>47967.094186018156</v>
      </c>
      <c r="M216">
        <f t="shared" si="61"/>
        <v>0</v>
      </c>
      <c r="N216" s="40">
        <f t="shared" si="62"/>
        <v>47967.094186018156</v>
      </c>
      <c r="O216" s="40">
        <f t="shared" si="63"/>
        <v>47966.087136558948</v>
      </c>
      <c r="P216" s="40">
        <f t="shared" si="64"/>
        <v>47966.087136558948</v>
      </c>
      <c r="Q216">
        <f t="shared" si="65"/>
        <v>0</v>
      </c>
      <c r="R216" s="40">
        <f t="shared" si="66"/>
        <v>47966.087136558948</v>
      </c>
      <c r="S216" s="40">
        <f t="shared" si="67"/>
        <v>47966.087136558905</v>
      </c>
      <c r="T216" s="40">
        <f t="shared" si="68"/>
        <v>47966.087136558905</v>
      </c>
      <c r="U216">
        <f t="shared" si="69"/>
        <v>0</v>
      </c>
      <c r="V216" s="40">
        <f t="shared" si="70"/>
        <v>47966.087136558905</v>
      </c>
      <c r="W216" s="40">
        <f t="shared" si="71"/>
        <v>47966.087136558919</v>
      </c>
      <c r="X216" s="40">
        <f t="shared" si="72"/>
        <v>47966.087136558919</v>
      </c>
      <c r="Y216">
        <f t="shared" si="73"/>
        <v>0</v>
      </c>
    </row>
    <row r="217" spans="1:25" x14ac:dyDescent="0.25">
      <c r="A217" s="4" t="s">
        <v>28</v>
      </c>
      <c r="B217" s="7" t="s">
        <v>84</v>
      </c>
      <c r="C217" s="2" t="s">
        <v>1094</v>
      </c>
      <c r="D217">
        <f>VLOOKUP(B217,'Model allocations'!$A$1:$L$319,6,FALSE)</f>
        <v>36442.19843451988</v>
      </c>
      <c r="E217" s="42">
        <f>VLOOKUP(B217,'Initial adjusted formula count'!$A$1:$P$319,12,FALSE)</f>
        <v>0.25066310871685299</v>
      </c>
      <c r="F217">
        <f>VLOOKUP(B217,'Model allocations'!$A$1:$L$319,11,FALSE)</f>
        <v>48733.121284427805</v>
      </c>
      <c r="G217" s="41">
        <f t="shared" si="74"/>
        <v>0.9</v>
      </c>
      <c r="H217">
        <f t="shared" si="75"/>
        <v>32797.978591067891</v>
      </c>
      <c r="I217">
        <f t="shared" si="57"/>
        <v>0</v>
      </c>
      <c r="J217">
        <f t="shared" si="58"/>
        <v>48733.121284427805</v>
      </c>
      <c r="K217">
        <f t="shared" si="59"/>
        <v>48718.020713214777</v>
      </c>
      <c r="L217">
        <f t="shared" si="60"/>
        <v>48718.020713214777</v>
      </c>
      <c r="M217">
        <f t="shared" si="61"/>
        <v>0</v>
      </c>
      <c r="N217" s="40">
        <f t="shared" si="62"/>
        <v>48718.020713214777</v>
      </c>
      <c r="O217" s="40">
        <f t="shared" si="63"/>
        <v>48716.997898361267</v>
      </c>
      <c r="P217" s="40">
        <f t="shared" si="64"/>
        <v>48716.997898361267</v>
      </c>
      <c r="Q217">
        <f t="shared" si="65"/>
        <v>0</v>
      </c>
      <c r="R217" s="40">
        <f t="shared" si="66"/>
        <v>48716.997898361267</v>
      </c>
      <c r="S217" s="40">
        <f t="shared" si="67"/>
        <v>48716.997898361231</v>
      </c>
      <c r="T217" s="40">
        <f t="shared" si="68"/>
        <v>48716.997898361231</v>
      </c>
      <c r="U217">
        <f t="shared" si="69"/>
        <v>0</v>
      </c>
      <c r="V217" s="40">
        <f t="shared" si="70"/>
        <v>48716.997898361231</v>
      </c>
      <c r="W217" s="40">
        <f t="shared" si="71"/>
        <v>48716.997898361238</v>
      </c>
      <c r="X217" s="40">
        <f t="shared" si="72"/>
        <v>48716.997898361238</v>
      </c>
      <c r="Y217">
        <f t="shared" si="73"/>
        <v>0</v>
      </c>
    </row>
    <row r="218" spans="1:25" x14ac:dyDescent="0.25">
      <c r="A218" s="4" t="s">
        <v>1095</v>
      </c>
      <c r="B218" s="7" t="s">
        <v>578</v>
      </c>
      <c r="C218" s="2" t="s">
        <v>1096</v>
      </c>
      <c r="D218">
        <f>VLOOKUP(B218,'Model allocations'!$A$1:$L$319,6,FALSE)</f>
        <v>55743.610762786331</v>
      </c>
      <c r="E218" s="42">
        <f>VLOOKUP(B218,'Initial adjusted formula count'!$A$1:$P$319,12,FALSE)</f>
        <v>0.171606864274571</v>
      </c>
      <c r="F218">
        <f>VLOOKUP(B218,'Model allocations'!$A$1:$L$319,11,FALSE)</f>
        <v>63699.427103368187</v>
      </c>
      <c r="G218" s="41">
        <f t="shared" si="74"/>
        <v>0.9</v>
      </c>
      <c r="H218">
        <f t="shared" si="75"/>
        <v>50169.249686507697</v>
      </c>
      <c r="I218">
        <f t="shared" si="57"/>
        <v>0</v>
      </c>
      <c r="J218">
        <f t="shared" si="58"/>
        <v>63699.427103368187</v>
      </c>
      <c r="K218">
        <f t="shared" si="59"/>
        <v>63679.689033861221</v>
      </c>
      <c r="L218">
        <f t="shared" si="60"/>
        <v>63679.689033861221</v>
      </c>
      <c r="M218">
        <f t="shared" si="61"/>
        <v>0</v>
      </c>
      <c r="N218" s="40">
        <f t="shared" si="62"/>
        <v>63679.689033861221</v>
      </c>
      <c r="O218" s="40">
        <f t="shared" si="63"/>
        <v>63678.352104920814</v>
      </c>
      <c r="P218" s="40">
        <f t="shared" si="64"/>
        <v>63678.352104920814</v>
      </c>
      <c r="Q218">
        <f t="shared" si="65"/>
        <v>0</v>
      </c>
      <c r="R218" s="40">
        <f t="shared" si="66"/>
        <v>63678.352104920814</v>
      </c>
      <c r="S218" s="40">
        <f t="shared" si="67"/>
        <v>63678.352104920763</v>
      </c>
      <c r="T218" s="40">
        <f t="shared" si="68"/>
        <v>63678.352104920763</v>
      </c>
      <c r="U218">
        <f t="shared" si="69"/>
        <v>0</v>
      </c>
      <c r="V218" s="40">
        <f t="shared" si="70"/>
        <v>63678.352104920763</v>
      </c>
      <c r="W218" s="40">
        <f t="shared" si="71"/>
        <v>63678.352104920777</v>
      </c>
      <c r="X218" s="40">
        <f t="shared" si="72"/>
        <v>63678.352104920777</v>
      </c>
      <c r="Y218">
        <f t="shared" si="73"/>
        <v>0</v>
      </c>
    </row>
    <row r="219" spans="1:25" x14ac:dyDescent="0.25">
      <c r="A219" s="4" t="s">
        <v>1097</v>
      </c>
      <c r="B219" s="7" t="s">
        <v>580</v>
      </c>
      <c r="C219" s="2" t="s">
        <v>1098</v>
      </c>
      <c r="D219">
        <f>VLOOKUP(B219,'Model allocations'!$A$1:$L$319,6,FALSE)</f>
        <v>73948.397120722555</v>
      </c>
      <c r="E219" s="42">
        <f>VLOOKUP(B219,'Initial adjusted formula count'!$A$1:$P$319,12,FALSE)</f>
        <v>0.118062563067608</v>
      </c>
      <c r="F219">
        <f>VLOOKUP(B219,'Model allocations'!$A$1:$L$319,11,FALSE)</f>
        <v>63374.888093103378</v>
      </c>
      <c r="G219" s="41">
        <f t="shared" si="74"/>
        <v>0.85</v>
      </c>
      <c r="H219">
        <f t="shared" si="75"/>
        <v>62856.137552614171</v>
      </c>
      <c r="I219">
        <f t="shared" si="57"/>
        <v>0</v>
      </c>
      <c r="J219">
        <f t="shared" si="58"/>
        <v>63374.888093103378</v>
      </c>
      <c r="K219">
        <f t="shared" si="59"/>
        <v>63355.25058609491</v>
      </c>
      <c r="L219">
        <f t="shared" si="60"/>
        <v>63355.25058609491</v>
      </c>
      <c r="M219">
        <f t="shared" si="61"/>
        <v>0</v>
      </c>
      <c r="N219" s="40">
        <f t="shared" si="62"/>
        <v>63355.25058609491</v>
      </c>
      <c r="O219" s="40">
        <f t="shared" si="63"/>
        <v>63353.920468606579</v>
      </c>
      <c r="P219" s="40">
        <f t="shared" si="64"/>
        <v>63353.920468606579</v>
      </c>
      <c r="Q219">
        <f t="shared" si="65"/>
        <v>0</v>
      </c>
      <c r="R219" s="40">
        <f t="shared" si="66"/>
        <v>63353.920468606579</v>
      </c>
      <c r="S219" s="40">
        <f t="shared" si="67"/>
        <v>63353.920468606528</v>
      </c>
      <c r="T219" s="40">
        <f t="shared" si="68"/>
        <v>63353.920468606528</v>
      </c>
      <c r="U219">
        <f t="shared" si="69"/>
        <v>0</v>
      </c>
      <c r="V219" s="40">
        <f t="shared" si="70"/>
        <v>63353.920468606528</v>
      </c>
      <c r="W219" s="40">
        <f t="shared" si="71"/>
        <v>63353.920468606542</v>
      </c>
      <c r="X219" s="40">
        <f t="shared" si="72"/>
        <v>63353.920468606542</v>
      </c>
      <c r="Y219">
        <f t="shared" si="73"/>
        <v>0</v>
      </c>
    </row>
    <row r="220" spans="1:25" x14ac:dyDescent="0.25">
      <c r="A220" s="4" t="s">
        <v>1099</v>
      </c>
      <c r="B220" s="7" t="s">
        <v>582</v>
      </c>
      <c r="C220" s="2" t="s">
        <v>1100</v>
      </c>
      <c r="D220">
        <f>VLOOKUP(B220,'Model allocations'!$A$1:$L$319,6,FALSE)</f>
        <v>1540558.5847806477</v>
      </c>
      <c r="E220" s="42">
        <f>VLOOKUP(B220,'Initial adjusted formula count'!$A$1:$P$319,12,FALSE)</f>
        <v>0.135076166395935</v>
      </c>
      <c r="F220">
        <f>VLOOKUP(B220,'Model allocations'!$A$1:$L$319,11,FALSE)</f>
        <v>1831705.7900784924</v>
      </c>
      <c r="G220" s="41">
        <f t="shared" si="74"/>
        <v>0.85</v>
      </c>
      <c r="H220">
        <f t="shared" si="75"/>
        <v>1309474.7970635504</v>
      </c>
      <c r="I220">
        <f t="shared" si="57"/>
        <v>0</v>
      </c>
      <c r="J220">
        <f t="shared" si="58"/>
        <v>1831705.7900784924</v>
      </c>
      <c r="K220">
        <f t="shared" si="59"/>
        <v>1831138.2129770182</v>
      </c>
      <c r="L220">
        <f t="shared" si="60"/>
        <v>1831138.2129770182</v>
      </c>
      <c r="M220">
        <f t="shared" si="61"/>
        <v>0</v>
      </c>
      <c r="N220" s="40">
        <f t="shared" si="62"/>
        <v>1831138.2129770182</v>
      </c>
      <c r="O220" s="40">
        <f t="shared" si="63"/>
        <v>1831099.7689816416</v>
      </c>
      <c r="P220" s="40">
        <f t="shared" si="64"/>
        <v>1831099.7689816416</v>
      </c>
      <c r="Q220">
        <f t="shared" si="65"/>
        <v>0</v>
      </c>
      <c r="R220" s="40">
        <f t="shared" si="66"/>
        <v>1831099.7689816416</v>
      </c>
      <c r="S220" s="40">
        <f t="shared" si="67"/>
        <v>1831099.7689816402</v>
      </c>
      <c r="T220" s="40">
        <f t="shared" si="68"/>
        <v>1831099.7689816402</v>
      </c>
      <c r="U220">
        <f t="shared" si="69"/>
        <v>0</v>
      </c>
      <c r="V220" s="40">
        <f t="shared" si="70"/>
        <v>1831099.7689816402</v>
      </c>
      <c r="W220" s="40">
        <f t="shared" si="71"/>
        <v>1831099.7689816405</v>
      </c>
      <c r="X220" s="40">
        <f t="shared" si="72"/>
        <v>1831099.7689816405</v>
      </c>
      <c r="Y220">
        <f t="shared" si="73"/>
        <v>0</v>
      </c>
    </row>
    <row r="221" spans="1:25" x14ac:dyDescent="0.25">
      <c r="A221" s="4" t="s">
        <v>1101</v>
      </c>
      <c r="B221" s="7" t="s">
        <v>583</v>
      </c>
      <c r="C221" s="2" t="s">
        <v>1102</v>
      </c>
      <c r="D221">
        <f>VLOOKUP(B221,'Model allocations'!$A$1:$L$319,6,FALSE)</f>
        <v>64427.258428236048</v>
      </c>
      <c r="E221" s="42">
        <f>VLOOKUP(B221,'Initial adjusted formula count'!$A$1:$P$319,12,FALSE)</f>
        <v>0.244956772334294</v>
      </c>
      <c r="F221">
        <f>VLOOKUP(B221,'Model allocations'!$A$1:$L$319,11,FALSE)</f>
        <v>61972.935360327538</v>
      </c>
      <c r="G221" s="41">
        <f t="shared" si="74"/>
        <v>0.9</v>
      </c>
      <c r="H221">
        <f t="shared" si="75"/>
        <v>57984.532585412446</v>
      </c>
      <c r="I221">
        <f t="shared" si="57"/>
        <v>0</v>
      </c>
      <c r="J221">
        <f t="shared" si="58"/>
        <v>61972.935360327538</v>
      </c>
      <c r="K221">
        <f t="shared" si="59"/>
        <v>61953.732266024854</v>
      </c>
      <c r="L221">
        <f t="shared" si="60"/>
        <v>61953.732266024854</v>
      </c>
      <c r="M221">
        <f t="shared" si="61"/>
        <v>0</v>
      </c>
      <c r="N221" s="40">
        <f t="shared" si="62"/>
        <v>61953.732266024854</v>
      </c>
      <c r="O221" s="40">
        <f t="shared" si="63"/>
        <v>61952.431572838548</v>
      </c>
      <c r="P221" s="40">
        <f t="shared" si="64"/>
        <v>61952.431572838548</v>
      </c>
      <c r="Q221">
        <f t="shared" si="65"/>
        <v>0</v>
      </c>
      <c r="R221" s="40">
        <f t="shared" si="66"/>
        <v>61952.431572838548</v>
      </c>
      <c r="S221" s="40">
        <f t="shared" si="67"/>
        <v>61952.431572838505</v>
      </c>
      <c r="T221" s="40">
        <f t="shared" si="68"/>
        <v>61952.431572838505</v>
      </c>
      <c r="U221">
        <f t="shared" si="69"/>
        <v>0</v>
      </c>
      <c r="V221" s="40">
        <f t="shared" si="70"/>
        <v>61952.431572838505</v>
      </c>
      <c r="W221" s="40">
        <f t="shared" si="71"/>
        <v>61952.431572838512</v>
      </c>
      <c r="X221" s="40">
        <f t="shared" si="72"/>
        <v>61952.431572838512</v>
      </c>
      <c r="Y221">
        <f t="shared" si="73"/>
        <v>0</v>
      </c>
    </row>
    <row r="222" spans="1:25" x14ac:dyDescent="0.25">
      <c r="A222" s="4" t="s">
        <v>1103</v>
      </c>
      <c r="B222" s="7" t="s">
        <v>212</v>
      </c>
      <c r="C222" s="2" t="s">
        <v>1104</v>
      </c>
      <c r="D222">
        <f>VLOOKUP(B222,'Model allocations'!$A$1:$L$319,6,FALSE)</f>
        <v>801759.69809303817</v>
      </c>
      <c r="E222" s="42">
        <f>VLOOKUP(B222,'Initial adjusted formula count'!$A$1:$P$319,12,FALSE)</f>
        <v>9.7674118935635601E-2</v>
      </c>
      <c r="F222">
        <f>VLOOKUP(B222,'Model allocations'!$A$1:$L$319,11,FALSE)</f>
        <v>1044602.3221158109</v>
      </c>
      <c r="G222" s="41">
        <f t="shared" si="74"/>
        <v>0.85</v>
      </c>
      <c r="H222">
        <f t="shared" si="75"/>
        <v>681495.74337908241</v>
      </c>
      <c r="I222">
        <f t="shared" si="57"/>
        <v>0</v>
      </c>
      <c r="J222">
        <f t="shared" si="58"/>
        <v>1044602.3221158109</v>
      </c>
      <c r="K222">
        <f t="shared" si="59"/>
        <v>1044278.6389340516</v>
      </c>
      <c r="L222">
        <f t="shared" si="60"/>
        <v>1044278.6389340516</v>
      </c>
      <c r="M222">
        <f t="shared" si="61"/>
        <v>0</v>
      </c>
      <c r="N222" s="40">
        <f t="shared" si="62"/>
        <v>1044278.6389340516</v>
      </c>
      <c r="O222" s="40">
        <f t="shared" si="63"/>
        <v>1044256.7147325452</v>
      </c>
      <c r="P222" s="40">
        <f t="shared" si="64"/>
        <v>1044256.7147325452</v>
      </c>
      <c r="Q222">
        <f t="shared" si="65"/>
        <v>0</v>
      </c>
      <c r="R222" s="40">
        <f t="shared" si="66"/>
        <v>1044256.7147325452</v>
      </c>
      <c r="S222" s="40">
        <f t="shared" si="67"/>
        <v>1044256.7147325443</v>
      </c>
      <c r="T222" s="40">
        <f t="shared" si="68"/>
        <v>1044256.7147325443</v>
      </c>
      <c r="U222">
        <f t="shared" si="69"/>
        <v>0</v>
      </c>
      <c r="V222" s="40">
        <f t="shared" si="70"/>
        <v>1044256.7147325443</v>
      </c>
      <c r="W222" s="40">
        <f t="shared" si="71"/>
        <v>1044256.7147325445</v>
      </c>
      <c r="X222" s="40">
        <f t="shared" si="72"/>
        <v>1044256.7147325445</v>
      </c>
      <c r="Y222">
        <f t="shared" si="73"/>
        <v>0</v>
      </c>
    </row>
    <row r="223" spans="1:25" x14ac:dyDescent="0.25">
      <c r="A223" s="4" t="s">
        <v>1105</v>
      </c>
      <c r="B223" s="7" t="s">
        <v>214</v>
      </c>
      <c r="C223" s="2" t="s">
        <v>1106</v>
      </c>
      <c r="D223">
        <f>VLOOKUP(B223,'Model allocations'!$A$1:$L$319,6,FALSE)</f>
        <v>90097.650084644352</v>
      </c>
      <c r="E223" s="42">
        <f>VLOOKUP(B223,'Initial adjusted formula count'!$A$1:$P$319,12,FALSE)</f>
        <v>6.2707051585423598E-2</v>
      </c>
      <c r="F223">
        <f>VLOOKUP(B223,'Model allocations'!$A$1:$L$319,11,FALSE)</f>
        <v>143541.4132023282</v>
      </c>
      <c r="G223" s="41">
        <f t="shared" si="74"/>
        <v>0.85</v>
      </c>
      <c r="H223">
        <f t="shared" si="75"/>
        <v>76583.002571947698</v>
      </c>
      <c r="I223">
        <f t="shared" si="57"/>
        <v>0</v>
      </c>
      <c r="J223">
        <f t="shared" si="58"/>
        <v>143541.4132023282</v>
      </c>
      <c r="K223">
        <f t="shared" si="59"/>
        <v>143496.93508816371</v>
      </c>
      <c r="L223">
        <f t="shared" si="60"/>
        <v>143496.93508816371</v>
      </c>
      <c r="M223">
        <f t="shared" si="61"/>
        <v>0</v>
      </c>
      <c r="N223" s="40">
        <f t="shared" si="62"/>
        <v>143496.93508816371</v>
      </c>
      <c r="O223" s="40">
        <f t="shared" si="63"/>
        <v>143493.92242889528</v>
      </c>
      <c r="P223" s="40">
        <f t="shared" si="64"/>
        <v>143493.92242889528</v>
      </c>
      <c r="Q223">
        <f t="shared" si="65"/>
        <v>0</v>
      </c>
      <c r="R223" s="40">
        <f t="shared" si="66"/>
        <v>143493.92242889528</v>
      </c>
      <c r="S223" s="40">
        <f t="shared" si="67"/>
        <v>143493.92242889517</v>
      </c>
      <c r="T223" s="40">
        <f t="shared" si="68"/>
        <v>143493.92242889517</v>
      </c>
      <c r="U223">
        <f t="shared" si="69"/>
        <v>0</v>
      </c>
      <c r="V223" s="40">
        <f t="shared" si="70"/>
        <v>143493.92242889517</v>
      </c>
      <c r="W223" s="40">
        <f t="shared" si="71"/>
        <v>143493.9224288952</v>
      </c>
      <c r="X223" s="40">
        <f t="shared" si="72"/>
        <v>143493.9224288952</v>
      </c>
      <c r="Y223">
        <f t="shared" si="73"/>
        <v>0</v>
      </c>
    </row>
    <row r="224" spans="1:25" x14ac:dyDescent="0.25">
      <c r="A224" s="4" t="s">
        <v>1107</v>
      </c>
      <c r="B224" s="7" t="s">
        <v>216</v>
      </c>
      <c r="C224" s="2" t="s">
        <v>1108</v>
      </c>
      <c r="D224">
        <f>VLOOKUP(B224,'Model allocations'!$A$1:$L$319,6,FALSE)</f>
        <v>26139.441691223979</v>
      </c>
      <c r="E224" s="42">
        <f>VLOOKUP(B224,'Initial adjusted formula count'!$A$1:$P$319,12,FALSE)</f>
        <v>0.13411764705882401</v>
      </c>
      <c r="F224">
        <f>VLOOKUP(B224,'Model allocations'!$A$1:$L$319,11,FALSE)</f>
        <v>30874.94548125549</v>
      </c>
      <c r="G224" s="41">
        <f t="shared" si="74"/>
        <v>0.85</v>
      </c>
      <c r="H224">
        <f t="shared" si="75"/>
        <v>22218.525437540382</v>
      </c>
      <c r="I224">
        <f t="shared" si="57"/>
        <v>0</v>
      </c>
      <c r="J224">
        <f t="shared" si="58"/>
        <v>30874.94548125549</v>
      </c>
      <c r="K224">
        <f t="shared" si="59"/>
        <v>30865.378490661617</v>
      </c>
      <c r="L224">
        <f t="shared" si="60"/>
        <v>30865.378490661617</v>
      </c>
      <c r="M224">
        <f t="shared" si="61"/>
        <v>0</v>
      </c>
      <c r="N224" s="40">
        <f t="shared" si="62"/>
        <v>30865.378490661617</v>
      </c>
      <c r="O224" s="40">
        <f t="shared" si="63"/>
        <v>30864.730484705764</v>
      </c>
      <c r="P224" s="40">
        <f t="shared" si="64"/>
        <v>30864.730484705764</v>
      </c>
      <c r="Q224">
        <f t="shared" si="65"/>
        <v>0</v>
      </c>
      <c r="R224" s="40">
        <f t="shared" si="66"/>
        <v>30864.730484705764</v>
      </c>
      <c r="S224" s="40">
        <f t="shared" si="67"/>
        <v>30864.730484705738</v>
      </c>
      <c r="T224" s="40">
        <f t="shared" si="68"/>
        <v>30864.730484705738</v>
      </c>
      <c r="U224">
        <f t="shared" si="69"/>
        <v>0</v>
      </c>
      <c r="V224" s="40">
        <f t="shared" si="70"/>
        <v>30864.730484705738</v>
      </c>
      <c r="W224" s="40">
        <f t="shared" si="71"/>
        <v>30864.730484705746</v>
      </c>
      <c r="X224" s="40">
        <f t="shared" si="72"/>
        <v>30864.730484705746</v>
      </c>
      <c r="Y224">
        <f t="shared" si="73"/>
        <v>0</v>
      </c>
    </row>
    <row r="225" spans="1:25" x14ac:dyDescent="0.25">
      <c r="A225" s="4" t="s">
        <v>1109</v>
      </c>
      <c r="B225" s="7" t="s">
        <v>310</v>
      </c>
      <c r="C225" s="2" t="s">
        <v>1110</v>
      </c>
      <c r="D225">
        <f>VLOOKUP(B225,'Model allocations'!$A$1:$L$319,6,FALSE)</f>
        <v>161842.07515204637</v>
      </c>
      <c r="E225" s="42">
        <f>VLOOKUP(B225,'Initial adjusted formula count'!$A$1:$P$319,12,FALSE)</f>
        <v>0.13123486682808699</v>
      </c>
      <c r="F225">
        <f>VLOOKUP(B225,'Model allocations'!$A$1:$L$319,11,FALSE)</f>
        <v>146791.40746351294</v>
      </c>
      <c r="G225" s="41">
        <f t="shared" si="74"/>
        <v>0.85</v>
      </c>
      <c r="H225">
        <f t="shared" si="75"/>
        <v>137565.76387923941</v>
      </c>
      <c r="I225">
        <f t="shared" si="57"/>
        <v>0</v>
      </c>
      <c r="J225">
        <f t="shared" si="58"/>
        <v>146791.40746351294</v>
      </c>
      <c r="K225">
        <f t="shared" si="59"/>
        <v>146745.92229770697</v>
      </c>
      <c r="L225">
        <f t="shared" si="60"/>
        <v>146745.92229770697</v>
      </c>
      <c r="M225">
        <f t="shared" si="61"/>
        <v>0</v>
      </c>
      <c r="N225" s="40">
        <f t="shared" si="62"/>
        <v>146745.92229770697</v>
      </c>
      <c r="O225" s="40">
        <f t="shared" si="63"/>
        <v>146742.84142728528</v>
      </c>
      <c r="P225" s="40">
        <f t="shared" si="64"/>
        <v>146742.84142728528</v>
      </c>
      <c r="Q225">
        <f t="shared" si="65"/>
        <v>0</v>
      </c>
      <c r="R225" s="40">
        <f t="shared" si="66"/>
        <v>146742.84142728528</v>
      </c>
      <c r="S225" s="40">
        <f t="shared" si="67"/>
        <v>146742.84142728517</v>
      </c>
      <c r="T225" s="40">
        <f t="shared" si="68"/>
        <v>146742.84142728517</v>
      </c>
      <c r="U225">
        <f t="shared" si="69"/>
        <v>0</v>
      </c>
      <c r="V225" s="40">
        <f t="shared" si="70"/>
        <v>146742.84142728517</v>
      </c>
      <c r="W225" s="40">
        <f t="shared" si="71"/>
        <v>146742.8414272852</v>
      </c>
      <c r="X225" s="40">
        <f t="shared" si="72"/>
        <v>146742.8414272852</v>
      </c>
      <c r="Y225">
        <f t="shared" si="73"/>
        <v>0</v>
      </c>
    </row>
    <row r="226" spans="1:25" x14ac:dyDescent="0.25">
      <c r="A226" s="4" t="s">
        <v>1111</v>
      </c>
      <c r="B226" s="7" t="s">
        <v>218</v>
      </c>
      <c r="C226" s="2" t="s">
        <v>1112</v>
      </c>
      <c r="D226">
        <f>VLOOKUP(B226,'Model allocations'!$A$1:$L$319,6,FALSE)</f>
        <v>0</v>
      </c>
      <c r="E226" s="42">
        <f>VLOOKUP(B226,'Initial adjusted formula count'!$A$1:$P$319,12,FALSE)</f>
        <v>5.36447638603696E-2</v>
      </c>
      <c r="F226">
        <f>VLOOKUP(B226,'Model allocations'!$A$1:$L$319,11,FALSE)</f>
        <v>113208.13343127014</v>
      </c>
      <c r="G226" s="41">
        <f t="shared" si="74"/>
        <v>0.85</v>
      </c>
      <c r="H226">
        <f t="shared" si="75"/>
        <v>0</v>
      </c>
      <c r="I226">
        <f t="shared" si="57"/>
        <v>0</v>
      </c>
      <c r="J226">
        <f t="shared" si="58"/>
        <v>113208.13343127014</v>
      </c>
      <c r="K226">
        <f t="shared" si="59"/>
        <v>113173.05446575928</v>
      </c>
      <c r="L226">
        <f t="shared" si="60"/>
        <v>113173.05446575928</v>
      </c>
      <c r="M226">
        <f t="shared" si="61"/>
        <v>0</v>
      </c>
      <c r="N226" s="40">
        <f t="shared" si="62"/>
        <v>113173.05446575928</v>
      </c>
      <c r="O226" s="40">
        <f t="shared" si="63"/>
        <v>113170.67844392116</v>
      </c>
      <c r="P226" s="40">
        <f t="shared" si="64"/>
        <v>113170.67844392116</v>
      </c>
      <c r="Q226">
        <f t="shared" si="65"/>
        <v>0</v>
      </c>
      <c r="R226" s="40">
        <f t="shared" si="66"/>
        <v>113170.67844392116</v>
      </c>
      <c r="S226" s="40">
        <f t="shared" si="67"/>
        <v>113170.67844392108</v>
      </c>
      <c r="T226" s="40">
        <f t="shared" si="68"/>
        <v>113170.67844392108</v>
      </c>
      <c r="U226">
        <f t="shared" si="69"/>
        <v>0</v>
      </c>
      <c r="V226" s="40">
        <f t="shared" si="70"/>
        <v>113170.67844392108</v>
      </c>
      <c r="W226" s="40">
        <f t="shared" si="71"/>
        <v>113170.67844392109</v>
      </c>
      <c r="X226" s="40">
        <f t="shared" si="72"/>
        <v>113170.67844392109</v>
      </c>
      <c r="Y226">
        <f t="shared" si="73"/>
        <v>0</v>
      </c>
    </row>
    <row r="227" spans="1:25" x14ac:dyDescent="0.25">
      <c r="A227" s="4" t="s">
        <v>1113</v>
      </c>
      <c r="B227" s="7" t="s">
        <v>585</v>
      </c>
      <c r="C227" s="2" t="s">
        <v>1114</v>
      </c>
      <c r="D227">
        <f>VLOOKUP(B227,'Model allocations'!$A$1:$L$319,6,FALSE)</f>
        <v>211896.32519907094</v>
      </c>
      <c r="E227" s="42">
        <f>VLOOKUP(B227,'Initial adjusted formula count'!$A$1:$P$319,12,FALSE)</f>
        <v>0.14432989690721601</v>
      </c>
      <c r="F227">
        <f>VLOOKUP(B227,'Model allocations'!$A$1:$L$319,11,FALSE)</f>
        <v>197166.31851187715</v>
      </c>
      <c r="G227" s="41">
        <f t="shared" si="74"/>
        <v>0.85</v>
      </c>
      <c r="H227">
        <f t="shared" si="75"/>
        <v>180111.87641921028</v>
      </c>
      <c r="I227">
        <f t="shared" si="57"/>
        <v>0</v>
      </c>
      <c r="J227">
        <f t="shared" si="58"/>
        <v>197166.31851187715</v>
      </c>
      <c r="K227">
        <f t="shared" si="59"/>
        <v>197105.22404562857</v>
      </c>
      <c r="L227">
        <f t="shared" si="60"/>
        <v>197105.22404562857</v>
      </c>
      <c r="M227">
        <f t="shared" si="61"/>
        <v>0</v>
      </c>
      <c r="N227" s="40">
        <f t="shared" si="62"/>
        <v>197105.22404562857</v>
      </c>
      <c r="O227" s="40">
        <f t="shared" si="63"/>
        <v>197101.08590233154</v>
      </c>
      <c r="P227" s="40">
        <f t="shared" si="64"/>
        <v>197101.08590233154</v>
      </c>
      <c r="Q227">
        <f t="shared" si="65"/>
        <v>0</v>
      </c>
      <c r="R227" s="40">
        <f t="shared" si="66"/>
        <v>197101.08590233154</v>
      </c>
      <c r="S227" s="40">
        <f t="shared" si="67"/>
        <v>197101.08590233137</v>
      </c>
      <c r="T227" s="40">
        <f t="shared" si="68"/>
        <v>197101.08590233137</v>
      </c>
      <c r="U227">
        <f t="shared" si="69"/>
        <v>0</v>
      </c>
      <c r="V227" s="40">
        <f t="shared" si="70"/>
        <v>197101.08590233137</v>
      </c>
      <c r="W227" s="40">
        <f t="shared" si="71"/>
        <v>197101.08590233137</v>
      </c>
      <c r="X227" s="40">
        <f t="shared" si="72"/>
        <v>197101.08590233137</v>
      </c>
      <c r="Y227">
        <f t="shared" si="73"/>
        <v>0</v>
      </c>
    </row>
    <row r="228" spans="1:25" x14ac:dyDescent="0.25">
      <c r="A228" s="4" t="s">
        <v>1115</v>
      </c>
      <c r="B228" s="7" t="s">
        <v>312</v>
      </c>
      <c r="C228" s="2" t="s">
        <v>1116</v>
      </c>
      <c r="D228">
        <f>VLOOKUP(B228,'Model allocations'!$A$1:$L$319,6,FALSE)</f>
        <v>0</v>
      </c>
      <c r="E228" s="42">
        <f>VLOOKUP(B228,'Initial adjusted formula count'!$A$1:$P$319,12,FALSE)</f>
        <v>0.232558139534884</v>
      </c>
      <c r="F228">
        <f>VLOOKUP(B228,'Model allocations'!$A$1:$L$319,11,FALSE)</f>
        <v>6957.6825058436807</v>
      </c>
      <c r="G228" s="41">
        <f t="shared" si="74"/>
        <v>0.9</v>
      </c>
      <c r="H228">
        <f t="shared" si="75"/>
        <v>0</v>
      </c>
      <c r="I228">
        <f t="shared" si="57"/>
        <v>0</v>
      </c>
      <c r="J228">
        <f t="shared" si="58"/>
        <v>6957.6825058436807</v>
      </c>
      <c r="K228">
        <f t="shared" si="59"/>
        <v>6955.5265803173043</v>
      </c>
      <c r="L228">
        <f t="shared" si="60"/>
        <v>6955.5265803173043</v>
      </c>
      <c r="M228">
        <f t="shared" si="61"/>
        <v>0</v>
      </c>
      <c r="N228" s="40">
        <f t="shared" si="62"/>
        <v>6955.5265803173043</v>
      </c>
      <c r="O228" s="40">
        <f t="shared" si="63"/>
        <v>6955.3805518909403</v>
      </c>
      <c r="P228" s="40">
        <f t="shared" si="64"/>
        <v>6955.3805518909403</v>
      </c>
      <c r="Q228">
        <f t="shared" si="65"/>
        <v>0</v>
      </c>
      <c r="R228" s="40">
        <f t="shared" si="66"/>
        <v>6955.3805518909403</v>
      </c>
      <c r="S228" s="40">
        <f t="shared" si="67"/>
        <v>6955.3805518909339</v>
      </c>
      <c r="T228" s="40">
        <f t="shared" si="68"/>
        <v>6955.3805518909339</v>
      </c>
      <c r="U228">
        <f t="shared" si="69"/>
        <v>0</v>
      </c>
      <c r="V228" s="40">
        <f t="shared" si="70"/>
        <v>6955.3805518909339</v>
      </c>
      <c r="W228" s="40">
        <f t="shared" si="71"/>
        <v>6955.3805518909357</v>
      </c>
      <c r="X228" s="40">
        <f t="shared" si="72"/>
        <v>6955.3805518909357</v>
      </c>
      <c r="Y228">
        <f t="shared" si="73"/>
        <v>0</v>
      </c>
    </row>
    <row r="229" spans="1:25" x14ac:dyDescent="0.25">
      <c r="A229" s="4" t="s">
        <v>1117</v>
      </c>
      <c r="B229" s="7" t="s">
        <v>587</v>
      </c>
      <c r="C229" s="2" t="s">
        <v>1118</v>
      </c>
      <c r="D229">
        <f>VLOOKUP(B229,'Model allocations'!$A$1:$L$319,6,FALSE)</f>
        <v>19465.541684954034</v>
      </c>
      <c r="E229" s="42">
        <f>VLOOKUP(B229,'Initial adjusted formula count'!$A$1:$P$319,12,FALSE)</f>
        <v>0.15833333333333299</v>
      </c>
      <c r="F229">
        <f>VLOOKUP(B229,'Model allocations'!$A$1:$L$319,11,FALSE)</f>
        <v>20830.296551353702</v>
      </c>
      <c r="G229" s="41">
        <f t="shared" si="74"/>
        <v>0.9</v>
      </c>
      <c r="H229">
        <f t="shared" si="75"/>
        <v>17518.98751645863</v>
      </c>
      <c r="I229">
        <f t="shared" si="57"/>
        <v>0</v>
      </c>
      <c r="J229">
        <f t="shared" si="58"/>
        <v>20830.296551353702</v>
      </c>
      <c r="K229">
        <f t="shared" si="59"/>
        <v>20823.842021699704</v>
      </c>
      <c r="L229">
        <f t="shared" si="60"/>
        <v>20823.842021699704</v>
      </c>
      <c r="M229">
        <f t="shared" si="61"/>
        <v>0</v>
      </c>
      <c r="N229" s="40">
        <f t="shared" si="62"/>
        <v>20823.842021699704</v>
      </c>
      <c r="O229" s="40">
        <f t="shared" si="63"/>
        <v>20823.404833681489</v>
      </c>
      <c r="P229" s="40">
        <f t="shared" si="64"/>
        <v>20823.404833681489</v>
      </c>
      <c r="Q229">
        <f t="shared" si="65"/>
        <v>0</v>
      </c>
      <c r="R229" s="40">
        <f t="shared" si="66"/>
        <v>20823.404833681489</v>
      </c>
      <c r="S229" s="40">
        <f t="shared" si="67"/>
        <v>20823.40483368147</v>
      </c>
      <c r="T229" s="40">
        <f t="shared" si="68"/>
        <v>20823.40483368147</v>
      </c>
      <c r="U229">
        <f t="shared" si="69"/>
        <v>0</v>
      </c>
      <c r="V229" s="40">
        <f t="shared" si="70"/>
        <v>20823.40483368147</v>
      </c>
      <c r="W229" s="40">
        <f t="shared" si="71"/>
        <v>20823.404833681474</v>
      </c>
      <c r="X229" s="40">
        <f t="shared" si="72"/>
        <v>20823.404833681474</v>
      </c>
      <c r="Y229">
        <f t="shared" si="73"/>
        <v>0</v>
      </c>
    </row>
    <row r="230" spans="1:25" x14ac:dyDescent="0.25">
      <c r="A230" s="4" t="s">
        <v>1119</v>
      </c>
      <c r="B230" s="7" t="s">
        <v>589</v>
      </c>
      <c r="C230" s="2" t="s">
        <v>1120</v>
      </c>
      <c r="D230">
        <f>VLOOKUP(B230,'Model allocations'!$A$1:$L$319,6,FALSE)</f>
        <v>211874.8522641923</v>
      </c>
      <c r="E230" s="42">
        <f>VLOOKUP(B230,'Initial adjusted formula count'!$A$1:$P$319,12,FALSE)</f>
        <v>0.126718469814704</v>
      </c>
      <c r="F230">
        <f>VLOOKUP(B230,'Model allocations'!$A$1:$L$319,11,FALSE)</f>
        <v>180093.62442456346</v>
      </c>
      <c r="G230" s="41">
        <f t="shared" si="74"/>
        <v>0.85</v>
      </c>
      <c r="H230">
        <f t="shared" si="75"/>
        <v>180093.62442456346</v>
      </c>
      <c r="I230">
        <f t="shared" si="57"/>
        <v>0</v>
      </c>
      <c r="J230">
        <f t="shared" si="58"/>
        <v>180093.62442456346</v>
      </c>
      <c r="K230">
        <f t="shared" si="59"/>
        <v>180037.82014753463</v>
      </c>
      <c r="L230">
        <f t="shared" si="60"/>
        <v>180037.82014753463</v>
      </c>
      <c r="M230">
        <f t="shared" si="61"/>
        <v>180093.62442456346</v>
      </c>
      <c r="N230" s="40">
        <f t="shared" si="62"/>
        <v>0</v>
      </c>
      <c r="O230" s="40">
        <f t="shared" si="63"/>
        <v>0</v>
      </c>
      <c r="P230" s="40">
        <f t="shared" si="64"/>
        <v>180093.62442456346</v>
      </c>
      <c r="Q230">
        <f t="shared" si="65"/>
        <v>0</v>
      </c>
      <c r="R230" s="40">
        <f t="shared" si="66"/>
        <v>0</v>
      </c>
      <c r="S230" s="40">
        <f t="shared" si="67"/>
        <v>0</v>
      </c>
      <c r="T230" s="40">
        <f t="shared" si="68"/>
        <v>180093.62442456346</v>
      </c>
      <c r="U230">
        <f t="shared" si="69"/>
        <v>0</v>
      </c>
      <c r="V230" s="40">
        <f t="shared" si="70"/>
        <v>0</v>
      </c>
      <c r="W230" s="40">
        <f t="shared" si="71"/>
        <v>0</v>
      </c>
      <c r="X230" s="40">
        <f t="shared" si="72"/>
        <v>180093.62442456346</v>
      </c>
      <c r="Y230">
        <f t="shared" si="73"/>
        <v>0</v>
      </c>
    </row>
    <row r="231" spans="1:25" x14ac:dyDescent="0.25">
      <c r="A231" s="4" t="s">
        <v>1121</v>
      </c>
      <c r="B231" s="7" t="s">
        <v>220</v>
      </c>
      <c r="C231" s="2" t="s">
        <v>1122</v>
      </c>
      <c r="D231">
        <f>VLOOKUP(B231,'Model allocations'!$A$1:$L$319,6,FALSE)</f>
        <v>47273.458377745497</v>
      </c>
      <c r="E231" s="42">
        <f>VLOOKUP(B231,'Initial adjusted formula count'!$A$1:$P$319,12,FALSE)</f>
        <v>0.13348164627363701</v>
      </c>
      <c r="F231">
        <f>VLOOKUP(B231,'Model allocations'!$A$1:$L$319,11,FALSE)</f>
        <v>64999.885223695775</v>
      </c>
      <c r="G231" s="41">
        <f t="shared" si="74"/>
        <v>0.85</v>
      </c>
      <c r="H231">
        <f t="shared" si="75"/>
        <v>40182.439621083671</v>
      </c>
      <c r="I231">
        <f t="shared" si="57"/>
        <v>0</v>
      </c>
      <c r="J231">
        <f t="shared" si="58"/>
        <v>64999.885223695775</v>
      </c>
      <c r="K231">
        <f t="shared" si="59"/>
        <v>64979.744190866571</v>
      </c>
      <c r="L231">
        <f t="shared" si="60"/>
        <v>64979.744190866571</v>
      </c>
      <c r="M231">
        <f t="shared" si="61"/>
        <v>0</v>
      </c>
      <c r="N231" s="40">
        <f t="shared" si="62"/>
        <v>64979.744190866571</v>
      </c>
      <c r="O231" s="40">
        <f t="shared" si="63"/>
        <v>64978.379967801622</v>
      </c>
      <c r="P231" s="40">
        <f t="shared" si="64"/>
        <v>64978.379967801622</v>
      </c>
      <c r="Q231">
        <f t="shared" si="65"/>
        <v>0</v>
      </c>
      <c r="R231" s="40">
        <f t="shared" si="66"/>
        <v>64978.379967801622</v>
      </c>
      <c r="S231" s="40">
        <f t="shared" si="67"/>
        <v>64978.379967801571</v>
      </c>
      <c r="T231" s="40">
        <f t="shared" si="68"/>
        <v>64978.379967801571</v>
      </c>
      <c r="U231">
        <f t="shared" si="69"/>
        <v>0</v>
      </c>
      <c r="V231" s="40">
        <f t="shared" si="70"/>
        <v>64978.379967801571</v>
      </c>
      <c r="W231" s="40">
        <f t="shared" si="71"/>
        <v>64978.379967801586</v>
      </c>
      <c r="X231" s="40">
        <f t="shared" si="72"/>
        <v>64978.379967801586</v>
      </c>
      <c r="Y231">
        <f t="shared" si="73"/>
        <v>0</v>
      </c>
    </row>
    <row r="232" spans="1:25" x14ac:dyDescent="0.25">
      <c r="A232" s="4" t="s">
        <v>1123</v>
      </c>
      <c r="B232" s="7" t="s">
        <v>591</v>
      </c>
      <c r="C232" s="2" t="s">
        <v>1124</v>
      </c>
      <c r="D232">
        <f>VLOOKUP(B232,'Model allocations'!$A$1:$L$319,6,FALSE)</f>
        <v>7230.0583401257818</v>
      </c>
      <c r="E232" s="42">
        <f>VLOOKUP(B232,'Initial adjusted formula count'!$A$1:$P$319,12,FALSE)</f>
        <v>0.19642857142857101</v>
      </c>
      <c r="F232">
        <f>VLOOKUP(B232,'Model allocations'!$A$1:$L$319,11,FALSE)</f>
        <v>13765.242360106136</v>
      </c>
      <c r="G232" s="41">
        <f t="shared" si="74"/>
        <v>0.9</v>
      </c>
      <c r="H232">
        <f t="shared" si="75"/>
        <v>6507.0525061132039</v>
      </c>
      <c r="I232">
        <f t="shared" si="57"/>
        <v>0</v>
      </c>
      <c r="J232">
        <f t="shared" si="58"/>
        <v>13765.242360106136</v>
      </c>
      <c r="K232">
        <f t="shared" si="59"/>
        <v>13760.977026447121</v>
      </c>
      <c r="L232">
        <f t="shared" si="60"/>
        <v>13760.977026447121</v>
      </c>
      <c r="M232">
        <f t="shared" si="61"/>
        <v>0</v>
      </c>
      <c r="N232" s="40">
        <f t="shared" si="62"/>
        <v>13760.977026447121</v>
      </c>
      <c r="O232" s="40">
        <f t="shared" si="63"/>
        <v>13760.688120381246</v>
      </c>
      <c r="P232" s="40">
        <f t="shared" si="64"/>
        <v>13760.688120381246</v>
      </c>
      <c r="Q232">
        <f t="shared" si="65"/>
        <v>0</v>
      </c>
      <c r="R232" s="40">
        <f t="shared" si="66"/>
        <v>13760.688120381246</v>
      </c>
      <c r="S232" s="40">
        <f t="shared" si="67"/>
        <v>13760.688120381235</v>
      </c>
      <c r="T232" s="40">
        <f t="shared" si="68"/>
        <v>13760.688120381235</v>
      </c>
      <c r="U232">
        <f t="shared" si="69"/>
        <v>0</v>
      </c>
      <c r="V232" s="40">
        <f t="shared" si="70"/>
        <v>13760.688120381235</v>
      </c>
      <c r="W232" s="40">
        <f t="shared" si="71"/>
        <v>13760.688120381239</v>
      </c>
      <c r="X232" s="40">
        <f t="shared" si="72"/>
        <v>13760.688120381239</v>
      </c>
      <c r="Y232">
        <f t="shared" si="73"/>
        <v>0</v>
      </c>
    </row>
    <row r="233" spans="1:25" x14ac:dyDescent="0.25">
      <c r="A233" s="8" t="s">
        <v>60</v>
      </c>
      <c r="B233" s="7" t="s">
        <v>95</v>
      </c>
      <c r="C233" s="2" t="s">
        <v>1125</v>
      </c>
      <c r="D233">
        <f>VLOOKUP(B233,'Model allocations'!$A$1:$L$319,6,FALSE)</f>
        <v>15423.902093045939</v>
      </c>
      <c r="E233" s="42">
        <f>VLOOKUP(B233,'Initial adjusted formula count'!$A$1:$P$319,12,FALSE)</f>
        <v>0.15441229586000399</v>
      </c>
      <c r="F233">
        <f>VLOOKUP(B233,'Model allocations'!$A$1:$L$319,11,FALSE)</f>
        <v>16400.312438934969</v>
      </c>
      <c r="G233" s="41">
        <f t="shared" si="74"/>
        <v>0.9</v>
      </c>
      <c r="H233">
        <f t="shared" si="75"/>
        <v>13881.511883741345</v>
      </c>
      <c r="I233">
        <f t="shared" si="57"/>
        <v>0</v>
      </c>
      <c r="J233">
        <f t="shared" si="58"/>
        <v>16400.312438934969</v>
      </c>
      <c r="K233">
        <f t="shared" si="59"/>
        <v>16395.230595634708</v>
      </c>
      <c r="L233">
        <f t="shared" si="60"/>
        <v>16395.230595634708</v>
      </c>
      <c r="M233">
        <f t="shared" si="61"/>
        <v>0</v>
      </c>
      <c r="N233" s="40">
        <f t="shared" si="62"/>
        <v>16395.230595634708</v>
      </c>
      <c r="O233" s="40">
        <f t="shared" si="63"/>
        <v>16394.886384496109</v>
      </c>
      <c r="P233" s="40">
        <f t="shared" si="64"/>
        <v>16394.886384496109</v>
      </c>
      <c r="Q233">
        <f t="shared" si="65"/>
        <v>0</v>
      </c>
      <c r="R233" s="40">
        <f t="shared" si="66"/>
        <v>16394.886384496109</v>
      </c>
      <c r="S233" s="40">
        <f t="shared" si="67"/>
        <v>16394.886384496094</v>
      </c>
      <c r="T233" s="40">
        <f t="shared" si="68"/>
        <v>16394.886384496094</v>
      </c>
      <c r="U233">
        <f t="shared" si="69"/>
        <v>0</v>
      </c>
      <c r="V233" s="40">
        <f t="shared" si="70"/>
        <v>16394.886384496094</v>
      </c>
      <c r="W233" s="40">
        <f t="shared" si="71"/>
        <v>16394.886384496098</v>
      </c>
      <c r="X233" s="40">
        <f t="shared" si="72"/>
        <v>16394.886384496098</v>
      </c>
      <c r="Y233">
        <f t="shared" si="73"/>
        <v>0</v>
      </c>
    </row>
    <row r="234" spans="1:25" x14ac:dyDescent="0.25">
      <c r="A234" s="4" t="s">
        <v>56</v>
      </c>
      <c r="B234" s="7" t="s">
        <v>94</v>
      </c>
      <c r="C234" s="2" t="s">
        <v>1126</v>
      </c>
      <c r="D234">
        <f>VLOOKUP(B234,'Model allocations'!$A$1:$L$319,6,FALSE)</f>
        <v>0</v>
      </c>
      <c r="E234" s="42">
        <f>VLOOKUP(B234,'Initial adjusted formula count'!$A$1:$P$319,12,FALSE)</f>
        <v>6.6937349929460099E-2</v>
      </c>
      <c r="F234">
        <f>VLOOKUP(B234,'Model allocations'!$A$1:$L$319,11,FALSE)</f>
        <v>0</v>
      </c>
      <c r="G234" s="41">
        <f t="shared" si="74"/>
        <v>0.85</v>
      </c>
      <c r="H234">
        <f t="shared" si="75"/>
        <v>0</v>
      </c>
      <c r="I234">
        <f t="shared" si="57"/>
        <v>0</v>
      </c>
      <c r="J234">
        <f t="shared" si="58"/>
        <v>0</v>
      </c>
      <c r="K234">
        <f t="shared" si="59"/>
        <v>0</v>
      </c>
      <c r="L234">
        <f t="shared" si="60"/>
        <v>0</v>
      </c>
      <c r="M234">
        <f t="shared" si="61"/>
        <v>0</v>
      </c>
      <c r="N234" s="40">
        <f t="shared" si="62"/>
        <v>0</v>
      </c>
      <c r="O234" s="40">
        <f t="shared" si="63"/>
        <v>0</v>
      </c>
      <c r="P234" s="40">
        <f t="shared" si="64"/>
        <v>0</v>
      </c>
      <c r="Q234">
        <f t="shared" si="65"/>
        <v>0</v>
      </c>
      <c r="R234" s="40">
        <f t="shared" si="66"/>
        <v>0</v>
      </c>
      <c r="S234" s="40">
        <f t="shared" si="67"/>
        <v>0</v>
      </c>
      <c r="T234" s="40">
        <f t="shared" si="68"/>
        <v>0</v>
      </c>
      <c r="U234">
        <f t="shared" si="69"/>
        <v>0</v>
      </c>
      <c r="V234" s="40">
        <f t="shared" si="70"/>
        <v>0</v>
      </c>
      <c r="W234" s="40">
        <f t="shared" si="71"/>
        <v>0</v>
      </c>
      <c r="X234" s="40">
        <f t="shared" si="72"/>
        <v>0</v>
      </c>
      <c r="Y234">
        <f t="shared" si="73"/>
        <v>0</v>
      </c>
    </row>
    <row r="235" spans="1:25" x14ac:dyDescent="0.25">
      <c r="A235" s="4" t="s">
        <v>31</v>
      </c>
      <c r="B235" s="7" t="s">
        <v>71</v>
      </c>
      <c r="C235" s="2" t="s">
        <v>1127</v>
      </c>
      <c r="D235">
        <f>VLOOKUP(B235,'Model allocations'!$A$1:$L$319,6,FALSE)</f>
        <v>4628651.0396817317</v>
      </c>
      <c r="E235" s="42">
        <f>VLOOKUP(B235,'Initial adjusted formula count'!$A$1:$P$319,12,FALSE)</f>
        <v>9.9166843927609799E-2</v>
      </c>
      <c r="F235">
        <f>VLOOKUP(B235,'Model allocations'!$A$1:$L$319,11,FALSE)</f>
        <v>6717523.2804583367</v>
      </c>
      <c r="G235" s="41">
        <f t="shared" si="74"/>
        <v>0.85</v>
      </c>
      <c r="H235">
        <f t="shared" si="75"/>
        <v>3934353.3837294718</v>
      </c>
      <c r="I235">
        <f t="shared" si="57"/>
        <v>0</v>
      </c>
      <c r="J235">
        <f t="shared" si="58"/>
        <v>6717523.2804583367</v>
      </c>
      <c r="K235">
        <f t="shared" si="59"/>
        <v>6715441.7712917123</v>
      </c>
      <c r="L235">
        <f t="shared" si="60"/>
        <v>6715441.7712917123</v>
      </c>
      <c r="M235">
        <f t="shared" si="61"/>
        <v>0</v>
      </c>
      <c r="N235" s="40">
        <f t="shared" si="62"/>
        <v>6715441.7712917123</v>
      </c>
      <c r="O235" s="40">
        <f t="shared" si="63"/>
        <v>6715300.7833473952</v>
      </c>
      <c r="P235" s="40">
        <f t="shared" si="64"/>
        <v>6715300.7833473952</v>
      </c>
      <c r="Q235">
        <f t="shared" si="65"/>
        <v>0</v>
      </c>
      <c r="R235" s="40">
        <f t="shared" si="66"/>
        <v>6715300.7833473952</v>
      </c>
      <c r="S235" s="40">
        <f t="shared" si="67"/>
        <v>6715300.7833473897</v>
      </c>
      <c r="T235" s="40">
        <f t="shared" si="68"/>
        <v>6715300.7833473897</v>
      </c>
      <c r="U235">
        <f t="shared" si="69"/>
        <v>0</v>
      </c>
      <c r="V235" s="40">
        <f t="shared" si="70"/>
        <v>6715300.7833473897</v>
      </c>
      <c r="W235" s="40">
        <f t="shared" si="71"/>
        <v>6715300.7833473906</v>
      </c>
      <c r="X235" s="40">
        <f t="shared" si="72"/>
        <v>6715300.7833473906</v>
      </c>
      <c r="Y235">
        <f t="shared" si="73"/>
        <v>0</v>
      </c>
    </row>
    <row r="236" spans="1:25" x14ac:dyDescent="0.25">
      <c r="A236" s="4" t="s">
        <v>1128</v>
      </c>
      <c r="B236" s="7" t="s">
        <v>314</v>
      </c>
      <c r="C236" s="2" t="s">
        <v>1129</v>
      </c>
      <c r="D236">
        <f>VLOOKUP(B236,'Model allocations'!$A$1:$L$319,6,FALSE)</f>
        <v>259169.78357681647</v>
      </c>
      <c r="E236" s="42">
        <f>VLOOKUP(B236,'Initial adjusted formula count'!$A$1:$P$319,12,FALSE)</f>
        <v>0.124808282208589</v>
      </c>
      <c r="F236">
        <f>VLOOKUP(B236,'Model allocations'!$A$1:$L$319,11,FALSE)</f>
        <v>352624.37733854947</v>
      </c>
      <c r="G236" s="41">
        <f t="shared" si="74"/>
        <v>0.85</v>
      </c>
      <c r="H236">
        <f t="shared" si="75"/>
        <v>220294.31604029398</v>
      </c>
      <c r="I236">
        <f t="shared" si="57"/>
        <v>0</v>
      </c>
      <c r="J236">
        <f t="shared" si="58"/>
        <v>352624.37733854947</v>
      </c>
      <c r="K236">
        <f t="shared" si="59"/>
        <v>352515.112235451</v>
      </c>
      <c r="L236">
        <f t="shared" si="60"/>
        <v>352515.112235451</v>
      </c>
      <c r="M236">
        <f t="shared" si="61"/>
        <v>0</v>
      </c>
      <c r="N236" s="40">
        <f t="shared" si="62"/>
        <v>352515.112235451</v>
      </c>
      <c r="O236" s="40">
        <f t="shared" si="63"/>
        <v>352507.71132532367</v>
      </c>
      <c r="P236" s="40">
        <f t="shared" si="64"/>
        <v>352507.71132532367</v>
      </c>
      <c r="Q236">
        <f t="shared" si="65"/>
        <v>0</v>
      </c>
      <c r="R236" s="40">
        <f t="shared" si="66"/>
        <v>352507.71132532367</v>
      </c>
      <c r="S236" s="40">
        <f t="shared" si="67"/>
        <v>352507.71132532338</v>
      </c>
      <c r="T236" s="40">
        <f t="shared" si="68"/>
        <v>352507.71132532338</v>
      </c>
      <c r="U236">
        <f t="shared" si="69"/>
        <v>0</v>
      </c>
      <c r="V236" s="40">
        <f t="shared" si="70"/>
        <v>352507.71132532338</v>
      </c>
      <c r="W236" s="40">
        <f t="shared" si="71"/>
        <v>352507.71132532344</v>
      </c>
      <c r="X236" s="40">
        <f t="shared" si="72"/>
        <v>352507.71132532344</v>
      </c>
      <c r="Y236">
        <f t="shared" si="73"/>
        <v>0</v>
      </c>
    </row>
    <row r="237" spans="1:25" x14ac:dyDescent="0.25">
      <c r="A237" s="4" t="s">
        <v>1130</v>
      </c>
      <c r="B237" s="7" t="s">
        <v>593</v>
      </c>
      <c r="C237" s="2" t="s">
        <v>1131</v>
      </c>
      <c r="D237">
        <f>VLOOKUP(B237,'Model allocations'!$A$1:$L$319,6,FALSE)</f>
        <v>226356.44187932252</v>
      </c>
      <c r="E237" s="42">
        <f>VLOOKUP(B237,'Initial adjusted formula count'!$A$1:$P$319,12,FALSE)</f>
        <v>0.109463276836158</v>
      </c>
      <c r="F237">
        <f>VLOOKUP(B237,'Model allocations'!$A$1:$L$319,11,FALSE)</f>
        <v>251874.55524182113</v>
      </c>
      <c r="G237" s="41">
        <f t="shared" si="74"/>
        <v>0.85</v>
      </c>
      <c r="H237">
        <f t="shared" si="75"/>
        <v>192402.97559742414</v>
      </c>
      <c r="I237">
        <f t="shared" si="57"/>
        <v>0</v>
      </c>
      <c r="J237">
        <f t="shared" si="58"/>
        <v>251874.55524182113</v>
      </c>
      <c r="K237">
        <f t="shared" si="59"/>
        <v>251796.50873960796</v>
      </c>
      <c r="L237">
        <f t="shared" si="60"/>
        <v>251796.50873960796</v>
      </c>
      <c r="M237">
        <f t="shared" si="61"/>
        <v>0</v>
      </c>
      <c r="N237" s="40">
        <f t="shared" si="62"/>
        <v>251796.50873960796</v>
      </c>
      <c r="O237" s="40">
        <f t="shared" si="63"/>
        <v>251791.2223752313</v>
      </c>
      <c r="P237" s="40">
        <f t="shared" si="64"/>
        <v>251791.2223752313</v>
      </c>
      <c r="Q237">
        <f t="shared" si="65"/>
        <v>0</v>
      </c>
      <c r="R237" s="40">
        <f t="shared" si="66"/>
        <v>251791.2223752313</v>
      </c>
      <c r="S237" s="40">
        <f t="shared" si="67"/>
        <v>251791.2223752311</v>
      </c>
      <c r="T237" s="40">
        <f t="shared" si="68"/>
        <v>251791.2223752311</v>
      </c>
      <c r="U237">
        <f t="shared" si="69"/>
        <v>0</v>
      </c>
      <c r="V237" s="40">
        <f t="shared" si="70"/>
        <v>251791.2223752311</v>
      </c>
      <c r="W237" s="40">
        <f t="shared" si="71"/>
        <v>251791.22237523113</v>
      </c>
      <c r="X237" s="40">
        <f t="shared" si="72"/>
        <v>251791.22237523113</v>
      </c>
      <c r="Y237">
        <f t="shared" si="73"/>
        <v>0</v>
      </c>
    </row>
    <row r="238" spans="1:25" x14ac:dyDescent="0.25">
      <c r="A238" s="4" t="s">
        <v>1132</v>
      </c>
      <c r="B238" s="7" t="s">
        <v>595</v>
      </c>
      <c r="C238" s="2" t="s">
        <v>1133</v>
      </c>
      <c r="D238">
        <f>VLOOKUP(B238,'Model allocations'!$A$1:$L$319,6,FALSE)</f>
        <v>39678.810441860522</v>
      </c>
      <c r="E238" s="42">
        <f>VLOOKUP(B238,'Initial adjusted formula count'!$A$1:$P$319,12,FALSE)</f>
        <v>0.26086956521739102</v>
      </c>
      <c r="F238">
        <f>VLOOKUP(B238,'Model allocations'!$A$1:$L$319,11,FALSE)</f>
        <v>59843.322454115179</v>
      </c>
      <c r="G238" s="41">
        <f t="shared" si="74"/>
        <v>0.9</v>
      </c>
      <c r="H238">
        <f t="shared" si="75"/>
        <v>35710.929397674474</v>
      </c>
      <c r="I238">
        <f t="shared" si="57"/>
        <v>0</v>
      </c>
      <c r="J238">
        <f t="shared" si="58"/>
        <v>59843.322454115179</v>
      </c>
      <c r="K238">
        <f t="shared" si="59"/>
        <v>59824.779247184757</v>
      </c>
      <c r="L238">
        <f t="shared" si="60"/>
        <v>59824.779247184757</v>
      </c>
      <c r="M238">
        <f t="shared" si="61"/>
        <v>0</v>
      </c>
      <c r="N238" s="40">
        <f t="shared" si="62"/>
        <v>59824.779247184757</v>
      </c>
      <c r="O238" s="40">
        <f t="shared" si="63"/>
        <v>59823.523250493468</v>
      </c>
      <c r="P238" s="40">
        <f t="shared" si="64"/>
        <v>59823.523250493468</v>
      </c>
      <c r="Q238">
        <f t="shared" si="65"/>
        <v>0</v>
      </c>
      <c r="R238" s="40">
        <f t="shared" si="66"/>
        <v>59823.523250493468</v>
      </c>
      <c r="S238" s="40">
        <f t="shared" si="67"/>
        <v>59823.523250493417</v>
      </c>
      <c r="T238" s="40">
        <f t="shared" si="68"/>
        <v>59823.523250493417</v>
      </c>
      <c r="U238">
        <f t="shared" si="69"/>
        <v>0</v>
      </c>
      <c r="V238" s="40">
        <f t="shared" si="70"/>
        <v>59823.523250493417</v>
      </c>
      <c r="W238" s="40">
        <f t="shared" si="71"/>
        <v>59823.523250493425</v>
      </c>
      <c r="X238" s="40">
        <f t="shared" si="72"/>
        <v>59823.523250493425</v>
      </c>
      <c r="Y238">
        <f t="shared" si="73"/>
        <v>0</v>
      </c>
    </row>
    <row r="239" spans="1:25" x14ac:dyDescent="0.25">
      <c r="A239" s="4" t="s">
        <v>1134</v>
      </c>
      <c r="B239" s="7" t="s">
        <v>597</v>
      </c>
      <c r="C239" s="2" t="s">
        <v>1135</v>
      </c>
      <c r="D239">
        <f>VLOOKUP(B239,'Model allocations'!$A$1:$L$319,6,FALSE)</f>
        <v>271961.42525550065</v>
      </c>
      <c r="E239" s="42">
        <f>VLOOKUP(B239,'Initial adjusted formula count'!$A$1:$P$319,12,FALSE)</f>
        <v>0.15292675452037999</v>
      </c>
      <c r="F239">
        <f>VLOOKUP(B239,'Model allocations'!$A$1:$L$319,11,FALSE)</f>
        <v>270291.18938853493</v>
      </c>
      <c r="G239" s="41">
        <f t="shared" si="74"/>
        <v>0.9</v>
      </c>
      <c r="H239">
        <f t="shared" si="75"/>
        <v>244765.28272995059</v>
      </c>
      <c r="I239">
        <f t="shared" si="57"/>
        <v>0</v>
      </c>
      <c r="J239">
        <f t="shared" si="58"/>
        <v>270291.18938853493</v>
      </c>
      <c r="K239">
        <f t="shared" si="59"/>
        <v>270207.43626035348</v>
      </c>
      <c r="L239">
        <f t="shared" si="60"/>
        <v>270207.43626035348</v>
      </c>
      <c r="M239">
        <f t="shared" si="61"/>
        <v>0</v>
      </c>
      <c r="N239" s="40">
        <f t="shared" si="62"/>
        <v>270207.43626035348</v>
      </c>
      <c r="O239" s="40">
        <f t="shared" si="63"/>
        <v>270201.76336610841</v>
      </c>
      <c r="P239" s="40">
        <f t="shared" si="64"/>
        <v>270201.76336610841</v>
      </c>
      <c r="Q239">
        <f t="shared" si="65"/>
        <v>0</v>
      </c>
      <c r="R239" s="40">
        <f t="shared" si="66"/>
        <v>270201.76336610841</v>
      </c>
      <c r="S239" s="40">
        <f t="shared" si="67"/>
        <v>270201.76336610824</v>
      </c>
      <c r="T239" s="40">
        <f t="shared" si="68"/>
        <v>270201.76336610824</v>
      </c>
      <c r="U239">
        <f t="shared" si="69"/>
        <v>0</v>
      </c>
      <c r="V239" s="40">
        <f t="shared" si="70"/>
        <v>270201.76336610824</v>
      </c>
      <c r="W239" s="40">
        <f t="shared" si="71"/>
        <v>270201.76336610829</v>
      </c>
      <c r="X239" s="40">
        <f t="shared" si="72"/>
        <v>270201.76336610829</v>
      </c>
      <c r="Y239">
        <f t="shared" si="73"/>
        <v>0</v>
      </c>
    </row>
    <row r="240" spans="1:25" x14ac:dyDescent="0.25">
      <c r="A240" s="4" t="s">
        <v>1136</v>
      </c>
      <c r="B240" s="7" t="s">
        <v>222</v>
      </c>
      <c r="C240" s="2" t="s">
        <v>1137</v>
      </c>
      <c r="D240">
        <f>VLOOKUP(B240,'Model allocations'!$A$1:$L$319,6,FALSE)</f>
        <v>0</v>
      </c>
      <c r="E240" s="42">
        <f>VLOOKUP(B240,'Initial adjusted formula count'!$A$1:$P$319,12,FALSE)</f>
        <v>0.13043478260869601</v>
      </c>
      <c r="F240">
        <f>VLOOKUP(B240,'Model allocations'!$A$1:$L$319,11,FALSE)</f>
        <v>0</v>
      </c>
      <c r="G240" s="41">
        <f t="shared" si="74"/>
        <v>0.85</v>
      </c>
      <c r="H240">
        <f t="shared" si="75"/>
        <v>0</v>
      </c>
      <c r="I240">
        <f t="shared" si="57"/>
        <v>0</v>
      </c>
      <c r="J240">
        <f t="shared" si="58"/>
        <v>0</v>
      </c>
      <c r="K240">
        <f t="shared" si="59"/>
        <v>0</v>
      </c>
      <c r="L240">
        <f t="shared" si="60"/>
        <v>0</v>
      </c>
      <c r="M240">
        <f t="shared" si="61"/>
        <v>0</v>
      </c>
      <c r="N240" s="40">
        <f t="shared" si="62"/>
        <v>0</v>
      </c>
      <c r="O240" s="40">
        <f t="shared" si="63"/>
        <v>0</v>
      </c>
      <c r="P240" s="40">
        <f t="shared" si="64"/>
        <v>0</v>
      </c>
      <c r="Q240">
        <f t="shared" si="65"/>
        <v>0</v>
      </c>
      <c r="R240" s="40">
        <f t="shared" si="66"/>
        <v>0</v>
      </c>
      <c r="S240" s="40">
        <f t="shared" si="67"/>
        <v>0</v>
      </c>
      <c r="T240" s="40">
        <f t="shared" si="68"/>
        <v>0</v>
      </c>
      <c r="U240">
        <f t="shared" si="69"/>
        <v>0</v>
      </c>
      <c r="V240" s="40">
        <f t="shared" si="70"/>
        <v>0</v>
      </c>
      <c r="W240" s="40">
        <f t="shared" si="71"/>
        <v>0</v>
      </c>
      <c r="X240" s="40">
        <f t="shared" si="72"/>
        <v>0</v>
      </c>
      <c r="Y240">
        <f t="shared" si="73"/>
        <v>0</v>
      </c>
    </row>
    <row r="241" spans="1:25" x14ac:dyDescent="0.25">
      <c r="A241" s="4" t="s">
        <v>1138</v>
      </c>
      <c r="B241" s="7" t="s">
        <v>599</v>
      </c>
      <c r="C241" s="2" t="s">
        <v>1139</v>
      </c>
      <c r="D241">
        <f>VLOOKUP(B241,'Model allocations'!$A$1:$L$319,6,FALSE)</f>
        <v>581589.00209730852</v>
      </c>
      <c r="E241" s="42">
        <f>VLOOKUP(B241,'Initial adjusted formula count'!$A$1:$P$319,12,FALSE)</f>
        <v>0.20139557266602501</v>
      </c>
      <c r="F241">
        <f>VLOOKUP(B241,'Model allocations'!$A$1:$L$319,11,FALSE)</f>
        <v>530356.48850053595</v>
      </c>
      <c r="G241" s="41">
        <f t="shared" si="74"/>
        <v>0.9</v>
      </c>
      <c r="H241">
        <f t="shared" si="75"/>
        <v>523430.10188757768</v>
      </c>
      <c r="I241">
        <f t="shared" si="57"/>
        <v>0</v>
      </c>
      <c r="J241">
        <f t="shared" si="58"/>
        <v>530356.48850053595</v>
      </c>
      <c r="K241">
        <f t="shared" si="59"/>
        <v>530192.15086502617</v>
      </c>
      <c r="L241">
        <f t="shared" si="60"/>
        <v>530192.15086502617</v>
      </c>
      <c r="M241">
        <f t="shared" si="61"/>
        <v>0</v>
      </c>
      <c r="N241" s="40">
        <f t="shared" si="62"/>
        <v>530192.15086502617</v>
      </c>
      <c r="O241" s="40">
        <f t="shared" si="63"/>
        <v>530181.01969838224</v>
      </c>
      <c r="P241" s="40">
        <f t="shared" si="64"/>
        <v>530181.01969838224</v>
      </c>
      <c r="Q241">
        <f t="shared" si="65"/>
        <v>0</v>
      </c>
      <c r="R241" s="40">
        <f t="shared" si="66"/>
        <v>530181.01969838224</v>
      </c>
      <c r="S241" s="40">
        <f t="shared" si="67"/>
        <v>530181.01969838177</v>
      </c>
      <c r="T241" s="40">
        <f t="shared" si="68"/>
        <v>530181.01969838177</v>
      </c>
      <c r="U241">
        <f t="shared" si="69"/>
        <v>0</v>
      </c>
      <c r="V241" s="40">
        <f t="shared" si="70"/>
        <v>530181.01969838177</v>
      </c>
      <c r="W241" s="40">
        <f t="shared" si="71"/>
        <v>530181.01969838189</v>
      </c>
      <c r="X241" s="40">
        <f t="shared" si="72"/>
        <v>530181.01969838189</v>
      </c>
      <c r="Y241">
        <f t="shared" si="73"/>
        <v>0</v>
      </c>
    </row>
    <row r="242" spans="1:25" x14ac:dyDescent="0.25">
      <c r="A242" s="4" t="s">
        <v>1140</v>
      </c>
      <c r="B242" s="7" t="s">
        <v>224</v>
      </c>
      <c r="C242" s="2" t="s">
        <v>1141</v>
      </c>
      <c r="D242">
        <f>VLOOKUP(B242,'Model allocations'!$A$1:$L$319,6,FALSE)</f>
        <v>319791.04196710192</v>
      </c>
      <c r="E242" s="42">
        <f>VLOOKUP(B242,'Initial adjusted formula count'!$A$1:$P$319,12,FALSE)</f>
        <v>7.6733611216369804E-2</v>
      </c>
      <c r="F242">
        <f>VLOOKUP(B242,'Model allocations'!$A$1:$L$319,11,FALSE)</f>
        <v>470978.33501669572</v>
      </c>
      <c r="G242" s="41">
        <f t="shared" si="74"/>
        <v>0.85</v>
      </c>
      <c r="H242">
        <f t="shared" si="75"/>
        <v>271822.38567203662</v>
      </c>
      <c r="I242">
        <f t="shared" si="57"/>
        <v>0</v>
      </c>
      <c r="J242">
        <f t="shared" si="58"/>
        <v>470978.33501669572</v>
      </c>
      <c r="K242">
        <f t="shared" si="59"/>
        <v>470832.39644965413</v>
      </c>
      <c r="L242">
        <f t="shared" si="60"/>
        <v>470832.39644965413</v>
      </c>
      <c r="M242">
        <f t="shared" si="61"/>
        <v>0</v>
      </c>
      <c r="N242" s="40">
        <f t="shared" si="62"/>
        <v>470832.39644965413</v>
      </c>
      <c r="O242" s="40">
        <f t="shared" si="63"/>
        <v>470822.51151669602</v>
      </c>
      <c r="P242" s="40">
        <f t="shared" si="64"/>
        <v>470822.51151669602</v>
      </c>
      <c r="Q242">
        <f t="shared" si="65"/>
        <v>0</v>
      </c>
      <c r="R242" s="40">
        <f t="shared" si="66"/>
        <v>470822.51151669602</v>
      </c>
      <c r="S242" s="40">
        <f t="shared" si="67"/>
        <v>470822.51151669561</v>
      </c>
      <c r="T242" s="40">
        <f t="shared" si="68"/>
        <v>470822.51151669561</v>
      </c>
      <c r="U242">
        <f t="shared" si="69"/>
        <v>0</v>
      </c>
      <c r="V242" s="40">
        <f t="shared" si="70"/>
        <v>470822.51151669561</v>
      </c>
      <c r="W242" s="40">
        <f t="shared" si="71"/>
        <v>470822.51151669573</v>
      </c>
      <c r="X242" s="40">
        <f t="shared" si="72"/>
        <v>470822.51151669573</v>
      </c>
      <c r="Y242">
        <f t="shared" si="73"/>
        <v>0</v>
      </c>
    </row>
    <row r="243" spans="1:25" x14ac:dyDescent="0.25">
      <c r="A243" s="4" t="s">
        <v>1142</v>
      </c>
      <c r="B243" s="7" t="s">
        <v>316</v>
      </c>
      <c r="C243" s="2" t="s">
        <v>1143</v>
      </c>
      <c r="D243">
        <f>VLOOKUP(B243,'Model allocations'!$A$1:$L$319,6,FALSE)</f>
        <v>6117.7416724141258</v>
      </c>
      <c r="E243" s="42">
        <f>VLOOKUP(B243,'Initial adjusted formula count'!$A$1:$P$319,12,FALSE)</f>
        <v>0.110236220472441</v>
      </c>
      <c r="F243">
        <f>VLOOKUP(B243,'Model allocations'!$A$1:$L$319,11,FALSE)</f>
        <v>7583.3199427645086</v>
      </c>
      <c r="G243" s="41">
        <f t="shared" si="74"/>
        <v>0.85</v>
      </c>
      <c r="H243">
        <f t="shared" si="75"/>
        <v>5200.0804215520066</v>
      </c>
      <c r="I243">
        <f t="shared" si="57"/>
        <v>0</v>
      </c>
      <c r="J243">
        <f t="shared" si="58"/>
        <v>7583.3199427645086</v>
      </c>
      <c r="K243">
        <f t="shared" si="59"/>
        <v>7580.9701556011014</v>
      </c>
      <c r="L243">
        <f t="shared" si="60"/>
        <v>7580.9701556011014</v>
      </c>
      <c r="M243">
        <f t="shared" si="61"/>
        <v>0</v>
      </c>
      <c r="N243" s="40">
        <f t="shared" si="62"/>
        <v>7580.9701556011014</v>
      </c>
      <c r="O243" s="40">
        <f t="shared" si="63"/>
        <v>7580.8109962435237</v>
      </c>
      <c r="P243" s="40">
        <f t="shared" si="64"/>
        <v>7580.8109962435237</v>
      </c>
      <c r="Q243">
        <f t="shared" si="65"/>
        <v>0</v>
      </c>
      <c r="R243" s="40">
        <f t="shared" si="66"/>
        <v>7580.8109962435237</v>
      </c>
      <c r="S243" s="40">
        <f t="shared" si="67"/>
        <v>7580.8109962435174</v>
      </c>
      <c r="T243" s="40">
        <f t="shared" si="68"/>
        <v>7580.8109962435174</v>
      </c>
      <c r="U243">
        <f t="shared" si="69"/>
        <v>0</v>
      </c>
      <c r="V243" s="40">
        <f t="shared" si="70"/>
        <v>7580.8109962435174</v>
      </c>
      <c r="W243" s="40">
        <f t="shared" si="71"/>
        <v>7580.8109962435183</v>
      </c>
      <c r="X243" s="40">
        <f t="shared" si="72"/>
        <v>7580.8109962435183</v>
      </c>
      <c r="Y243">
        <f t="shared" si="73"/>
        <v>0</v>
      </c>
    </row>
    <row r="244" spans="1:25" x14ac:dyDescent="0.25">
      <c r="A244" s="4" t="s">
        <v>1144</v>
      </c>
      <c r="B244" s="7" t="s">
        <v>226</v>
      </c>
      <c r="C244" s="2" t="s">
        <v>1145</v>
      </c>
      <c r="D244">
        <f>VLOOKUP(B244,'Model allocations'!$A$1:$L$319,6,FALSE)</f>
        <v>0</v>
      </c>
      <c r="E244" s="42">
        <f>VLOOKUP(B244,'Initial adjusted formula count'!$A$1:$P$319,12,FALSE)</f>
        <v>0.14285714285714299</v>
      </c>
      <c r="F244">
        <f>VLOOKUP(B244,'Model allocations'!$A$1:$L$319,11,FALSE)</f>
        <v>5416.6571019746461</v>
      </c>
      <c r="G244" s="41">
        <f t="shared" si="74"/>
        <v>0.85</v>
      </c>
      <c r="H244">
        <f t="shared" si="75"/>
        <v>0</v>
      </c>
      <c r="I244">
        <f t="shared" si="57"/>
        <v>0</v>
      </c>
      <c r="J244">
        <f t="shared" si="58"/>
        <v>5416.6571019746461</v>
      </c>
      <c r="K244">
        <f t="shared" si="59"/>
        <v>5414.9786825722122</v>
      </c>
      <c r="L244">
        <f t="shared" si="60"/>
        <v>5414.9786825722122</v>
      </c>
      <c r="M244">
        <f t="shared" si="61"/>
        <v>0</v>
      </c>
      <c r="N244" s="40">
        <f t="shared" si="62"/>
        <v>5414.9786825722122</v>
      </c>
      <c r="O244" s="40">
        <f t="shared" si="63"/>
        <v>5414.8649973167994</v>
      </c>
      <c r="P244" s="40">
        <f t="shared" si="64"/>
        <v>5414.8649973167994</v>
      </c>
      <c r="Q244">
        <f t="shared" si="65"/>
        <v>0</v>
      </c>
      <c r="R244" s="40">
        <f t="shared" si="66"/>
        <v>5414.8649973167994</v>
      </c>
      <c r="S244" s="40">
        <f t="shared" si="67"/>
        <v>5414.8649973167949</v>
      </c>
      <c r="T244" s="40">
        <f t="shared" si="68"/>
        <v>5414.8649973167949</v>
      </c>
      <c r="U244">
        <f t="shared" si="69"/>
        <v>0</v>
      </c>
      <c r="V244" s="40">
        <f t="shared" si="70"/>
        <v>5414.8649973167949</v>
      </c>
      <c r="W244" s="40">
        <f t="shared" si="71"/>
        <v>5414.8649973167958</v>
      </c>
      <c r="X244" s="40">
        <f t="shared" si="72"/>
        <v>5414.8649973167958</v>
      </c>
      <c r="Y244">
        <f t="shared" si="73"/>
        <v>0</v>
      </c>
    </row>
    <row r="245" spans="1:25" x14ac:dyDescent="0.25">
      <c r="A245" s="4" t="s">
        <v>1146</v>
      </c>
      <c r="B245" s="7" t="s">
        <v>228</v>
      </c>
      <c r="C245" s="2" t="s">
        <v>1147</v>
      </c>
      <c r="D245">
        <f>VLOOKUP(B245,'Model allocations'!$A$1:$L$319,6,FALSE)</f>
        <v>0</v>
      </c>
      <c r="E245" s="42">
        <f>VLOOKUP(B245,'Initial adjusted formula count'!$A$1:$P$319,12,FALSE)</f>
        <v>4.7952139898757497E-2</v>
      </c>
      <c r="F245">
        <f>VLOOKUP(B245,'Model allocations'!$A$1:$L$319,11,FALSE)</f>
        <v>0</v>
      </c>
      <c r="G245" s="41">
        <f t="shared" si="74"/>
        <v>0.85</v>
      </c>
      <c r="H245">
        <f t="shared" si="75"/>
        <v>0</v>
      </c>
      <c r="I245">
        <f t="shared" si="57"/>
        <v>0</v>
      </c>
      <c r="J245">
        <f t="shared" si="58"/>
        <v>0</v>
      </c>
      <c r="K245">
        <f t="shared" si="59"/>
        <v>0</v>
      </c>
      <c r="L245">
        <f t="shared" si="60"/>
        <v>0</v>
      </c>
      <c r="M245">
        <f t="shared" si="61"/>
        <v>0</v>
      </c>
      <c r="N245" s="40">
        <f t="shared" si="62"/>
        <v>0</v>
      </c>
      <c r="O245" s="40">
        <f t="shared" si="63"/>
        <v>0</v>
      </c>
      <c r="P245" s="40">
        <f t="shared" si="64"/>
        <v>0</v>
      </c>
      <c r="Q245">
        <f t="shared" si="65"/>
        <v>0</v>
      </c>
      <c r="R245" s="40">
        <f t="shared" si="66"/>
        <v>0</v>
      </c>
      <c r="S245" s="40">
        <f t="shared" si="67"/>
        <v>0</v>
      </c>
      <c r="T245" s="40">
        <f t="shared" si="68"/>
        <v>0</v>
      </c>
      <c r="U245">
        <f t="shared" si="69"/>
        <v>0</v>
      </c>
      <c r="V245" s="40">
        <f t="shared" si="70"/>
        <v>0</v>
      </c>
      <c r="W245" s="40">
        <f t="shared" si="71"/>
        <v>0</v>
      </c>
      <c r="X245" s="40">
        <f t="shared" si="72"/>
        <v>0</v>
      </c>
      <c r="Y245">
        <f t="shared" si="73"/>
        <v>0</v>
      </c>
    </row>
    <row r="246" spans="1:25" x14ac:dyDescent="0.25">
      <c r="A246" s="8" t="s">
        <v>1148</v>
      </c>
      <c r="B246" s="7" t="s">
        <v>230</v>
      </c>
      <c r="C246" s="2" t="s">
        <v>1149</v>
      </c>
      <c r="D246">
        <f>VLOOKUP(B246,'Model allocations'!$A$1:$L$319,6,FALSE)</f>
        <v>0</v>
      </c>
      <c r="E246" s="42">
        <f>VLOOKUP(B246,'Initial adjusted formula count'!$A$1:$P$319,12,FALSE)</f>
        <v>5.00189465706707E-2</v>
      </c>
      <c r="F246">
        <f>VLOOKUP(B246,'Model allocations'!$A$1:$L$319,11,FALSE)</f>
        <v>214499.62123819606</v>
      </c>
      <c r="G246" s="41">
        <f t="shared" si="74"/>
        <v>0.85</v>
      </c>
      <c r="H246">
        <f t="shared" si="75"/>
        <v>0</v>
      </c>
      <c r="I246">
        <f t="shared" si="57"/>
        <v>0</v>
      </c>
      <c r="J246">
        <f t="shared" si="58"/>
        <v>214499.62123819606</v>
      </c>
      <c r="K246">
        <f t="shared" si="59"/>
        <v>214433.15582985969</v>
      </c>
      <c r="L246">
        <f t="shared" si="60"/>
        <v>214433.15582985969</v>
      </c>
      <c r="M246">
        <f t="shared" si="61"/>
        <v>0</v>
      </c>
      <c r="N246" s="40">
        <f t="shared" si="62"/>
        <v>214433.15582985969</v>
      </c>
      <c r="O246" s="40">
        <f t="shared" si="63"/>
        <v>214428.65389374536</v>
      </c>
      <c r="P246" s="40">
        <f t="shared" si="64"/>
        <v>214428.65389374536</v>
      </c>
      <c r="Q246">
        <f t="shared" si="65"/>
        <v>0</v>
      </c>
      <c r="R246" s="40">
        <f t="shared" si="66"/>
        <v>214428.65389374536</v>
      </c>
      <c r="S246" s="40">
        <f t="shared" si="67"/>
        <v>214428.65389374521</v>
      </c>
      <c r="T246" s="40">
        <f t="shared" si="68"/>
        <v>214428.65389374521</v>
      </c>
      <c r="U246">
        <f t="shared" si="69"/>
        <v>0</v>
      </c>
      <c r="V246" s="40">
        <f t="shared" si="70"/>
        <v>214428.65389374521</v>
      </c>
      <c r="W246" s="40">
        <f t="shared" si="71"/>
        <v>214428.65389374524</v>
      </c>
      <c r="X246" s="40">
        <f t="shared" si="72"/>
        <v>214428.65389374524</v>
      </c>
      <c r="Y246">
        <f t="shared" si="73"/>
        <v>0</v>
      </c>
    </row>
    <row r="247" spans="1:25" x14ac:dyDescent="0.25">
      <c r="A247" s="4" t="s">
        <v>1150</v>
      </c>
      <c r="B247" s="7" t="s">
        <v>601</v>
      </c>
      <c r="C247" s="2" t="s">
        <v>1151</v>
      </c>
      <c r="D247">
        <f>VLOOKUP(B247,'Model allocations'!$A$1:$L$319,6,FALSE)</f>
        <v>117837.8823082056</v>
      </c>
      <c r="E247" s="42">
        <f>VLOOKUP(B247,'Initial adjusted formula count'!$A$1:$P$319,12,FALSE)</f>
        <v>0.189014539579968</v>
      </c>
      <c r="F247">
        <f>VLOOKUP(B247,'Model allocations'!$A$1:$L$319,11,FALSE)</f>
        <v>106054.09407738505</v>
      </c>
      <c r="G247" s="41">
        <f t="shared" si="74"/>
        <v>0.9</v>
      </c>
      <c r="H247">
        <f t="shared" si="75"/>
        <v>106054.09407738505</v>
      </c>
      <c r="I247">
        <f t="shared" si="57"/>
        <v>0</v>
      </c>
      <c r="J247">
        <f t="shared" si="58"/>
        <v>106054.09407738505</v>
      </c>
      <c r="K247">
        <f t="shared" si="59"/>
        <v>106021.23188104219</v>
      </c>
      <c r="L247">
        <f t="shared" si="60"/>
        <v>106021.23188104219</v>
      </c>
      <c r="M247">
        <f t="shared" si="61"/>
        <v>106054.09407738505</v>
      </c>
      <c r="N247" s="40">
        <f t="shared" si="62"/>
        <v>0</v>
      </c>
      <c r="O247" s="40">
        <f t="shared" si="63"/>
        <v>0</v>
      </c>
      <c r="P247" s="40">
        <f t="shared" si="64"/>
        <v>106054.09407738505</v>
      </c>
      <c r="Q247">
        <f t="shared" si="65"/>
        <v>0</v>
      </c>
      <c r="R247" s="40">
        <f t="shared" si="66"/>
        <v>0</v>
      </c>
      <c r="S247" s="40">
        <f t="shared" si="67"/>
        <v>0</v>
      </c>
      <c r="T247" s="40">
        <f t="shared" si="68"/>
        <v>106054.09407738505</v>
      </c>
      <c r="U247">
        <f t="shared" si="69"/>
        <v>0</v>
      </c>
      <c r="V247" s="40">
        <f t="shared" si="70"/>
        <v>0</v>
      </c>
      <c r="W247" s="40">
        <f t="shared" si="71"/>
        <v>0</v>
      </c>
      <c r="X247" s="40">
        <f t="shared" si="72"/>
        <v>106054.09407738505</v>
      </c>
      <c r="Y247">
        <f t="shared" si="73"/>
        <v>0</v>
      </c>
    </row>
    <row r="248" spans="1:25" x14ac:dyDescent="0.25">
      <c r="A248" s="4" t="s">
        <v>1152</v>
      </c>
      <c r="B248" s="7" t="s">
        <v>603</v>
      </c>
      <c r="C248" s="2" t="s">
        <v>1153</v>
      </c>
      <c r="D248">
        <f>VLOOKUP(B248,'Model allocations'!$A$1:$L$319,6,FALSE)</f>
        <v>51498.358688042281</v>
      </c>
      <c r="E248" s="42">
        <f>VLOOKUP(B248,'Initial adjusted formula count'!$A$1:$P$319,12,FALSE)</f>
        <v>0.20971867007672601</v>
      </c>
      <c r="F248">
        <f>VLOOKUP(B248,'Model allocations'!$A$1:$L$319,11,FALSE)</f>
        <v>52981.21686283587</v>
      </c>
      <c r="G248" s="41">
        <f t="shared" si="74"/>
        <v>0.9</v>
      </c>
      <c r="H248">
        <f t="shared" si="75"/>
        <v>46348.522819238053</v>
      </c>
      <c r="I248">
        <f t="shared" si="57"/>
        <v>0</v>
      </c>
      <c r="J248">
        <f t="shared" si="58"/>
        <v>52981.21686283587</v>
      </c>
      <c r="K248">
        <f t="shared" si="59"/>
        <v>52964.799965721468</v>
      </c>
      <c r="L248">
        <f t="shared" si="60"/>
        <v>52964.799965721468</v>
      </c>
      <c r="M248">
        <f t="shared" si="61"/>
        <v>0</v>
      </c>
      <c r="N248" s="40">
        <f t="shared" si="62"/>
        <v>52964.799965721468</v>
      </c>
      <c r="O248" s="40">
        <f t="shared" si="63"/>
        <v>52963.687991480212</v>
      </c>
      <c r="P248" s="40">
        <f t="shared" si="64"/>
        <v>52963.687991480212</v>
      </c>
      <c r="Q248">
        <f t="shared" si="65"/>
        <v>0</v>
      </c>
      <c r="R248" s="40">
        <f t="shared" si="66"/>
        <v>52963.687991480212</v>
      </c>
      <c r="S248" s="40">
        <f t="shared" si="67"/>
        <v>52963.687991480176</v>
      </c>
      <c r="T248" s="40">
        <f t="shared" si="68"/>
        <v>52963.687991480176</v>
      </c>
      <c r="U248">
        <f t="shared" si="69"/>
        <v>0</v>
      </c>
      <c r="V248" s="40">
        <f t="shared" si="70"/>
        <v>52963.687991480176</v>
      </c>
      <c r="W248" s="40">
        <f t="shared" si="71"/>
        <v>52963.687991480183</v>
      </c>
      <c r="X248" s="40">
        <f t="shared" si="72"/>
        <v>52963.687991480183</v>
      </c>
      <c r="Y248">
        <f t="shared" si="73"/>
        <v>0</v>
      </c>
    </row>
    <row r="249" spans="1:25" x14ac:dyDescent="0.25">
      <c r="A249" s="4" t="s">
        <v>1154</v>
      </c>
      <c r="B249" s="7" t="s">
        <v>232</v>
      </c>
      <c r="C249" s="2" t="s">
        <v>1155</v>
      </c>
      <c r="D249">
        <f>VLOOKUP(B249,'Model allocations'!$A$1:$L$319,6,FALSE)</f>
        <v>754706.85904236068</v>
      </c>
      <c r="E249" s="42">
        <f>VLOOKUP(B249,'Initial adjusted formula count'!$A$1:$P$319,12,FALSE)</f>
        <v>9.0495066205616898E-2</v>
      </c>
      <c r="F249">
        <f>VLOOKUP(B249,'Model allocations'!$A$1:$L$319,11,FALSE)</f>
        <v>684665.45768959506</v>
      </c>
      <c r="G249" s="41">
        <f t="shared" si="74"/>
        <v>0.85</v>
      </c>
      <c r="H249">
        <f t="shared" si="75"/>
        <v>641500.83018600661</v>
      </c>
      <c r="I249">
        <f t="shared" si="57"/>
        <v>0</v>
      </c>
      <c r="J249">
        <f t="shared" si="58"/>
        <v>684665.45768959506</v>
      </c>
      <c r="K249">
        <f t="shared" si="59"/>
        <v>684453.30547712743</v>
      </c>
      <c r="L249">
        <f t="shared" si="60"/>
        <v>684453.30547712743</v>
      </c>
      <c r="M249">
        <f t="shared" si="61"/>
        <v>0</v>
      </c>
      <c r="N249" s="40">
        <f t="shared" si="62"/>
        <v>684453.30547712743</v>
      </c>
      <c r="O249" s="40">
        <f t="shared" si="63"/>
        <v>684438.93566084327</v>
      </c>
      <c r="P249" s="40">
        <f t="shared" si="64"/>
        <v>684438.93566084327</v>
      </c>
      <c r="Q249">
        <f t="shared" si="65"/>
        <v>0</v>
      </c>
      <c r="R249" s="40">
        <f t="shared" si="66"/>
        <v>684438.93566084327</v>
      </c>
      <c r="S249" s="40">
        <f t="shared" si="67"/>
        <v>684438.93566084269</v>
      </c>
      <c r="T249" s="40">
        <f t="shared" si="68"/>
        <v>684438.93566084269</v>
      </c>
      <c r="U249">
        <f t="shared" si="69"/>
        <v>0</v>
      </c>
      <c r="V249" s="40">
        <f t="shared" si="70"/>
        <v>684438.93566084269</v>
      </c>
      <c r="W249" s="40">
        <f t="shared" si="71"/>
        <v>684438.93566084281</v>
      </c>
      <c r="X249" s="40">
        <f t="shared" si="72"/>
        <v>684438.93566084281</v>
      </c>
      <c r="Y249">
        <f t="shared" si="73"/>
        <v>0</v>
      </c>
    </row>
    <row r="250" spans="1:25" x14ac:dyDescent="0.25">
      <c r="A250" s="4" t="s">
        <v>1156</v>
      </c>
      <c r="B250" s="7" t="s">
        <v>234</v>
      </c>
      <c r="C250" s="2" t="s">
        <v>1157</v>
      </c>
      <c r="D250">
        <f>VLOOKUP(B250,'Model allocations'!$A$1:$L$319,6,FALSE)</f>
        <v>80086.800075239444</v>
      </c>
      <c r="E250" s="42">
        <f>VLOOKUP(B250,'Initial adjusted formula count'!$A$1:$P$319,12,FALSE)</f>
        <v>9.9888392857142905E-2</v>
      </c>
      <c r="F250">
        <f>VLOOKUP(B250,'Model allocations'!$A$1:$L$319,11,FALSE)</f>
        <v>96958.162125346207</v>
      </c>
      <c r="G250" s="41">
        <f t="shared" si="74"/>
        <v>0.85</v>
      </c>
      <c r="H250">
        <f t="shared" si="75"/>
        <v>68073.780063953527</v>
      </c>
      <c r="I250">
        <f t="shared" si="57"/>
        <v>0</v>
      </c>
      <c r="J250">
        <f t="shared" si="58"/>
        <v>96958.162125346207</v>
      </c>
      <c r="K250">
        <f t="shared" si="59"/>
        <v>96928.118418042635</v>
      </c>
      <c r="L250">
        <f t="shared" si="60"/>
        <v>96928.118418042635</v>
      </c>
      <c r="M250">
        <f t="shared" si="61"/>
        <v>0</v>
      </c>
      <c r="N250" s="40">
        <f t="shared" si="62"/>
        <v>96928.118418042635</v>
      </c>
      <c r="O250" s="40">
        <f t="shared" si="63"/>
        <v>96926.083451970757</v>
      </c>
      <c r="P250" s="40">
        <f t="shared" si="64"/>
        <v>96926.083451970757</v>
      </c>
      <c r="Q250">
        <f t="shared" si="65"/>
        <v>0</v>
      </c>
      <c r="R250" s="40">
        <f t="shared" si="66"/>
        <v>96926.083451970757</v>
      </c>
      <c r="S250" s="40">
        <f t="shared" si="67"/>
        <v>96926.083451970684</v>
      </c>
      <c r="T250" s="40">
        <f t="shared" si="68"/>
        <v>96926.083451970684</v>
      </c>
      <c r="U250">
        <f t="shared" si="69"/>
        <v>0</v>
      </c>
      <c r="V250" s="40">
        <f t="shared" si="70"/>
        <v>96926.083451970684</v>
      </c>
      <c r="W250" s="40">
        <f t="shared" si="71"/>
        <v>96926.083451970699</v>
      </c>
      <c r="X250" s="40">
        <f t="shared" si="72"/>
        <v>96926.083451970699</v>
      </c>
      <c r="Y250">
        <f t="shared" si="73"/>
        <v>0</v>
      </c>
    </row>
    <row r="251" spans="1:25" x14ac:dyDescent="0.25">
      <c r="A251" s="4" t="s">
        <v>1158</v>
      </c>
      <c r="B251" s="7" t="s">
        <v>605</v>
      </c>
      <c r="C251" s="2" t="s">
        <v>1159</v>
      </c>
      <c r="D251">
        <f>VLOOKUP(B251,'Model allocations'!$A$1:$L$319,6,FALSE)</f>
        <v>33183.159181591371</v>
      </c>
      <c r="E251" s="42">
        <f>VLOOKUP(B251,'Initial adjusted formula count'!$A$1:$P$319,12,FALSE)</f>
        <v>0.13521126760563401</v>
      </c>
      <c r="F251">
        <f>VLOOKUP(B251,'Model allocations'!$A$1:$L$319,11,FALSE)</f>
        <v>28205.685304352664</v>
      </c>
      <c r="G251" s="41">
        <f t="shared" si="74"/>
        <v>0.85</v>
      </c>
      <c r="H251">
        <f t="shared" si="75"/>
        <v>28205.685304352664</v>
      </c>
      <c r="I251">
        <f t="shared" si="57"/>
        <v>0</v>
      </c>
      <c r="J251">
        <f t="shared" si="58"/>
        <v>28205.685304352664</v>
      </c>
      <c r="K251">
        <f t="shared" si="59"/>
        <v>28196.945417632403</v>
      </c>
      <c r="L251">
        <f t="shared" si="60"/>
        <v>28196.945417632403</v>
      </c>
      <c r="M251">
        <f t="shared" si="61"/>
        <v>28205.685304352664</v>
      </c>
      <c r="N251" s="40">
        <f t="shared" si="62"/>
        <v>0</v>
      </c>
      <c r="O251" s="40">
        <f t="shared" si="63"/>
        <v>0</v>
      </c>
      <c r="P251" s="40">
        <f t="shared" si="64"/>
        <v>28205.685304352664</v>
      </c>
      <c r="Q251">
        <f t="shared" si="65"/>
        <v>0</v>
      </c>
      <c r="R251" s="40">
        <f t="shared" si="66"/>
        <v>0</v>
      </c>
      <c r="S251" s="40">
        <f t="shared" si="67"/>
        <v>0</v>
      </c>
      <c r="T251" s="40">
        <f t="shared" si="68"/>
        <v>28205.685304352664</v>
      </c>
      <c r="U251">
        <f t="shared" si="69"/>
        <v>0</v>
      </c>
      <c r="V251" s="40">
        <f t="shared" si="70"/>
        <v>0</v>
      </c>
      <c r="W251" s="40">
        <f t="shared" si="71"/>
        <v>0</v>
      </c>
      <c r="X251" s="40">
        <f t="shared" si="72"/>
        <v>28205.685304352664</v>
      </c>
      <c r="Y251">
        <f t="shared" si="73"/>
        <v>0</v>
      </c>
    </row>
    <row r="252" spans="1:25" x14ac:dyDescent="0.25">
      <c r="A252" s="4" t="s">
        <v>39</v>
      </c>
      <c r="B252" s="7" t="s">
        <v>73</v>
      </c>
      <c r="C252" s="2" t="s">
        <v>1160</v>
      </c>
      <c r="D252">
        <f>VLOOKUP(B252,'Model allocations'!$A$1:$L$319,6,FALSE)</f>
        <v>5619538.0613201931</v>
      </c>
      <c r="E252" s="42">
        <f>VLOOKUP(B252,'Initial adjusted formula count'!$A$1:$P$319,12,FALSE)</f>
        <v>0.14403081138312199</v>
      </c>
      <c r="F252">
        <f>VLOOKUP(B252,'Model allocations'!$A$1:$L$319,11,FALSE)</f>
        <v>4797173.4831649093</v>
      </c>
      <c r="G252" s="41">
        <f t="shared" si="74"/>
        <v>0.85</v>
      </c>
      <c r="H252">
        <f t="shared" si="75"/>
        <v>4776607.3521221643</v>
      </c>
      <c r="I252">
        <f t="shared" si="57"/>
        <v>0</v>
      </c>
      <c r="J252">
        <f t="shared" si="58"/>
        <v>4797173.4831649093</v>
      </c>
      <c r="K252">
        <f t="shared" si="59"/>
        <v>4795687.0185614824</v>
      </c>
      <c r="L252">
        <f t="shared" si="60"/>
        <v>4795687.0185614824</v>
      </c>
      <c r="M252">
        <f t="shared" si="61"/>
        <v>0</v>
      </c>
      <c r="N252" s="40">
        <f t="shared" si="62"/>
        <v>4795687.0185614824</v>
      </c>
      <c r="O252" s="40">
        <f t="shared" si="63"/>
        <v>4795586.3350804308</v>
      </c>
      <c r="P252" s="40">
        <f t="shared" si="64"/>
        <v>4795586.3350804308</v>
      </c>
      <c r="Q252">
        <f t="shared" si="65"/>
        <v>0</v>
      </c>
      <c r="R252" s="40">
        <f t="shared" si="66"/>
        <v>4795586.3350804308</v>
      </c>
      <c r="S252" s="40">
        <f t="shared" si="67"/>
        <v>4795586.3350804271</v>
      </c>
      <c r="T252" s="40">
        <f t="shared" si="68"/>
        <v>4795586.3350804271</v>
      </c>
      <c r="U252">
        <f t="shared" si="69"/>
        <v>0</v>
      </c>
      <c r="V252" s="40">
        <f t="shared" si="70"/>
        <v>4795586.3350804271</v>
      </c>
      <c r="W252" s="40">
        <f t="shared" si="71"/>
        <v>4795586.335080428</v>
      </c>
      <c r="X252" s="40">
        <f t="shared" si="72"/>
        <v>4795586.335080428</v>
      </c>
      <c r="Y252">
        <f t="shared" si="73"/>
        <v>0</v>
      </c>
    </row>
    <row r="253" spans="1:25" x14ac:dyDescent="0.25">
      <c r="A253" s="4" t="s">
        <v>42</v>
      </c>
      <c r="B253" s="7" t="s">
        <v>91</v>
      </c>
      <c r="C253" s="2" t="s">
        <v>1161</v>
      </c>
      <c r="D253">
        <f>VLOOKUP(B253,'Model allocations'!$A$1:$L$319,6,FALSE)</f>
        <v>103541.9146952007</v>
      </c>
      <c r="E253" s="42">
        <f>VLOOKUP(B253,'Initial adjusted formula count'!$A$1:$P$319,12,FALSE)</f>
        <v>0.113406397378848</v>
      </c>
      <c r="F253">
        <f>VLOOKUP(B253,'Model allocations'!$A$1:$L$319,11,FALSE)</f>
        <v>104047.02314381574</v>
      </c>
      <c r="G253" s="41">
        <f t="shared" si="74"/>
        <v>0.85</v>
      </c>
      <c r="H253">
        <f t="shared" si="75"/>
        <v>88010.627490920597</v>
      </c>
      <c r="I253">
        <f t="shared" si="57"/>
        <v>0</v>
      </c>
      <c r="J253">
        <f t="shared" si="58"/>
        <v>104047.02314381574</v>
      </c>
      <c r="K253">
        <f t="shared" si="59"/>
        <v>104014.78286367204</v>
      </c>
      <c r="L253">
        <f t="shared" si="60"/>
        <v>104014.78286367204</v>
      </c>
      <c r="M253">
        <f t="shared" si="61"/>
        <v>0</v>
      </c>
      <c r="N253" s="40">
        <f t="shared" si="62"/>
        <v>104014.78286367204</v>
      </c>
      <c r="O253" s="40">
        <f t="shared" si="63"/>
        <v>104012.59911598812</v>
      </c>
      <c r="P253" s="40">
        <f t="shared" si="64"/>
        <v>104012.59911598812</v>
      </c>
      <c r="Q253">
        <f t="shared" si="65"/>
        <v>0</v>
      </c>
      <c r="R253" s="40">
        <f t="shared" si="66"/>
        <v>104012.59911598812</v>
      </c>
      <c r="S253" s="40">
        <f t="shared" si="67"/>
        <v>104012.59911598804</v>
      </c>
      <c r="T253" s="40">
        <f t="shared" si="68"/>
        <v>104012.59911598804</v>
      </c>
      <c r="U253">
        <f t="shared" si="69"/>
        <v>0</v>
      </c>
      <c r="V253" s="40">
        <f t="shared" si="70"/>
        <v>104012.59911598804</v>
      </c>
      <c r="W253" s="40">
        <f t="shared" si="71"/>
        <v>104012.59911598807</v>
      </c>
      <c r="X253" s="40">
        <f t="shared" si="72"/>
        <v>104012.59911598807</v>
      </c>
      <c r="Y253">
        <f t="shared" si="73"/>
        <v>0</v>
      </c>
    </row>
    <row r="254" spans="1:25" x14ac:dyDescent="0.25">
      <c r="A254" s="4" t="s">
        <v>1162</v>
      </c>
      <c r="B254" s="7" t="s">
        <v>607</v>
      </c>
      <c r="C254" s="2" t="s">
        <v>1163</v>
      </c>
      <c r="D254">
        <f>VLOOKUP(B254,'Model allocations'!$A$1:$L$319,6,FALSE)</f>
        <v>13743.617898745102</v>
      </c>
      <c r="E254" s="42">
        <f>VLOOKUP(B254,'Initial adjusted formula count'!$A$1:$P$319,12,FALSE)</f>
        <v>0.182539682539683</v>
      </c>
      <c r="F254">
        <f>VLOOKUP(B254,'Model allocations'!$A$1:$L$319,11,FALSE)</f>
        <v>13827.046417639662</v>
      </c>
      <c r="G254" s="41">
        <f t="shared" si="74"/>
        <v>0.9</v>
      </c>
      <c r="H254">
        <f t="shared" si="75"/>
        <v>12369.256108870592</v>
      </c>
      <c r="I254">
        <f t="shared" si="57"/>
        <v>0</v>
      </c>
      <c r="J254">
        <f t="shared" si="58"/>
        <v>13827.046417639662</v>
      </c>
      <c r="K254">
        <f t="shared" si="59"/>
        <v>13822.761933215263</v>
      </c>
      <c r="L254">
        <f t="shared" si="60"/>
        <v>13822.761933215263</v>
      </c>
      <c r="M254">
        <f t="shared" si="61"/>
        <v>0</v>
      </c>
      <c r="N254" s="40">
        <f t="shared" si="62"/>
        <v>13822.761933215263</v>
      </c>
      <c r="O254" s="40">
        <f t="shared" si="63"/>
        <v>13822.471730000623</v>
      </c>
      <c r="P254" s="40">
        <f t="shared" si="64"/>
        <v>13822.471730000623</v>
      </c>
      <c r="Q254">
        <f t="shared" si="65"/>
        <v>0</v>
      </c>
      <c r="R254" s="40">
        <f t="shared" si="66"/>
        <v>13822.471730000623</v>
      </c>
      <c r="S254" s="40">
        <f t="shared" si="67"/>
        <v>13822.471730000612</v>
      </c>
      <c r="T254" s="40">
        <f t="shared" si="68"/>
        <v>13822.471730000612</v>
      </c>
      <c r="U254">
        <f t="shared" si="69"/>
        <v>0</v>
      </c>
      <c r="V254" s="40">
        <f t="shared" si="70"/>
        <v>13822.471730000612</v>
      </c>
      <c r="W254" s="40">
        <f t="shared" si="71"/>
        <v>13822.471730000616</v>
      </c>
      <c r="X254" s="40">
        <f t="shared" si="72"/>
        <v>13822.471730000616</v>
      </c>
      <c r="Y254">
        <f t="shared" si="73"/>
        <v>0</v>
      </c>
    </row>
    <row r="255" spans="1:25" x14ac:dyDescent="0.25">
      <c r="A255" s="4" t="s">
        <v>1164</v>
      </c>
      <c r="B255" s="7" t="s">
        <v>609</v>
      </c>
      <c r="C255" s="2" t="s">
        <v>1165</v>
      </c>
      <c r="D255">
        <f>VLOOKUP(B255,'Model allocations'!$A$1:$L$319,6,FALSE)</f>
        <v>12791.641678684073</v>
      </c>
      <c r="E255" s="42">
        <f>VLOOKUP(B255,'Initial adjusted formula count'!$A$1:$P$319,12,FALSE)</f>
        <v>0.139240506329114</v>
      </c>
      <c r="F255">
        <f>VLOOKUP(B255,'Model allocations'!$A$1:$L$319,11,FALSE)</f>
        <v>11916.645624344228</v>
      </c>
      <c r="G255" s="41">
        <f t="shared" si="74"/>
        <v>0.85</v>
      </c>
      <c r="H255">
        <f t="shared" si="75"/>
        <v>10872.895426881461</v>
      </c>
      <c r="I255">
        <f t="shared" si="57"/>
        <v>0</v>
      </c>
      <c r="J255">
        <f t="shared" si="58"/>
        <v>11916.645624344228</v>
      </c>
      <c r="K255">
        <f t="shared" si="59"/>
        <v>11912.953101658873</v>
      </c>
      <c r="L255">
        <f t="shared" si="60"/>
        <v>11912.953101658873</v>
      </c>
      <c r="M255">
        <f t="shared" si="61"/>
        <v>0</v>
      </c>
      <c r="N255" s="40">
        <f t="shared" si="62"/>
        <v>11912.953101658873</v>
      </c>
      <c r="O255" s="40">
        <f t="shared" si="63"/>
        <v>11912.702994096966</v>
      </c>
      <c r="P255" s="40">
        <f t="shared" si="64"/>
        <v>11912.702994096966</v>
      </c>
      <c r="Q255">
        <f t="shared" si="65"/>
        <v>0</v>
      </c>
      <c r="R255" s="40">
        <f t="shared" si="66"/>
        <v>11912.702994096966</v>
      </c>
      <c r="S255" s="40">
        <f t="shared" si="67"/>
        <v>11912.702994096955</v>
      </c>
      <c r="T255" s="40">
        <f t="shared" si="68"/>
        <v>11912.702994096955</v>
      </c>
      <c r="U255">
        <f t="shared" si="69"/>
        <v>0</v>
      </c>
      <c r="V255" s="40">
        <f t="shared" si="70"/>
        <v>11912.702994096955</v>
      </c>
      <c r="W255" s="40">
        <f t="shared" si="71"/>
        <v>11912.702994096955</v>
      </c>
      <c r="X255" s="40">
        <f t="shared" si="72"/>
        <v>11912.702994096955</v>
      </c>
      <c r="Y255">
        <f t="shared" si="73"/>
        <v>0</v>
      </c>
    </row>
    <row r="256" spans="1:25" x14ac:dyDescent="0.25">
      <c r="A256" s="4" t="s">
        <v>1166</v>
      </c>
      <c r="B256" s="7" t="s">
        <v>236</v>
      </c>
      <c r="C256" s="2" t="s">
        <v>1167</v>
      </c>
      <c r="D256">
        <f>VLOOKUP(B256,'Model allocations'!$A$1:$L$319,6,FALSE)</f>
        <v>203553.95019123363</v>
      </c>
      <c r="E256" s="42">
        <f>VLOOKUP(B256,'Initial adjusted formula count'!$A$1:$P$319,12,FALSE)</f>
        <v>7.3427844420210803E-2</v>
      </c>
      <c r="F256">
        <f>VLOOKUP(B256,'Model allocations'!$A$1:$L$319,11,FALSE)</f>
        <v>218832.94691977577</v>
      </c>
      <c r="G256" s="41">
        <f t="shared" si="74"/>
        <v>0.85</v>
      </c>
      <c r="H256">
        <f t="shared" si="75"/>
        <v>173020.85766254857</v>
      </c>
      <c r="I256">
        <f t="shared" si="57"/>
        <v>0</v>
      </c>
      <c r="J256">
        <f t="shared" si="58"/>
        <v>218832.94691977577</v>
      </c>
      <c r="K256">
        <f t="shared" si="59"/>
        <v>218765.13877591747</v>
      </c>
      <c r="L256">
        <f t="shared" si="60"/>
        <v>218765.13877591747</v>
      </c>
      <c r="M256">
        <f t="shared" si="61"/>
        <v>0</v>
      </c>
      <c r="N256" s="40">
        <f t="shared" si="62"/>
        <v>218765.13877591747</v>
      </c>
      <c r="O256" s="40">
        <f t="shared" si="63"/>
        <v>218760.5458915988</v>
      </c>
      <c r="P256" s="40">
        <f t="shared" si="64"/>
        <v>218760.5458915988</v>
      </c>
      <c r="Q256">
        <f t="shared" si="65"/>
        <v>0</v>
      </c>
      <c r="R256" s="40">
        <f t="shared" si="66"/>
        <v>218760.5458915988</v>
      </c>
      <c r="S256" s="40">
        <f t="shared" si="67"/>
        <v>218760.54589159859</v>
      </c>
      <c r="T256" s="40">
        <f t="shared" si="68"/>
        <v>218760.54589159859</v>
      </c>
      <c r="U256">
        <f t="shared" si="69"/>
        <v>0</v>
      </c>
      <c r="V256" s="40">
        <f t="shared" si="70"/>
        <v>218760.54589159859</v>
      </c>
      <c r="W256" s="40">
        <f t="shared" si="71"/>
        <v>218760.54589159865</v>
      </c>
      <c r="X256" s="40">
        <f t="shared" si="72"/>
        <v>218760.54589159865</v>
      </c>
      <c r="Y256">
        <f t="shared" si="73"/>
        <v>0</v>
      </c>
    </row>
    <row r="257" spans="1:25" x14ac:dyDescent="0.25">
      <c r="A257" s="4" t="s">
        <v>1168</v>
      </c>
      <c r="B257" s="7" t="s">
        <v>238</v>
      </c>
      <c r="C257" s="2" t="s">
        <v>1169</v>
      </c>
      <c r="D257">
        <f>VLOOKUP(B257,'Model allocations'!$A$1:$L$319,6,FALSE)</f>
        <v>0</v>
      </c>
      <c r="E257" s="42">
        <f>VLOOKUP(B257,'Initial adjusted formula count'!$A$1:$P$319,12,FALSE)</f>
        <v>0.19230769230769201</v>
      </c>
      <c r="F257">
        <f>VLOOKUP(B257,'Model allocations'!$A$1:$L$319,11,FALSE)</f>
        <v>0</v>
      </c>
      <c r="G257" s="41">
        <f t="shared" si="74"/>
        <v>0.9</v>
      </c>
      <c r="H257">
        <f t="shared" si="75"/>
        <v>0</v>
      </c>
      <c r="I257">
        <f t="shared" si="57"/>
        <v>0</v>
      </c>
      <c r="J257">
        <f t="shared" si="58"/>
        <v>0</v>
      </c>
      <c r="K257">
        <f t="shared" si="59"/>
        <v>0</v>
      </c>
      <c r="L257">
        <f t="shared" si="60"/>
        <v>0</v>
      </c>
      <c r="M257">
        <f t="shared" si="61"/>
        <v>0</v>
      </c>
      <c r="N257" s="40">
        <f t="shared" si="62"/>
        <v>0</v>
      </c>
      <c r="O257" s="40">
        <f t="shared" si="63"/>
        <v>0</v>
      </c>
      <c r="P257" s="40">
        <f t="shared" si="64"/>
        <v>0</v>
      </c>
      <c r="Q257">
        <f t="shared" si="65"/>
        <v>0</v>
      </c>
      <c r="R257" s="40">
        <f t="shared" si="66"/>
        <v>0</v>
      </c>
      <c r="S257" s="40">
        <f t="shared" si="67"/>
        <v>0</v>
      </c>
      <c r="T257" s="40">
        <f t="shared" si="68"/>
        <v>0</v>
      </c>
      <c r="U257">
        <f t="shared" si="69"/>
        <v>0</v>
      </c>
      <c r="V257" s="40">
        <f t="shared" si="70"/>
        <v>0</v>
      </c>
      <c r="W257" s="40">
        <f t="shared" si="71"/>
        <v>0</v>
      </c>
      <c r="X257" s="40">
        <f t="shared" si="72"/>
        <v>0</v>
      </c>
      <c r="Y257">
        <f t="shared" si="73"/>
        <v>0</v>
      </c>
    </row>
    <row r="258" spans="1:25" x14ac:dyDescent="0.25">
      <c r="A258" s="4" t="s">
        <v>1170</v>
      </c>
      <c r="B258" s="7" t="s">
        <v>611</v>
      </c>
      <c r="C258" s="2" t="s">
        <v>1171</v>
      </c>
      <c r="D258">
        <f>VLOOKUP(B258,'Model allocations'!$A$1:$L$319,6,FALSE)</f>
        <v>0</v>
      </c>
      <c r="E258" s="42">
        <f>VLOOKUP(B258,'Initial adjusted formula count'!$A$1:$P$319,12,FALSE)</f>
        <v>0.375</v>
      </c>
      <c r="F258">
        <f>VLOOKUP(B258,'Model allocations'!$A$1:$L$319,11,FALSE)</f>
        <v>0</v>
      </c>
      <c r="G258" s="41">
        <f t="shared" si="74"/>
        <v>0.95</v>
      </c>
      <c r="H258">
        <f t="shared" si="75"/>
        <v>0</v>
      </c>
      <c r="I258">
        <f t="shared" si="57"/>
        <v>0</v>
      </c>
      <c r="J258">
        <f t="shared" si="58"/>
        <v>0</v>
      </c>
      <c r="K258">
        <f t="shared" si="59"/>
        <v>0</v>
      </c>
      <c r="L258">
        <f t="shared" si="60"/>
        <v>0</v>
      </c>
      <c r="M258">
        <f t="shared" si="61"/>
        <v>0</v>
      </c>
      <c r="N258" s="40">
        <f t="shared" si="62"/>
        <v>0</v>
      </c>
      <c r="O258" s="40">
        <f t="shared" si="63"/>
        <v>0</v>
      </c>
      <c r="P258" s="40">
        <f t="shared" si="64"/>
        <v>0</v>
      </c>
      <c r="Q258">
        <f t="shared" si="65"/>
        <v>0</v>
      </c>
      <c r="R258" s="40">
        <f t="shared" si="66"/>
        <v>0</v>
      </c>
      <c r="S258" s="40">
        <f t="shared" si="67"/>
        <v>0</v>
      </c>
      <c r="T258" s="40">
        <f t="shared" si="68"/>
        <v>0</v>
      </c>
      <c r="U258">
        <f t="shared" si="69"/>
        <v>0</v>
      </c>
      <c r="V258" s="40">
        <f t="shared" si="70"/>
        <v>0</v>
      </c>
      <c r="W258" s="40">
        <f t="shared" si="71"/>
        <v>0</v>
      </c>
      <c r="X258" s="40">
        <f t="shared" si="72"/>
        <v>0</v>
      </c>
      <c r="Y258">
        <f t="shared" si="73"/>
        <v>0</v>
      </c>
    </row>
    <row r="259" spans="1:25" x14ac:dyDescent="0.25">
      <c r="A259" s="4" t="s">
        <v>1172</v>
      </c>
      <c r="B259" s="7" t="s">
        <v>240</v>
      </c>
      <c r="C259" s="2" t="s">
        <v>1173</v>
      </c>
      <c r="D259">
        <f>VLOOKUP(B259,'Model allocations'!$A$1:$L$319,6,FALSE)</f>
        <v>0</v>
      </c>
      <c r="E259" s="42">
        <f>VLOOKUP(B259,'Initial adjusted formula count'!$A$1:$P$319,12,FALSE)</f>
        <v>0.133333333333333</v>
      </c>
      <c r="F259">
        <f>VLOOKUP(B259,'Model allocations'!$A$1:$L$319,11,FALSE)</f>
        <v>0</v>
      </c>
      <c r="G259" s="41">
        <f t="shared" si="74"/>
        <v>0.85</v>
      </c>
      <c r="H259">
        <f t="shared" si="75"/>
        <v>0</v>
      </c>
      <c r="I259">
        <f t="shared" si="57"/>
        <v>0</v>
      </c>
      <c r="J259">
        <f t="shared" si="58"/>
        <v>0</v>
      </c>
      <c r="K259">
        <f t="shared" si="59"/>
        <v>0</v>
      </c>
      <c r="L259">
        <f t="shared" si="60"/>
        <v>0</v>
      </c>
      <c r="M259">
        <f t="shared" si="61"/>
        <v>0</v>
      </c>
      <c r="N259" s="40">
        <f t="shared" si="62"/>
        <v>0</v>
      </c>
      <c r="O259" s="40">
        <f t="shared" si="63"/>
        <v>0</v>
      </c>
      <c r="P259" s="40">
        <f t="shared" si="64"/>
        <v>0</v>
      </c>
      <c r="Q259">
        <f t="shared" si="65"/>
        <v>0</v>
      </c>
      <c r="R259" s="40">
        <f t="shared" si="66"/>
        <v>0</v>
      </c>
      <c r="S259" s="40">
        <f t="shared" si="67"/>
        <v>0</v>
      </c>
      <c r="T259" s="40">
        <f t="shared" si="68"/>
        <v>0</v>
      </c>
      <c r="U259">
        <f t="shared" si="69"/>
        <v>0</v>
      </c>
      <c r="V259" s="40">
        <f t="shared" si="70"/>
        <v>0</v>
      </c>
      <c r="W259" s="40">
        <f t="shared" si="71"/>
        <v>0</v>
      </c>
      <c r="X259" s="40">
        <f t="shared" si="72"/>
        <v>0</v>
      </c>
      <c r="Y259">
        <f t="shared" si="73"/>
        <v>0</v>
      </c>
    </row>
    <row r="260" spans="1:25" x14ac:dyDescent="0.25">
      <c r="A260" s="4" t="s">
        <v>1174</v>
      </c>
      <c r="B260" s="7" t="s">
        <v>242</v>
      </c>
      <c r="C260" s="2" t="s">
        <v>1175</v>
      </c>
      <c r="D260">
        <f>VLOOKUP(B260,'Model allocations'!$A$1:$L$319,6,FALSE)</f>
        <v>130697.20845611994</v>
      </c>
      <c r="E260" s="42">
        <f>VLOOKUP(B260,'Initial adjusted formula count'!$A$1:$P$319,12,FALSE)</f>
        <v>6.5439163971137096E-2</v>
      </c>
      <c r="F260">
        <f>VLOOKUP(B260,'Model allocations'!$A$1:$L$319,11,FALSE)</f>
        <v>142458.08178193326</v>
      </c>
      <c r="G260" s="41">
        <f t="shared" si="74"/>
        <v>0.85</v>
      </c>
      <c r="H260">
        <f t="shared" si="75"/>
        <v>111092.62718770195</v>
      </c>
      <c r="I260">
        <f t="shared" ref="I260:I320" si="76">IF(F260&lt;H260,H260,0)</f>
        <v>0</v>
      </c>
      <c r="J260">
        <f t="shared" ref="J260:J320" si="77">IF(I260=0,F260,0)</f>
        <v>142458.08178193326</v>
      </c>
      <c r="K260">
        <f t="shared" ref="K260:K320" si="78">(J260/$J$3)*($F$3-$I$3)</f>
        <v>142413.93935164926</v>
      </c>
      <c r="L260">
        <f t="shared" ref="L260:L320" si="79">I260+K260</f>
        <v>142413.93935164926</v>
      </c>
      <c r="M260">
        <f t="shared" ref="M260:M320" si="80">IF(L260&lt;H260,H260,0)</f>
        <v>0</v>
      </c>
      <c r="N260" s="40">
        <f t="shared" ref="N260:N320" si="81">IF($I260+$M260=0,L260,0)</f>
        <v>142413.93935164926</v>
      </c>
      <c r="O260" s="40">
        <f t="shared" ref="O260:O320" si="82">((N260/$N$3)*($F$3-$I$3-$M$3))</f>
        <v>142410.9494294319</v>
      </c>
      <c r="P260" s="40">
        <f t="shared" ref="P260:P320" si="83">$I260+$M260+O260</f>
        <v>142410.9494294319</v>
      </c>
      <c r="Q260">
        <f t="shared" ref="Q260:Q320" si="84">IF(P260&lt;H260,H260,0)</f>
        <v>0</v>
      </c>
      <c r="R260" s="40">
        <f t="shared" ref="R260:R320" si="85">IF($I260+$M260+$Q260=0,P260,0)</f>
        <v>142410.9494294319</v>
      </c>
      <c r="S260" s="40">
        <f t="shared" ref="S260:S320" si="86">((R260/$R$3)*($F$3-$I$3-$M$3-$Q$3))</f>
        <v>142410.94942943178</v>
      </c>
      <c r="T260" s="40">
        <f t="shared" ref="T260:T320" si="87">$I260+$M260+$Q260+S260</f>
        <v>142410.94942943178</v>
      </c>
      <c r="U260">
        <f t="shared" ref="U260:U320" si="88">IF(T260&lt;H260,H260,0)</f>
        <v>0</v>
      </c>
      <c r="V260" s="40">
        <f t="shared" ref="V260:V320" si="89">IF($I260+$M260+$Q260+U260=0,T260,0)</f>
        <v>142410.94942943178</v>
      </c>
      <c r="W260" s="40">
        <f t="shared" ref="W260:W320" si="90">((V260/$V$3)*($F$3-$I$3-$M$3-$Q$3-$U$3))</f>
        <v>142410.94942943181</v>
      </c>
      <c r="X260" s="40">
        <f t="shared" ref="X260:X320" si="91">$I260+$M260+$Q260+$U260+W260</f>
        <v>142410.94942943181</v>
      </c>
      <c r="Y260">
        <f t="shared" ref="Y260:Y320" si="92">IF(X260&lt;H260,H260,0)</f>
        <v>0</v>
      </c>
    </row>
    <row r="261" spans="1:25" x14ac:dyDescent="0.25">
      <c r="A261" s="4" t="s">
        <v>1176</v>
      </c>
      <c r="B261" s="7" t="s">
        <v>613</v>
      </c>
      <c r="C261" s="2" t="s">
        <v>1177</v>
      </c>
      <c r="D261">
        <f>VLOOKUP(B261,'Model allocations'!$A$1:$L$319,6,FALSE)</f>
        <v>6613.3899795464413</v>
      </c>
      <c r="E261" s="42">
        <f>VLOOKUP(B261,'Initial adjusted formula count'!$A$1:$P$319,12,FALSE)</f>
        <v>0.17647058823529399</v>
      </c>
      <c r="F261">
        <f>VLOOKUP(B261,'Model allocations'!$A$1:$L$319,11,FALSE)</f>
        <v>0</v>
      </c>
      <c r="G261" s="41">
        <f t="shared" ref="G261:G320" si="93">IF(E261&lt;0.15,0.85,IF(AND(E261&gt;=0.15,E261&lt;0.3),0.9,0.95))</f>
        <v>0.9</v>
      </c>
      <c r="H261">
        <f t="shared" ref="H261:H320" si="94">IF(F261 = 0, 0, D261*G261)</f>
        <v>0</v>
      </c>
      <c r="I261">
        <f t="shared" si="76"/>
        <v>0</v>
      </c>
      <c r="J261">
        <f t="shared" si="77"/>
        <v>0</v>
      </c>
      <c r="K261">
        <f t="shared" si="78"/>
        <v>0</v>
      </c>
      <c r="L261">
        <f t="shared" si="79"/>
        <v>0</v>
      </c>
      <c r="M261">
        <f t="shared" si="80"/>
        <v>0</v>
      </c>
      <c r="N261" s="40">
        <f t="shared" si="81"/>
        <v>0</v>
      </c>
      <c r="O261" s="40">
        <f t="shared" si="82"/>
        <v>0</v>
      </c>
      <c r="P261" s="40">
        <f t="shared" si="83"/>
        <v>0</v>
      </c>
      <c r="Q261">
        <f t="shared" si="84"/>
        <v>0</v>
      </c>
      <c r="R261" s="40">
        <f t="shared" si="85"/>
        <v>0</v>
      </c>
      <c r="S261" s="40">
        <f t="shared" si="86"/>
        <v>0</v>
      </c>
      <c r="T261" s="40">
        <f t="shared" si="87"/>
        <v>0</v>
      </c>
      <c r="U261">
        <f t="shared" si="88"/>
        <v>0</v>
      </c>
      <c r="V261" s="40">
        <f t="shared" si="89"/>
        <v>0</v>
      </c>
      <c r="W261" s="40">
        <f t="shared" si="90"/>
        <v>0</v>
      </c>
      <c r="X261" s="40">
        <f t="shared" si="91"/>
        <v>0</v>
      </c>
      <c r="Y261">
        <f t="shared" si="92"/>
        <v>0</v>
      </c>
    </row>
    <row r="262" spans="1:25" x14ac:dyDescent="0.25">
      <c r="A262" s="4" t="s">
        <v>1178</v>
      </c>
      <c r="B262" s="7" t="s">
        <v>615</v>
      </c>
      <c r="C262" s="2" t="s">
        <v>1179</v>
      </c>
      <c r="D262">
        <f>VLOOKUP(B262,'Model allocations'!$A$1:$L$319,6,FALSE)</f>
        <v>77862.166739816137</v>
      </c>
      <c r="E262" s="42">
        <f>VLOOKUP(B262,'Initial adjusted formula count'!$A$1:$P$319,12,FALSE)</f>
        <v>0.14115092290988099</v>
      </c>
      <c r="F262">
        <f>VLOOKUP(B262,'Model allocations'!$A$1:$L$319,11,FALSE)</f>
        <v>70416.542325670438</v>
      </c>
      <c r="G262" s="41">
        <f t="shared" si="93"/>
        <v>0.85</v>
      </c>
      <c r="H262">
        <f t="shared" si="94"/>
        <v>66182.841728843719</v>
      </c>
      <c r="I262">
        <f t="shared" si="76"/>
        <v>0</v>
      </c>
      <c r="J262">
        <f t="shared" si="77"/>
        <v>70416.542325670438</v>
      </c>
      <c r="K262">
        <f t="shared" si="78"/>
        <v>70394.722873438805</v>
      </c>
      <c r="L262">
        <f t="shared" si="79"/>
        <v>70394.722873438805</v>
      </c>
      <c r="M262">
        <f t="shared" si="80"/>
        <v>0</v>
      </c>
      <c r="N262" s="40">
        <f t="shared" si="81"/>
        <v>70394.722873438805</v>
      </c>
      <c r="O262" s="40">
        <f t="shared" si="82"/>
        <v>70393.244965118443</v>
      </c>
      <c r="P262" s="40">
        <f t="shared" si="83"/>
        <v>70393.244965118443</v>
      </c>
      <c r="Q262">
        <f t="shared" si="84"/>
        <v>0</v>
      </c>
      <c r="R262" s="40">
        <f t="shared" si="85"/>
        <v>70393.244965118443</v>
      </c>
      <c r="S262" s="40">
        <f t="shared" si="86"/>
        <v>70393.244965118385</v>
      </c>
      <c r="T262" s="40">
        <f t="shared" si="87"/>
        <v>70393.244965118385</v>
      </c>
      <c r="U262">
        <f t="shared" si="88"/>
        <v>0</v>
      </c>
      <c r="V262" s="40">
        <f t="shared" si="89"/>
        <v>70393.244965118385</v>
      </c>
      <c r="W262" s="40">
        <f t="shared" si="90"/>
        <v>70393.2449651184</v>
      </c>
      <c r="X262" s="40">
        <f t="shared" si="91"/>
        <v>70393.2449651184</v>
      </c>
      <c r="Y262">
        <f t="shared" si="92"/>
        <v>0</v>
      </c>
    </row>
    <row r="263" spans="1:25" x14ac:dyDescent="0.25">
      <c r="A263" s="4" t="s">
        <v>1180</v>
      </c>
      <c r="B263" s="7" t="s">
        <v>244</v>
      </c>
      <c r="C263" s="2" t="s">
        <v>1181</v>
      </c>
      <c r="D263">
        <f>VLOOKUP(B263,'Model allocations'!$A$1:$L$319,6,FALSE)</f>
        <v>96771.550090914316</v>
      </c>
      <c r="E263" s="42">
        <f>VLOOKUP(B263,'Initial adjusted formula count'!$A$1:$P$319,12,FALSE)</f>
        <v>9.9921011058451803E-2</v>
      </c>
      <c r="F263">
        <f>VLOOKUP(B263,'Model allocations'!$A$1:$L$319,11,FALSE)</f>
        <v>137041.42467995855</v>
      </c>
      <c r="G263" s="41">
        <f t="shared" si="93"/>
        <v>0.85</v>
      </c>
      <c r="H263">
        <f t="shared" si="94"/>
        <v>82255.817577277165</v>
      </c>
      <c r="I263">
        <f t="shared" si="76"/>
        <v>0</v>
      </c>
      <c r="J263">
        <f t="shared" si="77"/>
        <v>137041.42467995855</v>
      </c>
      <c r="K263">
        <f t="shared" si="78"/>
        <v>136998.96066907697</v>
      </c>
      <c r="L263">
        <f t="shared" si="79"/>
        <v>136998.96066907697</v>
      </c>
      <c r="M263">
        <f t="shared" si="80"/>
        <v>0</v>
      </c>
      <c r="N263" s="40">
        <f t="shared" si="81"/>
        <v>136998.96066907697</v>
      </c>
      <c r="O263" s="40">
        <f t="shared" si="82"/>
        <v>136996.08443211505</v>
      </c>
      <c r="P263" s="40">
        <f t="shared" si="83"/>
        <v>136996.08443211505</v>
      </c>
      <c r="Q263">
        <f t="shared" si="84"/>
        <v>0</v>
      </c>
      <c r="R263" s="40">
        <f t="shared" si="85"/>
        <v>136996.08443211505</v>
      </c>
      <c r="S263" s="40">
        <f t="shared" si="86"/>
        <v>136996.08443211493</v>
      </c>
      <c r="T263" s="40">
        <f t="shared" si="87"/>
        <v>136996.08443211493</v>
      </c>
      <c r="U263">
        <f t="shared" si="88"/>
        <v>0</v>
      </c>
      <c r="V263" s="40">
        <f t="shared" si="89"/>
        <v>136996.08443211493</v>
      </c>
      <c r="W263" s="40">
        <f t="shared" si="90"/>
        <v>136996.08443211496</v>
      </c>
      <c r="X263" s="40">
        <f t="shared" si="91"/>
        <v>136996.08443211496</v>
      </c>
      <c r="Y263">
        <f t="shared" si="92"/>
        <v>0</v>
      </c>
    </row>
    <row r="264" spans="1:25" x14ac:dyDescent="0.25">
      <c r="A264" s="4" t="s">
        <v>32</v>
      </c>
      <c r="B264" s="7" t="s">
        <v>85</v>
      </c>
      <c r="C264" s="2" t="s">
        <v>1182</v>
      </c>
      <c r="D264">
        <f>VLOOKUP(B264,'Model allocations'!$A$1:$L$319,6,FALSE)</f>
        <v>52144.934345329297</v>
      </c>
      <c r="E264" s="42">
        <f>VLOOKUP(B264,'Initial adjusted formula count'!$A$1:$P$319,12,FALSE)</f>
        <v>0.131454072818464</v>
      </c>
      <c r="F264">
        <f>VLOOKUP(B264,'Model allocations'!$A$1:$L$319,11,FALSE)</f>
        <v>81221.86880737968</v>
      </c>
      <c r="G264" s="41">
        <f t="shared" si="93"/>
        <v>0.85</v>
      </c>
      <c r="H264">
        <f t="shared" si="94"/>
        <v>44323.194193529904</v>
      </c>
      <c r="I264">
        <f t="shared" si="76"/>
        <v>0</v>
      </c>
      <c r="J264">
        <f t="shared" si="77"/>
        <v>81221.86880737968</v>
      </c>
      <c r="K264">
        <f t="shared" si="78"/>
        <v>81196.701188691295</v>
      </c>
      <c r="L264">
        <f t="shared" si="79"/>
        <v>81196.701188691295</v>
      </c>
      <c r="M264">
        <f t="shared" si="80"/>
        <v>0</v>
      </c>
      <c r="N264" s="40">
        <f t="shared" si="81"/>
        <v>81196.701188691295</v>
      </c>
      <c r="O264" s="40">
        <f t="shared" si="82"/>
        <v>81194.996497268774</v>
      </c>
      <c r="P264" s="40">
        <f t="shared" si="83"/>
        <v>81194.996497268774</v>
      </c>
      <c r="Q264">
        <f t="shared" si="84"/>
        <v>0</v>
      </c>
      <c r="R264" s="40">
        <f t="shared" si="85"/>
        <v>81194.996497268774</v>
      </c>
      <c r="S264" s="40">
        <f t="shared" si="86"/>
        <v>81194.996497268716</v>
      </c>
      <c r="T264" s="40">
        <f t="shared" si="87"/>
        <v>81194.996497268716</v>
      </c>
      <c r="U264">
        <f t="shared" si="88"/>
        <v>0</v>
      </c>
      <c r="V264" s="40">
        <f t="shared" si="89"/>
        <v>81194.996497268716</v>
      </c>
      <c r="W264" s="40">
        <f t="shared" si="90"/>
        <v>81194.99649726873</v>
      </c>
      <c r="X264" s="40">
        <f t="shared" si="91"/>
        <v>81194.99649726873</v>
      </c>
      <c r="Y264">
        <f t="shared" si="92"/>
        <v>0</v>
      </c>
    </row>
    <row r="265" spans="1:25" x14ac:dyDescent="0.25">
      <c r="A265" s="4" t="s">
        <v>48</v>
      </c>
      <c r="B265" s="7" t="s">
        <v>93</v>
      </c>
      <c r="C265" s="2" t="s">
        <v>1183</v>
      </c>
      <c r="D265">
        <f>VLOOKUP(B265,'Model allocations'!$A$1:$L$319,6,FALSE)</f>
        <v>24384.017206196189</v>
      </c>
      <c r="E265" s="42">
        <f>VLOOKUP(B265,'Initial adjusted formula count'!$A$1:$P$319,12,FALSE)</f>
        <v>0.11532602376067699</v>
      </c>
      <c r="F265">
        <f>VLOOKUP(B265,'Model allocations'!$A$1:$L$319,11,FALSE)</f>
        <v>19373.293179050052</v>
      </c>
      <c r="G265" s="41">
        <f t="shared" si="93"/>
        <v>0.85</v>
      </c>
      <c r="H265">
        <f t="shared" si="94"/>
        <v>20726.41462526676</v>
      </c>
      <c r="I265">
        <f t="shared" si="76"/>
        <v>20726.41462526676</v>
      </c>
      <c r="J265">
        <f t="shared" si="77"/>
        <v>0</v>
      </c>
      <c r="K265">
        <f t="shared" si="78"/>
        <v>0</v>
      </c>
      <c r="L265">
        <f t="shared" si="79"/>
        <v>20726.41462526676</v>
      </c>
      <c r="M265">
        <f t="shared" si="80"/>
        <v>0</v>
      </c>
      <c r="N265" s="40">
        <f t="shared" si="81"/>
        <v>0</v>
      </c>
      <c r="O265" s="40">
        <f t="shared" si="82"/>
        <v>0</v>
      </c>
      <c r="P265" s="40">
        <f t="shared" si="83"/>
        <v>20726.41462526676</v>
      </c>
      <c r="Q265">
        <f t="shared" si="84"/>
        <v>0</v>
      </c>
      <c r="R265" s="40">
        <f t="shared" si="85"/>
        <v>0</v>
      </c>
      <c r="S265" s="40">
        <f t="shared" si="86"/>
        <v>0</v>
      </c>
      <c r="T265" s="40">
        <f t="shared" si="87"/>
        <v>20726.41462526676</v>
      </c>
      <c r="U265">
        <f t="shared" si="88"/>
        <v>0</v>
      </c>
      <c r="V265" s="40">
        <f t="shared" si="89"/>
        <v>0</v>
      </c>
      <c r="W265" s="40">
        <f t="shared" si="90"/>
        <v>0</v>
      </c>
      <c r="X265" s="40">
        <f t="shared" si="91"/>
        <v>20726.41462526676</v>
      </c>
      <c r="Y265">
        <f t="shared" si="92"/>
        <v>0</v>
      </c>
    </row>
    <row r="266" spans="1:25" x14ac:dyDescent="0.25">
      <c r="A266" s="4" t="s">
        <v>34</v>
      </c>
      <c r="B266" s="7" t="s">
        <v>86</v>
      </c>
      <c r="C266" s="2" t="s">
        <v>1184</v>
      </c>
      <c r="D266">
        <f>VLOOKUP(B266,'Model allocations'!$A$1:$L$319,6,FALSE)</f>
        <v>28738.96949714169</v>
      </c>
      <c r="E266" s="42">
        <f>VLOOKUP(B266,'Initial adjusted formula count'!$A$1:$P$319,12,FALSE)</f>
        <v>0.101657816312946</v>
      </c>
      <c r="F266">
        <f>VLOOKUP(B266,'Model allocations'!$A$1:$L$319,11,FALSE)</f>
        <v>32488.747522951871</v>
      </c>
      <c r="G266" s="41">
        <f t="shared" si="93"/>
        <v>0.85</v>
      </c>
      <c r="H266">
        <f t="shared" si="94"/>
        <v>24428.124072570437</v>
      </c>
      <c r="I266">
        <f t="shared" si="76"/>
        <v>0</v>
      </c>
      <c r="J266">
        <f t="shared" si="77"/>
        <v>32488.747522951871</v>
      </c>
      <c r="K266">
        <f t="shared" si="78"/>
        <v>32478.680475476518</v>
      </c>
      <c r="L266">
        <f t="shared" si="79"/>
        <v>32478.680475476518</v>
      </c>
      <c r="M266">
        <f t="shared" si="80"/>
        <v>0</v>
      </c>
      <c r="N266" s="40">
        <f t="shared" si="81"/>
        <v>32478.680475476518</v>
      </c>
      <c r="O266" s="40">
        <f t="shared" si="82"/>
        <v>32477.998598907514</v>
      </c>
      <c r="P266" s="40">
        <f t="shared" si="83"/>
        <v>32477.998598907514</v>
      </c>
      <c r="Q266">
        <f t="shared" si="84"/>
        <v>0</v>
      </c>
      <c r="R266" s="40">
        <f t="shared" si="85"/>
        <v>32477.998598907514</v>
      </c>
      <c r="S266" s="40">
        <f t="shared" si="86"/>
        <v>32477.998598907488</v>
      </c>
      <c r="T266" s="40">
        <f t="shared" si="87"/>
        <v>32477.998598907488</v>
      </c>
      <c r="U266">
        <f t="shared" si="88"/>
        <v>0</v>
      </c>
      <c r="V266" s="40">
        <f t="shared" si="89"/>
        <v>32477.998598907488</v>
      </c>
      <c r="W266" s="40">
        <f t="shared" si="90"/>
        <v>32477.998598907492</v>
      </c>
      <c r="X266" s="40">
        <f t="shared" si="91"/>
        <v>32477.998598907492</v>
      </c>
      <c r="Y266">
        <f t="shared" si="92"/>
        <v>0</v>
      </c>
    </row>
    <row r="267" spans="1:25" x14ac:dyDescent="0.25">
      <c r="A267" s="4" t="s">
        <v>1185</v>
      </c>
      <c r="B267" s="7" t="s">
        <v>617</v>
      </c>
      <c r="C267" s="2" t="s">
        <v>1186</v>
      </c>
      <c r="D267">
        <f>VLOOKUP(B267,'Model allocations'!$A$1:$L$319,6,FALSE)</f>
        <v>15495.210763307339</v>
      </c>
      <c r="E267" s="42">
        <f>VLOOKUP(B267,'Initial adjusted formula count'!$A$1:$P$319,12,FALSE)</f>
        <v>0.23478260869565201</v>
      </c>
      <c r="F267">
        <f>VLOOKUP(B267,'Model allocations'!$A$1:$L$319,11,FALSE)</f>
        <v>18954.169655871006</v>
      </c>
      <c r="G267" s="41">
        <f t="shared" si="93"/>
        <v>0.9</v>
      </c>
      <c r="H267">
        <f t="shared" si="94"/>
        <v>13945.689686976606</v>
      </c>
      <c r="I267">
        <f t="shared" si="76"/>
        <v>0</v>
      </c>
      <c r="J267">
        <f t="shared" si="77"/>
        <v>18954.169655871006</v>
      </c>
      <c r="K267">
        <f t="shared" si="78"/>
        <v>18948.296467757285</v>
      </c>
      <c r="L267">
        <f t="shared" si="79"/>
        <v>18948.296467757285</v>
      </c>
      <c r="M267">
        <f t="shared" si="80"/>
        <v>0</v>
      </c>
      <c r="N267" s="40">
        <f t="shared" si="81"/>
        <v>18948.296467757285</v>
      </c>
      <c r="O267" s="40">
        <f t="shared" si="82"/>
        <v>18947.89865604835</v>
      </c>
      <c r="P267" s="40">
        <f t="shared" si="83"/>
        <v>18947.89865604835</v>
      </c>
      <c r="Q267">
        <f t="shared" si="84"/>
        <v>0</v>
      </c>
      <c r="R267" s="40">
        <f t="shared" si="85"/>
        <v>18947.89865604835</v>
      </c>
      <c r="S267" s="40">
        <f t="shared" si="86"/>
        <v>18947.898656048335</v>
      </c>
      <c r="T267" s="40">
        <f t="shared" si="87"/>
        <v>18947.898656048335</v>
      </c>
      <c r="U267">
        <f t="shared" si="88"/>
        <v>0</v>
      </c>
      <c r="V267" s="40">
        <f t="shared" si="89"/>
        <v>18947.898656048335</v>
      </c>
      <c r="W267" s="40">
        <f t="shared" si="90"/>
        <v>18947.898656048339</v>
      </c>
      <c r="X267" s="40">
        <f t="shared" si="91"/>
        <v>18947.898656048339</v>
      </c>
      <c r="Y267">
        <f t="shared" si="92"/>
        <v>0</v>
      </c>
    </row>
    <row r="268" spans="1:25" x14ac:dyDescent="0.25">
      <c r="A268" s="4" t="s">
        <v>1187</v>
      </c>
      <c r="B268" s="7" t="s">
        <v>246</v>
      </c>
      <c r="C268" s="2" t="s">
        <v>1188</v>
      </c>
      <c r="D268">
        <f>VLOOKUP(B268,'Model allocations'!$A$1:$L$319,6,FALSE)</f>
        <v>268624.47525236564</v>
      </c>
      <c r="E268" s="42">
        <f>VLOOKUP(B268,'Initial adjusted formula count'!$A$1:$P$319,12,FALSE)</f>
        <v>6.0415122312824303E-2</v>
      </c>
      <c r="F268">
        <f>VLOOKUP(B268,'Model allocations'!$A$1:$L$319,11,FALSE)</f>
        <v>353166.04304874683</v>
      </c>
      <c r="G268" s="41">
        <f t="shared" si="93"/>
        <v>0.85</v>
      </c>
      <c r="H268">
        <f t="shared" si="94"/>
        <v>228330.80396451079</v>
      </c>
      <c r="I268">
        <f t="shared" si="76"/>
        <v>0</v>
      </c>
      <c r="J268">
        <f t="shared" si="77"/>
        <v>353166.04304874683</v>
      </c>
      <c r="K268">
        <f t="shared" si="78"/>
        <v>353056.61010370817</v>
      </c>
      <c r="L268">
        <f t="shared" si="79"/>
        <v>353056.61010370817</v>
      </c>
      <c r="M268">
        <f t="shared" si="80"/>
        <v>0</v>
      </c>
      <c r="N268" s="40">
        <f t="shared" si="81"/>
        <v>353056.61010370817</v>
      </c>
      <c r="O268" s="40">
        <f t="shared" si="82"/>
        <v>353049.19782505528</v>
      </c>
      <c r="P268" s="40">
        <f t="shared" si="83"/>
        <v>353049.19782505528</v>
      </c>
      <c r="Q268">
        <f t="shared" si="84"/>
        <v>0</v>
      </c>
      <c r="R268" s="40">
        <f t="shared" si="85"/>
        <v>353049.19782505528</v>
      </c>
      <c r="S268" s="40">
        <f t="shared" si="86"/>
        <v>353049.19782505499</v>
      </c>
      <c r="T268" s="40">
        <f t="shared" si="87"/>
        <v>353049.19782505499</v>
      </c>
      <c r="U268">
        <f t="shared" si="88"/>
        <v>0</v>
      </c>
      <c r="V268" s="40">
        <f t="shared" si="89"/>
        <v>353049.19782505499</v>
      </c>
      <c r="W268" s="40">
        <f t="shared" si="90"/>
        <v>353049.19782505505</v>
      </c>
      <c r="X268" s="40">
        <f t="shared" si="91"/>
        <v>353049.19782505505</v>
      </c>
      <c r="Y268">
        <f t="shared" si="92"/>
        <v>0</v>
      </c>
    </row>
    <row r="269" spans="1:25" x14ac:dyDescent="0.25">
      <c r="A269" s="4" t="s">
        <v>1189</v>
      </c>
      <c r="B269" s="7" t="s">
        <v>619</v>
      </c>
      <c r="C269" s="2" t="s">
        <v>1190</v>
      </c>
      <c r="D269">
        <f>VLOOKUP(B269,'Model allocations'!$A$1:$L$319,6,FALSE)</f>
        <v>836462.13411916734</v>
      </c>
      <c r="E269" s="42">
        <f>VLOOKUP(B269,'Initial adjusted formula count'!$A$1:$P$319,12,FALSE)</f>
        <v>0.20618556701030899</v>
      </c>
      <c r="F269">
        <f>VLOOKUP(B269,'Model allocations'!$A$1:$L$319,11,FALSE)</f>
        <v>869102.63201183232</v>
      </c>
      <c r="G269" s="41">
        <f t="shared" si="93"/>
        <v>0.9</v>
      </c>
      <c r="H269">
        <f t="shared" si="94"/>
        <v>752815.9207072506</v>
      </c>
      <c r="I269">
        <f t="shared" si="76"/>
        <v>0</v>
      </c>
      <c r="J269">
        <f t="shared" si="77"/>
        <v>869102.63201183232</v>
      </c>
      <c r="K269">
        <f t="shared" si="78"/>
        <v>868833.32961871196</v>
      </c>
      <c r="L269">
        <f t="shared" si="79"/>
        <v>868833.32961871196</v>
      </c>
      <c r="M269">
        <f t="shared" si="80"/>
        <v>0</v>
      </c>
      <c r="N269" s="40">
        <f t="shared" si="81"/>
        <v>868833.32961871196</v>
      </c>
      <c r="O269" s="40">
        <f t="shared" si="82"/>
        <v>868815.08881948097</v>
      </c>
      <c r="P269" s="40">
        <f t="shared" si="83"/>
        <v>868815.08881948097</v>
      </c>
      <c r="Q269">
        <f t="shared" si="84"/>
        <v>0</v>
      </c>
      <c r="R269" s="40">
        <f t="shared" si="85"/>
        <v>868815.08881948097</v>
      </c>
      <c r="S269" s="40">
        <f t="shared" si="86"/>
        <v>868815.08881948027</v>
      </c>
      <c r="T269" s="40">
        <f t="shared" si="87"/>
        <v>868815.08881948027</v>
      </c>
      <c r="U269">
        <f t="shared" si="88"/>
        <v>0</v>
      </c>
      <c r="V269" s="40">
        <f t="shared" si="89"/>
        <v>868815.08881948027</v>
      </c>
      <c r="W269" s="40">
        <f t="shared" si="90"/>
        <v>868815.08881948038</v>
      </c>
      <c r="X269" s="40">
        <f t="shared" si="91"/>
        <v>868815.08881948038</v>
      </c>
      <c r="Y269">
        <f t="shared" si="92"/>
        <v>0</v>
      </c>
    </row>
    <row r="270" spans="1:25" x14ac:dyDescent="0.25">
      <c r="A270" s="4" t="s">
        <v>12</v>
      </c>
      <c r="B270" s="7" t="s">
        <v>79</v>
      </c>
      <c r="C270" s="2" t="s">
        <v>1191</v>
      </c>
      <c r="D270">
        <f>VLOOKUP(B270,'Model allocations'!$A$1:$L$319,6,FALSE)</f>
        <v>9334.5099012617702</v>
      </c>
      <c r="E270" s="42">
        <f>VLOOKUP(B270,'Initial adjusted formula count'!$A$1:$P$319,12,FALSE)</f>
        <v>0.18184769729585201</v>
      </c>
      <c r="F270">
        <f>VLOOKUP(B270,'Model allocations'!$A$1:$L$319,11,FALSE)</f>
        <v>10681.700216881847</v>
      </c>
      <c r="G270" s="41">
        <f t="shared" si="93"/>
        <v>0.9</v>
      </c>
      <c r="H270">
        <f t="shared" si="94"/>
        <v>8401.058911135593</v>
      </c>
      <c r="I270">
        <f t="shared" si="76"/>
        <v>0</v>
      </c>
      <c r="J270">
        <f t="shared" si="77"/>
        <v>10681.700216881847</v>
      </c>
      <c r="K270">
        <f t="shared" si="78"/>
        <v>10678.390357579796</v>
      </c>
      <c r="L270">
        <f t="shared" si="79"/>
        <v>10678.390357579796</v>
      </c>
      <c r="M270">
        <f t="shared" si="80"/>
        <v>0</v>
      </c>
      <c r="N270" s="40">
        <f t="shared" si="81"/>
        <v>10678.390357579796</v>
      </c>
      <c r="O270" s="40">
        <f t="shared" si="82"/>
        <v>10678.1661691561</v>
      </c>
      <c r="P270" s="40">
        <f t="shared" si="83"/>
        <v>10678.1661691561</v>
      </c>
      <c r="Q270">
        <f t="shared" si="84"/>
        <v>0</v>
      </c>
      <c r="R270" s="40">
        <f t="shared" si="85"/>
        <v>10678.1661691561</v>
      </c>
      <c r="S270" s="40">
        <f t="shared" si="86"/>
        <v>10678.166169156091</v>
      </c>
      <c r="T270" s="40">
        <f t="shared" si="87"/>
        <v>10678.166169156091</v>
      </c>
      <c r="U270">
        <f t="shared" si="88"/>
        <v>0</v>
      </c>
      <c r="V270" s="40">
        <f t="shared" si="89"/>
        <v>10678.166169156091</v>
      </c>
      <c r="W270" s="40">
        <f t="shared" si="90"/>
        <v>10678.166169156093</v>
      </c>
      <c r="X270" s="40">
        <f t="shared" si="91"/>
        <v>10678.166169156093</v>
      </c>
      <c r="Y270">
        <f t="shared" si="92"/>
        <v>0</v>
      </c>
    </row>
    <row r="271" spans="1:25" x14ac:dyDescent="0.25">
      <c r="A271" s="4" t="s">
        <v>47</v>
      </c>
      <c r="B271" s="7" t="s">
        <v>74</v>
      </c>
      <c r="C271" s="2" t="s">
        <v>1192</v>
      </c>
      <c r="D271">
        <f>VLOOKUP(B271,'Model allocations'!$A$1:$L$319,6,FALSE)</f>
        <v>3592689.5574107035</v>
      </c>
      <c r="E271" s="42">
        <f>VLOOKUP(B271,'Initial adjusted formula count'!$A$1:$P$319,12,FALSE)</f>
        <v>0.12680823873816499</v>
      </c>
      <c r="F271">
        <f>VLOOKUP(B271,'Model allocations'!$A$1:$L$319,11,FALSE)</f>
        <v>3756370.992955572</v>
      </c>
      <c r="G271" s="41">
        <f t="shared" si="93"/>
        <v>0.85</v>
      </c>
      <c r="H271">
        <f t="shared" si="94"/>
        <v>3053786.1237990977</v>
      </c>
      <c r="I271">
        <f t="shared" si="76"/>
        <v>0</v>
      </c>
      <c r="J271">
        <f t="shared" si="77"/>
        <v>3756370.992955572</v>
      </c>
      <c r="K271">
        <f t="shared" si="78"/>
        <v>3755207.0341081461</v>
      </c>
      <c r="L271">
        <f t="shared" si="79"/>
        <v>3755207.0341081461</v>
      </c>
      <c r="M271">
        <f t="shared" si="80"/>
        <v>0</v>
      </c>
      <c r="N271" s="40">
        <f t="shared" si="81"/>
        <v>3755207.0341081461</v>
      </c>
      <c r="O271" s="40">
        <f t="shared" si="82"/>
        <v>3755128.1950774081</v>
      </c>
      <c r="P271" s="40">
        <f t="shared" si="83"/>
        <v>3755128.1950774081</v>
      </c>
      <c r="Q271">
        <f t="shared" si="84"/>
        <v>0</v>
      </c>
      <c r="R271" s="40">
        <f t="shared" si="85"/>
        <v>3755128.1950774081</v>
      </c>
      <c r="S271" s="40">
        <f t="shared" si="86"/>
        <v>3755128.1950774053</v>
      </c>
      <c r="T271" s="40">
        <f t="shared" si="87"/>
        <v>3755128.1950774053</v>
      </c>
      <c r="U271">
        <f t="shared" si="88"/>
        <v>0</v>
      </c>
      <c r="V271" s="40">
        <f t="shared" si="89"/>
        <v>3755128.1950774053</v>
      </c>
      <c r="W271" s="40">
        <f t="shared" si="90"/>
        <v>3755128.1950774058</v>
      </c>
      <c r="X271" s="40">
        <f t="shared" si="91"/>
        <v>3755128.1950774058</v>
      </c>
      <c r="Y271">
        <f t="shared" si="92"/>
        <v>0</v>
      </c>
    </row>
    <row r="272" spans="1:25" x14ac:dyDescent="0.25">
      <c r="A272" s="4" t="s">
        <v>1193</v>
      </c>
      <c r="B272" s="7" t="s">
        <v>621</v>
      </c>
      <c r="C272" s="2" t="s">
        <v>1194</v>
      </c>
      <c r="D272">
        <f>VLOOKUP(B272,'Model allocations'!$A$1:$L$319,6,FALSE)</f>
        <v>22217.457176753484</v>
      </c>
      <c r="E272" s="42">
        <f>VLOOKUP(B272,'Initial adjusted formula count'!$A$1:$P$319,12,FALSE)</f>
        <v>0.210826210826211</v>
      </c>
      <c r="F272">
        <f>VLOOKUP(B272,'Model allocations'!$A$1:$L$319,11,FALSE)</f>
        <v>47929.642449534302</v>
      </c>
      <c r="G272" s="41">
        <f t="shared" si="93"/>
        <v>0.9</v>
      </c>
      <c r="H272">
        <f t="shared" si="94"/>
        <v>19995.711459078135</v>
      </c>
      <c r="I272">
        <f t="shared" si="76"/>
        <v>0</v>
      </c>
      <c r="J272">
        <f t="shared" si="77"/>
        <v>47929.642449534302</v>
      </c>
      <c r="K272">
        <f t="shared" si="78"/>
        <v>47914.790846354605</v>
      </c>
      <c r="L272">
        <f t="shared" si="79"/>
        <v>47914.790846354605</v>
      </c>
      <c r="M272">
        <f t="shared" si="80"/>
        <v>0</v>
      </c>
      <c r="N272" s="40">
        <f t="shared" si="81"/>
        <v>47914.790846354605</v>
      </c>
      <c r="O272" s="40">
        <f t="shared" si="82"/>
        <v>47913.784894982549</v>
      </c>
      <c r="P272" s="40">
        <f t="shared" si="83"/>
        <v>47913.784894982549</v>
      </c>
      <c r="Q272">
        <f t="shared" si="84"/>
        <v>0</v>
      </c>
      <c r="R272" s="40">
        <f t="shared" si="85"/>
        <v>47913.784894982549</v>
      </c>
      <c r="S272" s="40">
        <f t="shared" si="86"/>
        <v>47913.784894982513</v>
      </c>
      <c r="T272" s="40">
        <f t="shared" si="87"/>
        <v>47913.784894982513</v>
      </c>
      <c r="U272">
        <f t="shared" si="88"/>
        <v>0</v>
      </c>
      <c r="V272" s="40">
        <f t="shared" si="89"/>
        <v>47913.784894982513</v>
      </c>
      <c r="W272" s="40">
        <f t="shared" si="90"/>
        <v>47913.78489498252</v>
      </c>
      <c r="X272" s="40">
        <f t="shared" si="91"/>
        <v>47913.78489498252</v>
      </c>
      <c r="Y272">
        <f t="shared" si="92"/>
        <v>0</v>
      </c>
    </row>
    <row r="273" spans="1:25" x14ac:dyDescent="0.25">
      <c r="A273" s="4" t="s">
        <v>1195</v>
      </c>
      <c r="B273" s="7" t="s">
        <v>248</v>
      </c>
      <c r="C273" s="2" t="s">
        <v>1196</v>
      </c>
      <c r="D273">
        <f>VLOOKUP(B273,'Model allocations'!$A$1:$L$319,6,FALSE)</f>
        <v>0</v>
      </c>
      <c r="E273" s="42">
        <f>VLOOKUP(B273,'Initial adjusted formula count'!$A$1:$P$319,12,FALSE)</f>
        <v>4.8575129533678797E-2</v>
      </c>
      <c r="F273">
        <f>VLOOKUP(B273,'Model allocations'!$A$1:$L$319,11,FALSE)</f>
        <v>0</v>
      </c>
      <c r="G273" s="41">
        <f t="shared" si="93"/>
        <v>0.85</v>
      </c>
      <c r="H273">
        <f t="shared" si="94"/>
        <v>0</v>
      </c>
      <c r="I273">
        <f t="shared" si="76"/>
        <v>0</v>
      </c>
      <c r="J273">
        <f t="shared" si="77"/>
        <v>0</v>
      </c>
      <c r="K273">
        <f t="shared" si="78"/>
        <v>0</v>
      </c>
      <c r="L273">
        <f t="shared" si="79"/>
        <v>0</v>
      </c>
      <c r="M273">
        <f t="shared" si="80"/>
        <v>0</v>
      </c>
      <c r="N273" s="40">
        <f t="shared" si="81"/>
        <v>0</v>
      </c>
      <c r="O273" s="40">
        <f t="shared" si="82"/>
        <v>0</v>
      </c>
      <c r="P273" s="40">
        <f t="shared" si="83"/>
        <v>0</v>
      </c>
      <c r="Q273">
        <f t="shared" si="84"/>
        <v>0</v>
      </c>
      <c r="R273" s="40">
        <f t="shared" si="85"/>
        <v>0</v>
      </c>
      <c r="S273" s="40">
        <f t="shared" si="86"/>
        <v>0</v>
      </c>
      <c r="T273" s="40">
        <f t="shared" si="87"/>
        <v>0</v>
      </c>
      <c r="U273">
        <f t="shared" si="88"/>
        <v>0</v>
      </c>
      <c r="V273" s="40">
        <f t="shared" si="89"/>
        <v>0</v>
      </c>
      <c r="W273" s="40">
        <f t="shared" si="90"/>
        <v>0</v>
      </c>
      <c r="X273" s="40">
        <f t="shared" si="91"/>
        <v>0</v>
      </c>
      <c r="Y273">
        <f t="shared" si="92"/>
        <v>0</v>
      </c>
    </row>
    <row r="274" spans="1:25" x14ac:dyDescent="0.25">
      <c r="A274" s="4" t="s">
        <v>1197</v>
      </c>
      <c r="B274" s="7" t="s">
        <v>250</v>
      </c>
      <c r="C274" s="2" t="s">
        <v>1198</v>
      </c>
      <c r="D274">
        <f>VLOOKUP(B274,'Model allocations'!$A$1:$L$319,6,FALSE)</f>
        <v>10567.008343260759</v>
      </c>
      <c r="E274" s="42">
        <f>VLOOKUP(B274,'Initial adjusted formula count'!$A$1:$P$319,12,FALSE)</f>
        <v>0.16463414634146301</v>
      </c>
      <c r="F274">
        <f>VLOOKUP(B274,'Model allocations'!$A$1:$L$319,11,FALSE)</f>
        <v>15213.548136032116</v>
      </c>
      <c r="G274" s="41">
        <f t="shared" si="93"/>
        <v>0.9</v>
      </c>
      <c r="H274">
        <f t="shared" si="94"/>
        <v>9510.3075089346839</v>
      </c>
      <c r="I274">
        <f t="shared" si="76"/>
        <v>0</v>
      </c>
      <c r="J274">
        <f t="shared" si="77"/>
        <v>15213.548136032116</v>
      </c>
      <c r="K274">
        <f t="shared" si="78"/>
        <v>15208.834026593275</v>
      </c>
      <c r="L274">
        <f t="shared" si="79"/>
        <v>15208.834026593275</v>
      </c>
      <c r="M274">
        <f t="shared" si="80"/>
        <v>0</v>
      </c>
      <c r="N274" s="40">
        <f t="shared" si="81"/>
        <v>15208.834026593275</v>
      </c>
      <c r="O274" s="40">
        <f t="shared" si="82"/>
        <v>15208.514723363807</v>
      </c>
      <c r="P274" s="40">
        <f t="shared" si="83"/>
        <v>15208.514723363807</v>
      </c>
      <c r="Q274">
        <f t="shared" si="84"/>
        <v>0</v>
      </c>
      <c r="R274" s="40">
        <f t="shared" si="85"/>
        <v>15208.514723363807</v>
      </c>
      <c r="S274" s="40">
        <f t="shared" si="86"/>
        <v>15208.514723363794</v>
      </c>
      <c r="T274" s="40">
        <f t="shared" si="87"/>
        <v>15208.514723363794</v>
      </c>
      <c r="U274">
        <f t="shared" si="88"/>
        <v>0</v>
      </c>
      <c r="V274" s="40">
        <f t="shared" si="89"/>
        <v>15208.514723363794</v>
      </c>
      <c r="W274" s="40">
        <f t="shared" si="90"/>
        <v>15208.514723363796</v>
      </c>
      <c r="X274" s="40">
        <f t="shared" si="91"/>
        <v>15208.514723363796</v>
      </c>
      <c r="Y274">
        <f t="shared" si="92"/>
        <v>0</v>
      </c>
    </row>
    <row r="275" spans="1:25" x14ac:dyDescent="0.25">
      <c r="A275" s="4" t="s">
        <v>1199</v>
      </c>
      <c r="B275" s="7" t="s">
        <v>318</v>
      </c>
      <c r="C275" s="2" t="s">
        <v>1200</v>
      </c>
      <c r="D275">
        <f>VLOOKUP(B275,'Model allocations'!$A$1:$L$319,6,FALSE)</f>
        <v>88985.333416932728</v>
      </c>
      <c r="E275" s="42">
        <f>VLOOKUP(B275,'Initial adjusted formula count'!$A$1:$P$319,12,FALSE)</f>
        <v>0.13979193758127401</v>
      </c>
      <c r="F275">
        <f>VLOOKUP(B275,'Model allocations'!$A$1:$L$319,11,FALSE)</f>
        <v>116458.12769245495</v>
      </c>
      <c r="G275" s="41">
        <f t="shared" si="93"/>
        <v>0.85</v>
      </c>
      <c r="H275">
        <f t="shared" si="94"/>
        <v>75637.533404392816</v>
      </c>
      <c r="I275">
        <f t="shared" si="76"/>
        <v>0</v>
      </c>
      <c r="J275">
        <f t="shared" si="77"/>
        <v>116458.12769245495</v>
      </c>
      <c r="K275">
        <f t="shared" si="78"/>
        <v>116422.04167530264</v>
      </c>
      <c r="L275">
        <f t="shared" si="79"/>
        <v>116422.04167530264</v>
      </c>
      <c r="M275">
        <f t="shared" si="80"/>
        <v>0</v>
      </c>
      <c r="N275" s="40">
        <f t="shared" si="81"/>
        <v>116422.04167530264</v>
      </c>
      <c r="O275" s="40">
        <f t="shared" si="82"/>
        <v>116419.59744231126</v>
      </c>
      <c r="P275" s="40">
        <f t="shared" si="83"/>
        <v>116419.59744231126</v>
      </c>
      <c r="Q275">
        <f t="shared" si="84"/>
        <v>0</v>
      </c>
      <c r="R275" s="40">
        <f t="shared" si="85"/>
        <v>116419.59744231126</v>
      </c>
      <c r="S275" s="40">
        <f t="shared" si="86"/>
        <v>116419.59744231116</v>
      </c>
      <c r="T275" s="40">
        <f t="shared" si="87"/>
        <v>116419.59744231116</v>
      </c>
      <c r="U275">
        <f t="shared" si="88"/>
        <v>0</v>
      </c>
      <c r="V275" s="40">
        <f t="shared" si="89"/>
        <v>116419.59744231116</v>
      </c>
      <c r="W275" s="40">
        <f t="shared" si="90"/>
        <v>116419.59744231118</v>
      </c>
      <c r="X275" s="40">
        <f t="shared" si="91"/>
        <v>116419.59744231118</v>
      </c>
      <c r="Y275">
        <f t="shared" si="92"/>
        <v>0</v>
      </c>
    </row>
    <row r="276" spans="1:25" x14ac:dyDescent="0.25">
      <c r="A276" s="4" t="s">
        <v>1201</v>
      </c>
      <c r="B276" s="7" t="s">
        <v>252</v>
      </c>
      <c r="C276" s="2" t="s">
        <v>1202</v>
      </c>
      <c r="D276">
        <f>VLOOKUP(B276,'Model allocations'!$A$1:$L$319,6,FALSE)</f>
        <v>12235.483344828246</v>
      </c>
      <c r="E276" s="42">
        <f>VLOOKUP(B276,'Initial adjusted formula count'!$A$1:$P$319,12,FALSE)</f>
        <v>0.154228855721393</v>
      </c>
      <c r="F276">
        <f>VLOOKUP(B276,'Model allocations'!$A$1:$L$319,11,FALSE)</f>
        <v>16791.637016121407</v>
      </c>
      <c r="G276" s="41">
        <f t="shared" si="93"/>
        <v>0.9</v>
      </c>
      <c r="H276">
        <f t="shared" si="94"/>
        <v>11011.935010345422</v>
      </c>
      <c r="I276">
        <f t="shared" si="76"/>
        <v>0</v>
      </c>
      <c r="J276">
        <f t="shared" si="77"/>
        <v>16791.637016121407</v>
      </c>
      <c r="K276">
        <f t="shared" si="78"/>
        <v>16786.433915973863</v>
      </c>
      <c r="L276">
        <f t="shared" si="79"/>
        <v>16786.433915973863</v>
      </c>
      <c r="M276">
        <f t="shared" si="80"/>
        <v>0</v>
      </c>
      <c r="N276" s="40">
        <f t="shared" si="81"/>
        <v>16786.433915973863</v>
      </c>
      <c r="O276" s="40">
        <f t="shared" si="82"/>
        <v>16786.081491682085</v>
      </c>
      <c r="P276" s="40">
        <f t="shared" si="83"/>
        <v>16786.081491682085</v>
      </c>
      <c r="Q276">
        <f t="shared" si="84"/>
        <v>0</v>
      </c>
      <c r="R276" s="40">
        <f t="shared" si="85"/>
        <v>16786.081491682085</v>
      </c>
      <c r="S276" s="40">
        <f t="shared" si="86"/>
        <v>16786.081491682071</v>
      </c>
      <c r="T276" s="40">
        <f t="shared" si="87"/>
        <v>16786.081491682071</v>
      </c>
      <c r="U276">
        <f t="shared" si="88"/>
        <v>0</v>
      </c>
      <c r="V276" s="40">
        <f t="shared" si="89"/>
        <v>16786.081491682071</v>
      </c>
      <c r="W276" s="40">
        <f t="shared" si="90"/>
        <v>16786.081491682075</v>
      </c>
      <c r="X276" s="40">
        <f t="shared" si="91"/>
        <v>16786.081491682075</v>
      </c>
      <c r="Y276">
        <f t="shared" si="92"/>
        <v>0</v>
      </c>
    </row>
    <row r="277" spans="1:25" x14ac:dyDescent="0.25">
      <c r="A277" s="4" t="s">
        <v>1203</v>
      </c>
      <c r="B277" s="7" t="s">
        <v>254</v>
      </c>
      <c r="C277" s="2" t="s">
        <v>1204</v>
      </c>
      <c r="D277">
        <f>VLOOKUP(B277,'Model allocations'!$A$1:$L$319,6,FALSE)</f>
        <v>59508.941722573763</v>
      </c>
      <c r="E277" s="42">
        <f>VLOOKUP(B277,'Initial adjusted formula count'!$A$1:$P$319,12,FALSE)</f>
        <v>0.116333725029377</v>
      </c>
      <c r="F277">
        <f>VLOOKUP(B277,'Model allocations'!$A$1:$L$319,11,FALSE)</f>
        <v>53624.905309549016</v>
      </c>
      <c r="G277" s="41">
        <f t="shared" si="93"/>
        <v>0.85</v>
      </c>
      <c r="H277">
        <f t="shared" si="94"/>
        <v>50582.600464187701</v>
      </c>
      <c r="I277">
        <f t="shared" si="76"/>
        <v>0</v>
      </c>
      <c r="J277">
        <f t="shared" si="77"/>
        <v>53624.905309549016</v>
      </c>
      <c r="K277">
        <f t="shared" si="78"/>
        <v>53608.288957464923</v>
      </c>
      <c r="L277">
        <f t="shared" si="79"/>
        <v>53608.288957464923</v>
      </c>
      <c r="M277">
        <f t="shared" si="80"/>
        <v>0</v>
      </c>
      <c r="N277" s="40">
        <f t="shared" si="81"/>
        <v>53608.288957464923</v>
      </c>
      <c r="O277" s="40">
        <f t="shared" si="82"/>
        <v>53607.16347343634</v>
      </c>
      <c r="P277" s="40">
        <f t="shared" si="83"/>
        <v>53607.16347343634</v>
      </c>
      <c r="Q277">
        <f t="shared" si="84"/>
        <v>0</v>
      </c>
      <c r="R277" s="40">
        <f t="shared" si="85"/>
        <v>53607.16347343634</v>
      </c>
      <c r="S277" s="40">
        <f t="shared" si="86"/>
        <v>53607.163473436303</v>
      </c>
      <c r="T277" s="40">
        <f t="shared" si="87"/>
        <v>53607.163473436303</v>
      </c>
      <c r="U277">
        <f t="shared" si="88"/>
        <v>0</v>
      </c>
      <c r="V277" s="40">
        <f t="shared" si="89"/>
        <v>53607.163473436303</v>
      </c>
      <c r="W277" s="40">
        <f t="shared" si="90"/>
        <v>53607.163473436311</v>
      </c>
      <c r="X277" s="40">
        <f t="shared" si="91"/>
        <v>53607.163473436311</v>
      </c>
      <c r="Y277">
        <f t="shared" si="92"/>
        <v>0</v>
      </c>
    </row>
    <row r="278" spans="1:25" x14ac:dyDescent="0.25">
      <c r="A278" s="8" t="s">
        <v>1205</v>
      </c>
      <c r="B278" s="7" t="s">
        <v>623</v>
      </c>
      <c r="C278" s="2" t="s">
        <v>1206</v>
      </c>
      <c r="D278">
        <f>VLOOKUP(B278,'Model allocations'!$A$1:$L$319,6,FALSE)</f>
        <v>318785.29914011533</v>
      </c>
      <c r="E278" s="42">
        <f>VLOOKUP(B278,'Initial adjusted formula count'!$A$1:$P$319,12,FALSE)</f>
        <v>0.248233215547703</v>
      </c>
      <c r="F278">
        <f>VLOOKUP(B278,'Model allocations'!$A$1:$L$319,11,FALSE)</f>
        <v>286906.76922610379</v>
      </c>
      <c r="G278" s="41">
        <f t="shared" si="93"/>
        <v>0.9</v>
      </c>
      <c r="H278">
        <f t="shared" si="94"/>
        <v>286906.76922610379</v>
      </c>
      <c r="I278">
        <f t="shared" si="76"/>
        <v>0</v>
      </c>
      <c r="J278">
        <f t="shared" si="77"/>
        <v>286906.76922610379</v>
      </c>
      <c r="K278">
        <f t="shared" si="78"/>
        <v>286817.8675513083</v>
      </c>
      <c r="L278">
        <f t="shared" si="79"/>
        <v>286817.8675513083</v>
      </c>
      <c r="M278">
        <f t="shared" si="80"/>
        <v>286906.76922610379</v>
      </c>
      <c r="N278" s="40">
        <f t="shared" si="81"/>
        <v>0</v>
      </c>
      <c r="O278" s="40">
        <f t="shared" si="82"/>
        <v>0</v>
      </c>
      <c r="P278" s="40">
        <f t="shared" si="83"/>
        <v>286906.76922610379</v>
      </c>
      <c r="Q278">
        <f t="shared" si="84"/>
        <v>0</v>
      </c>
      <c r="R278" s="40">
        <f t="shared" si="85"/>
        <v>0</v>
      </c>
      <c r="S278" s="40">
        <f t="shared" si="86"/>
        <v>0</v>
      </c>
      <c r="T278" s="40">
        <f t="shared" si="87"/>
        <v>286906.76922610379</v>
      </c>
      <c r="U278">
        <f t="shared" si="88"/>
        <v>0</v>
      </c>
      <c r="V278" s="40">
        <f t="shared" si="89"/>
        <v>0</v>
      </c>
      <c r="W278" s="40">
        <f t="shared" si="90"/>
        <v>0</v>
      </c>
      <c r="X278" s="40">
        <f t="shared" si="91"/>
        <v>286906.76922610379</v>
      </c>
      <c r="Y278">
        <f t="shared" si="92"/>
        <v>0</v>
      </c>
    </row>
    <row r="279" spans="1:25" x14ac:dyDescent="0.25">
      <c r="A279" s="4" t="s">
        <v>1207</v>
      </c>
      <c r="B279" s="7" t="s">
        <v>625</v>
      </c>
      <c r="C279" s="2" t="s">
        <v>1208</v>
      </c>
      <c r="D279">
        <f>VLOOKUP(B279,'Model allocations'!$A$1:$L$319,6,FALSE)</f>
        <v>485182.43276311865</v>
      </c>
      <c r="E279" s="42">
        <f>VLOOKUP(B279,'Initial adjusted formula count'!$A$1:$P$319,12,FALSE)</f>
        <v>0.22244261830546899</v>
      </c>
      <c r="F279">
        <f>VLOOKUP(B279,'Model allocations'!$A$1:$L$319,11,FALSE)</f>
        <v>522674.86977301352</v>
      </c>
      <c r="G279" s="41">
        <f t="shared" si="93"/>
        <v>0.9</v>
      </c>
      <c r="H279">
        <f t="shared" si="94"/>
        <v>436664.1894868068</v>
      </c>
      <c r="I279">
        <f t="shared" si="76"/>
        <v>0</v>
      </c>
      <c r="J279">
        <f t="shared" si="77"/>
        <v>522674.86977301352</v>
      </c>
      <c r="K279">
        <f t="shared" si="78"/>
        <v>522512.91238378326</v>
      </c>
      <c r="L279">
        <f t="shared" si="79"/>
        <v>522512.91238378326</v>
      </c>
      <c r="M279">
        <f t="shared" si="80"/>
        <v>0</v>
      </c>
      <c r="N279" s="40">
        <f t="shared" si="81"/>
        <v>522512.91238378326</v>
      </c>
      <c r="O279" s="40">
        <f t="shared" si="82"/>
        <v>522501.94243960007</v>
      </c>
      <c r="P279" s="40">
        <f t="shared" si="83"/>
        <v>522501.94243960007</v>
      </c>
      <c r="Q279">
        <f t="shared" si="84"/>
        <v>0</v>
      </c>
      <c r="R279" s="40">
        <f t="shared" si="85"/>
        <v>522501.94243960007</v>
      </c>
      <c r="S279" s="40">
        <f t="shared" si="86"/>
        <v>522501.9424395996</v>
      </c>
      <c r="T279" s="40">
        <f t="shared" si="87"/>
        <v>522501.9424395996</v>
      </c>
      <c r="U279">
        <f t="shared" si="88"/>
        <v>0</v>
      </c>
      <c r="V279" s="40">
        <f t="shared" si="89"/>
        <v>522501.9424395996</v>
      </c>
      <c r="W279" s="40">
        <f t="shared" si="90"/>
        <v>522501.94243959972</v>
      </c>
      <c r="X279" s="40">
        <f t="shared" si="91"/>
        <v>522501.94243959972</v>
      </c>
      <c r="Y279">
        <f t="shared" si="92"/>
        <v>0</v>
      </c>
    </row>
    <row r="280" spans="1:25" x14ac:dyDescent="0.25">
      <c r="A280" s="4" t="s">
        <v>1209</v>
      </c>
      <c r="B280" s="7" t="s">
        <v>256</v>
      </c>
      <c r="C280" s="2" t="s">
        <v>1210</v>
      </c>
      <c r="D280">
        <f>VLOOKUP(B280,'Model allocations'!$A$1:$L$319,6,FALSE)</f>
        <v>8342.3750078374433</v>
      </c>
      <c r="E280" s="42">
        <f>VLOOKUP(B280,'Initial adjusted formula count'!$A$1:$P$319,12,FALSE)</f>
        <v>8.8495575221238895E-2</v>
      </c>
      <c r="F280">
        <f>VLOOKUP(B280,'Model allocations'!$A$1:$L$319,11,FALSE)</f>
        <v>10833.314203949292</v>
      </c>
      <c r="G280" s="41">
        <f t="shared" si="93"/>
        <v>0.85</v>
      </c>
      <c r="H280">
        <f t="shared" si="94"/>
        <v>7091.018756661827</v>
      </c>
      <c r="I280">
        <f t="shared" si="76"/>
        <v>0</v>
      </c>
      <c r="J280">
        <f t="shared" si="77"/>
        <v>10833.314203949292</v>
      </c>
      <c r="K280">
        <f t="shared" si="78"/>
        <v>10829.957365144424</v>
      </c>
      <c r="L280">
        <f t="shared" si="79"/>
        <v>10829.957365144424</v>
      </c>
      <c r="M280">
        <f t="shared" si="80"/>
        <v>0</v>
      </c>
      <c r="N280" s="40">
        <f t="shared" si="81"/>
        <v>10829.957365144424</v>
      </c>
      <c r="O280" s="40">
        <f t="shared" si="82"/>
        <v>10829.729994633599</v>
      </c>
      <c r="P280" s="40">
        <f t="shared" si="83"/>
        <v>10829.729994633599</v>
      </c>
      <c r="Q280">
        <f t="shared" si="84"/>
        <v>0</v>
      </c>
      <c r="R280" s="40">
        <f t="shared" si="85"/>
        <v>10829.729994633599</v>
      </c>
      <c r="S280" s="40">
        <f t="shared" si="86"/>
        <v>10829.72999463359</v>
      </c>
      <c r="T280" s="40">
        <f t="shared" si="87"/>
        <v>10829.72999463359</v>
      </c>
      <c r="U280">
        <f t="shared" si="88"/>
        <v>0</v>
      </c>
      <c r="V280" s="40">
        <f t="shared" si="89"/>
        <v>10829.72999463359</v>
      </c>
      <c r="W280" s="40">
        <f t="shared" si="90"/>
        <v>10829.729994633592</v>
      </c>
      <c r="X280" s="40">
        <f t="shared" si="91"/>
        <v>10829.729994633592</v>
      </c>
      <c r="Y280">
        <f t="shared" si="92"/>
        <v>0</v>
      </c>
    </row>
    <row r="281" spans="1:25" x14ac:dyDescent="0.25">
      <c r="A281" s="4" t="s">
        <v>1211</v>
      </c>
      <c r="B281" s="7" t="s">
        <v>258</v>
      </c>
      <c r="C281" s="2" t="s">
        <v>1212</v>
      </c>
      <c r="D281">
        <f>VLOOKUP(B281,'Model allocations'!$A$1:$L$319,6,FALSE)</f>
        <v>35037.975032917246</v>
      </c>
      <c r="E281" s="42">
        <f>VLOOKUP(B281,'Initial adjusted formula count'!$A$1:$P$319,12,FALSE)</f>
        <v>0.112694300518135</v>
      </c>
      <c r="F281">
        <f>VLOOKUP(B281,'Model allocations'!$A$1:$L$319,11,FALSE)</f>
        <v>47124.916787179434</v>
      </c>
      <c r="G281" s="41">
        <f t="shared" si="93"/>
        <v>0.85</v>
      </c>
      <c r="H281">
        <f t="shared" si="94"/>
        <v>29782.278777979656</v>
      </c>
      <c r="I281">
        <f t="shared" si="76"/>
        <v>0</v>
      </c>
      <c r="J281">
        <f t="shared" si="77"/>
        <v>47124.916787179434</v>
      </c>
      <c r="K281">
        <f t="shared" si="78"/>
        <v>47110.314538378261</v>
      </c>
      <c r="L281">
        <f t="shared" si="79"/>
        <v>47110.314538378261</v>
      </c>
      <c r="M281">
        <f t="shared" si="80"/>
        <v>0</v>
      </c>
      <c r="N281" s="40">
        <f t="shared" si="81"/>
        <v>47110.314538378261</v>
      </c>
      <c r="O281" s="40">
        <f t="shared" si="82"/>
        <v>47109.325476656173</v>
      </c>
      <c r="P281" s="40">
        <f t="shared" si="83"/>
        <v>47109.325476656173</v>
      </c>
      <c r="Q281">
        <f t="shared" si="84"/>
        <v>0</v>
      </c>
      <c r="R281" s="40">
        <f t="shared" si="85"/>
        <v>47109.325476656173</v>
      </c>
      <c r="S281" s="40">
        <f t="shared" si="86"/>
        <v>47109.325476656129</v>
      </c>
      <c r="T281" s="40">
        <f t="shared" si="87"/>
        <v>47109.325476656129</v>
      </c>
      <c r="U281">
        <f t="shared" si="88"/>
        <v>0</v>
      </c>
      <c r="V281" s="40">
        <f t="shared" si="89"/>
        <v>47109.325476656129</v>
      </c>
      <c r="W281" s="40">
        <f t="shared" si="90"/>
        <v>47109.325476656129</v>
      </c>
      <c r="X281" s="40">
        <f t="shared" si="91"/>
        <v>47109.325476656129</v>
      </c>
      <c r="Y281">
        <f t="shared" si="92"/>
        <v>0</v>
      </c>
    </row>
    <row r="282" spans="1:25" x14ac:dyDescent="0.25">
      <c r="A282" s="4" t="s">
        <v>1213</v>
      </c>
      <c r="B282" s="7" t="s">
        <v>627</v>
      </c>
      <c r="C282" s="2" t="s">
        <v>1214</v>
      </c>
      <c r="D282">
        <f>VLOOKUP(B282,'Model allocations'!$A$1:$L$319,6,FALSE)</f>
        <v>23633.020797649195</v>
      </c>
      <c r="E282" s="42">
        <f>VLOOKUP(B282,'Initial adjusted formula count'!$A$1:$P$319,12,FALSE)</f>
        <v>0.237623762376238</v>
      </c>
      <c r="F282">
        <f>VLOOKUP(B282,'Model allocations'!$A$1:$L$319,11,FALSE)</f>
        <v>34070.583588421963</v>
      </c>
      <c r="G282" s="41">
        <f t="shared" si="93"/>
        <v>0.9</v>
      </c>
      <c r="H282">
        <f t="shared" si="94"/>
        <v>21269.718717884276</v>
      </c>
      <c r="I282">
        <f t="shared" si="76"/>
        <v>0</v>
      </c>
      <c r="J282">
        <f t="shared" si="77"/>
        <v>34070.583588421963</v>
      </c>
      <c r="K282">
        <f t="shared" si="78"/>
        <v>34060.026389125334</v>
      </c>
      <c r="L282">
        <f t="shared" si="79"/>
        <v>34060.026389125334</v>
      </c>
      <c r="M282">
        <f t="shared" si="80"/>
        <v>0</v>
      </c>
      <c r="N282" s="40">
        <f t="shared" si="81"/>
        <v>34060.026389125334</v>
      </c>
      <c r="O282" s="40">
        <f t="shared" si="82"/>
        <v>34059.311312847778</v>
      </c>
      <c r="P282" s="40">
        <f t="shared" si="83"/>
        <v>34059.311312847778</v>
      </c>
      <c r="Q282">
        <f t="shared" si="84"/>
        <v>0</v>
      </c>
      <c r="R282" s="40">
        <f t="shared" si="85"/>
        <v>34059.311312847778</v>
      </c>
      <c r="S282" s="40">
        <f t="shared" si="86"/>
        <v>34059.311312847749</v>
      </c>
      <c r="T282" s="40">
        <f t="shared" si="87"/>
        <v>34059.311312847749</v>
      </c>
      <c r="U282">
        <f t="shared" si="88"/>
        <v>0</v>
      </c>
      <c r="V282" s="40">
        <f t="shared" si="89"/>
        <v>34059.311312847749</v>
      </c>
      <c r="W282" s="40">
        <f t="shared" si="90"/>
        <v>34059.311312847756</v>
      </c>
      <c r="X282" s="40">
        <f t="shared" si="91"/>
        <v>34059.311312847756</v>
      </c>
      <c r="Y282">
        <f t="shared" si="92"/>
        <v>0</v>
      </c>
    </row>
    <row r="283" spans="1:25" x14ac:dyDescent="0.25">
      <c r="A283" s="4" t="s">
        <v>53</v>
      </c>
      <c r="B283" s="7" t="s">
        <v>72</v>
      </c>
      <c r="C283" s="2" t="s">
        <v>1215</v>
      </c>
      <c r="D283">
        <f>VLOOKUP(B283,'Model allocations'!$A$1:$L$319,6,FALSE)</f>
        <v>357603.08308210963</v>
      </c>
      <c r="E283" s="42">
        <f>VLOOKUP(B283,'Initial adjusted formula count'!$A$1:$P$319,12,FALSE)</f>
        <v>0.242533795343369</v>
      </c>
      <c r="F283">
        <f>VLOOKUP(B283,'Model allocations'!$A$1:$L$319,11,FALSE)</f>
        <v>367176.34446376457</v>
      </c>
      <c r="G283" s="41">
        <f t="shared" si="93"/>
        <v>0.9</v>
      </c>
      <c r="H283">
        <f t="shared" si="94"/>
        <v>321842.77477389865</v>
      </c>
      <c r="I283">
        <f t="shared" si="76"/>
        <v>0</v>
      </c>
      <c r="J283">
        <f t="shared" si="77"/>
        <v>367176.34446376457</v>
      </c>
      <c r="K283">
        <f t="shared" si="78"/>
        <v>367062.57025043323</v>
      </c>
      <c r="L283">
        <f t="shared" si="79"/>
        <v>367062.57025043323</v>
      </c>
      <c r="M283">
        <f t="shared" si="80"/>
        <v>0</v>
      </c>
      <c r="N283" s="40">
        <f t="shared" si="81"/>
        <v>367062.57025043323</v>
      </c>
      <c r="O283" s="40">
        <f t="shared" si="82"/>
        <v>367054.86392239435</v>
      </c>
      <c r="P283" s="40">
        <f t="shared" si="83"/>
        <v>367054.86392239435</v>
      </c>
      <c r="Q283">
        <f t="shared" si="84"/>
        <v>0</v>
      </c>
      <c r="R283" s="40">
        <f t="shared" si="85"/>
        <v>367054.86392239435</v>
      </c>
      <c r="S283" s="40">
        <f t="shared" si="86"/>
        <v>367054.86392239406</v>
      </c>
      <c r="T283" s="40">
        <f t="shared" si="87"/>
        <v>367054.86392239406</v>
      </c>
      <c r="U283">
        <f t="shared" si="88"/>
        <v>0</v>
      </c>
      <c r="V283" s="40">
        <f t="shared" si="89"/>
        <v>367054.86392239406</v>
      </c>
      <c r="W283" s="40">
        <f t="shared" si="90"/>
        <v>367054.86392239411</v>
      </c>
      <c r="X283" s="40">
        <f t="shared" si="91"/>
        <v>367054.86392239411</v>
      </c>
      <c r="Y283">
        <f t="shared" si="92"/>
        <v>0</v>
      </c>
    </row>
    <row r="284" spans="1:25" x14ac:dyDescent="0.25">
      <c r="A284" s="4" t="s">
        <v>1216</v>
      </c>
      <c r="B284" s="7" t="s">
        <v>260</v>
      </c>
      <c r="C284" s="2" t="s">
        <v>1217</v>
      </c>
      <c r="D284">
        <f>VLOOKUP(B284,'Model allocations'!$A$1:$L$319,6,FALSE)</f>
        <v>332582.68364578608</v>
      </c>
      <c r="E284" s="42">
        <f>VLOOKUP(B284,'Initial adjusted formula count'!$A$1:$P$319,12,FALSE)</f>
        <v>0.105473774474775</v>
      </c>
      <c r="F284">
        <f>VLOOKUP(B284,'Model allocations'!$A$1:$L$319,11,FALSE)</f>
        <v>412478.43831536942</v>
      </c>
      <c r="G284" s="41">
        <f t="shared" si="93"/>
        <v>0.85</v>
      </c>
      <c r="H284">
        <f t="shared" si="94"/>
        <v>282695.28109891817</v>
      </c>
      <c r="I284">
        <f t="shared" si="76"/>
        <v>0</v>
      </c>
      <c r="J284">
        <f t="shared" si="77"/>
        <v>412478.43831536942</v>
      </c>
      <c r="K284">
        <f t="shared" si="78"/>
        <v>412350.62667787413</v>
      </c>
      <c r="L284">
        <f t="shared" si="79"/>
        <v>412350.62667787413</v>
      </c>
      <c r="M284">
        <f t="shared" si="80"/>
        <v>0</v>
      </c>
      <c r="N284" s="40">
        <f t="shared" si="81"/>
        <v>412350.62667787413</v>
      </c>
      <c r="O284" s="40">
        <f t="shared" si="82"/>
        <v>412341.96954567445</v>
      </c>
      <c r="P284" s="40">
        <f t="shared" si="83"/>
        <v>412341.96954567445</v>
      </c>
      <c r="Q284">
        <f t="shared" si="84"/>
        <v>0</v>
      </c>
      <c r="R284" s="40">
        <f t="shared" si="85"/>
        <v>412341.96954567445</v>
      </c>
      <c r="S284" s="40">
        <f t="shared" si="86"/>
        <v>412341.96954567416</v>
      </c>
      <c r="T284" s="40">
        <f t="shared" si="87"/>
        <v>412341.96954567416</v>
      </c>
      <c r="U284">
        <f t="shared" si="88"/>
        <v>0</v>
      </c>
      <c r="V284" s="40">
        <f t="shared" si="89"/>
        <v>412341.96954567416</v>
      </c>
      <c r="W284" s="40">
        <f t="shared" si="90"/>
        <v>412341.96954567422</v>
      </c>
      <c r="X284" s="40">
        <f t="shared" si="91"/>
        <v>412341.96954567422</v>
      </c>
      <c r="Y284">
        <f t="shared" si="92"/>
        <v>0</v>
      </c>
    </row>
    <row r="285" spans="1:25" x14ac:dyDescent="0.25">
      <c r="A285" s="4" t="s">
        <v>1218</v>
      </c>
      <c r="B285" s="7" t="s">
        <v>629</v>
      </c>
      <c r="C285" s="2" t="s">
        <v>1219</v>
      </c>
      <c r="D285">
        <f>VLOOKUP(B285,'Model allocations'!$A$1:$L$319,6,FALSE)</f>
        <v>102142.09261883529</v>
      </c>
      <c r="E285" s="42">
        <f>VLOOKUP(B285,'Initial adjusted formula count'!$A$1:$P$319,12,FALSE)</f>
        <v>0.19198055893074101</v>
      </c>
      <c r="F285">
        <f>VLOOKUP(B285,'Model allocations'!$A$1:$L$319,11,FALSE)</f>
        <v>97679.904600898837</v>
      </c>
      <c r="G285" s="41">
        <f t="shared" si="93"/>
        <v>0.9</v>
      </c>
      <c r="H285">
        <f t="shared" si="94"/>
        <v>91927.883356951759</v>
      </c>
      <c r="I285">
        <f t="shared" si="76"/>
        <v>0</v>
      </c>
      <c r="J285">
        <f t="shared" si="77"/>
        <v>97679.904600898837</v>
      </c>
      <c r="K285">
        <f t="shared" si="78"/>
        <v>97649.637252601984</v>
      </c>
      <c r="L285">
        <f t="shared" si="79"/>
        <v>97649.637252601984</v>
      </c>
      <c r="M285">
        <f t="shared" si="80"/>
        <v>0</v>
      </c>
      <c r="N285" s="40">
        <f t="shared" si="81"/>
        <v>97649.637252601984</v>
      </c>
      <c r="O285" s="40">
        <f t="shared" si="82"/>
        <v>97647.587138538249</v>
      </c>
      <c r="P285" s="40">
        <f t="shared" si="83"/>
        <v>97647.587138538249</v>
      </c>
      <c r="Q285">
        <f t="shared" si="84"/>
        <v>0</v>
      </c>
      <c r="R285" s="40">
        <f t="shared" si="85"/>
        <v>97647.587138538249</v>
      </c>
      <c r="S285" s="40">
        <f t="shared" si="86"/>
        <v>97647.587138538162</v>
      </c>
      <c r="T285" s="40">
        <f t="shared" si="87"/>
        <v>97647.587138538162</v>
      </c>
      <c r="U285">
        <f t="shared" si="88"/>
        <v>0</v>
      </c>
      <c r="V285" s="40">
        <f t="shared" si="89"/>
        <v>97647.587138538162</v>
      </c>
      <c r="W285" s="40">
        <f t="shared" si="90"/>
        <v>97647.587138538191</v>
      </c>
      <c r="X285" s="40">
        <f t="shared" si="91"/>
        <v>97647.587138538191</v>
      </c>
      <c r="Y285">
        <f t="shared" si="92"/>
        <v>0</v>
      </c>
    </row>
    <row r="286" spans="1:25" x14ac:dyDescent="0.25">
      <c r="A286" s="4" t="s">
        <v>1220</v>
      </c>
      <c r="B286" s="7" t="s">
        <v>262</v>
      </c>
      <c r="C286" s="2" t="s">
        <v>1221</v>
      </c>
      <c r="D286">
        <f>VLOOKUP(B286,'Model allocations'!$A$1:$L$319,6,FALSE)</f>
        <v>227468.75854703426</v>
      </c>
      <c r="E286" s="42">
        <f>VLOOKUP(B286,'Initial adjusted formula count'!$A$1:$P$319,12,FALSE)</f>
        <v>8.0954852101712493E-2</v>
      </c>
      <c r="F286">
        <f>VLOOKUP(B286,'Model allocations'!$A$1:$L$319,11,FALSE)</f>
        <v>253499.55237241351</v>
      </c>
      <c r="G286" s="41">
        <f t="shared" si="93"/>
        <v>0.85</v>
      </c>
      <c r="H286">
        <f t="shared" si="94"/>
        <v>193348.44476497913</v>
      </c>
      <c r="I286">
        <f t="shared" si="76"/>
        <v>0</v>
      </c>
      <c r="J286">
        <f t="shared" si="77"/>
        <v>253499.55237241351</v>
      </c>
      <c r="K286">
        <f t="shared" si="78"/>
        <v>253421.00234437964</v>
      </c>
      <c r="L286">
        <f t="shared" si="79"/>
        <v>253421.00234437964</v>
      </c>
      <c r="M286">
        <f t="shared" si="80"/>
        <v>0</v>
      </c>
      <c r="N286" s="40">
        <f t="shared" si="81"/>
        <v>253421.00234437964</v>
      </c>
      <c r="O286" s="40">
        <f t="shared" si="82"/>
        <v>253415.68187442631</v>
      </c>
      <c r="P286" s="40">
        <f t="shared" si="83"/>
        <v>253415.68187442631</v>
      </c>
      <c r="Q286">
        <f t="shared" si="84"/>
        <v>0</v>
      </c>
      <c r="R286" s="40">
        <f t="shared" si="85"/>
        <v>253415.68187442631</v>
      </c>
      <c r="S286" s="40">
        <f t="shared" si="86"/>
        <v>253415.68187442611</v>
      </c>
      <c r="T286" s="40">
        <f t="shared" si="87"/>
        <v>253415.68187442611</v>
      </c>
      <c r="U286">
        <f t="shared" si="88"/>
        <v>0</v>
      </c>
      <c r="V286" s="40">
        <f t="shared" si="89"/>
        <v>253415.68187442611</v>
      </c>
      <c r="W286" s="40">
        <f t="shared" si="90"/>
        <v>253415.68187442617</v>
      </c>
      <c r="X286" s="40">
        <f t="shared" si="91"/>
        <v>253415.68187442617</v>
      </c>
      <c r="Y286">
        <f t="shared" si="92"/>
        <v>0</v>
      </c>
    </row>
    <row r="287" spans="1:25" x14ac:dyDescent="0.25">
      <c r="A287" s="4" t="s">
        <v>1222</v>
      </c>
      <c r="B287" s="7" t="s">
        <v>631</v>
      </c>
      <c r="C287" s="2" t="s">
        <v>1223</v>
      </c>
      <c r="D287">
        <f>VLOOKUP(B287,'Model allocations'!$A$1:$L$319,6,FALSE)</f>
        <v>43418.34955891539</v>
      </c>
      <c r="E287" s="42">
        <f>VLOOKUP(B287,'Initial adjusted formula count'!$A$1:$P$319,12,FALSE)</f>
        <v>0.247422680412371</v>
      </c>
      <c r="F287">
        <f>VLOOKUP(B287,'Model allocations'!$A$1:$L$319,11,FALSE)</f>
        <v>52943.259638193769</v>
      </c>
      <c r="G287" s="41">
        <f t="shared" si="93"/>
        <v>0.9</v>
      </c>
      <c r="H287">
        <f t="shared" si="94"/>
        <v>39076.514603023854</v>
      </c>
      <c r="I287">
        <f t="shared" si="76"/>
        <v>0</v>
      </c>
      <c r="J287">
        <f t="shared" si="77"/>
        <v>52943.259638193769</v>
      </c>
      <c r="K287">
        <f t="shared" si="78"/>
        <v>52926.854502603324</v>
      </c>
      <c r="L287">
        <f t="shared" si="79"/>
        <v>52926.854502603324</v>
      </c>
      <c r="M287">
        <f t="shared" si="80"/>
        <v>0</v>
      </c>
      <c r="N287" s="40">
        <f t="shared" si="81"/>
        <v>52926.854502603324</v>
      </c>
      <c r="O287" s="40">
        <f t="shared" si="82"/>
        <v>52925.743325011492</v>
      </c>
      <c r="P287" s="40">
        <f t="shared" si="83"/>
        <v>52925.743325011492</v>
      </c>
      <c r="Q287">
        <f t="shared" si="84"/>
        <v>0</v>
      </c>
      <c r="R287" s="40">
        <f t="shared" si="85"/>
        <v>52925.743325011492</v>
      </c>
      <c r="S287" s="40">
        <f t="shared" si="86"/>
        <v>52925.743325011455</v>
      </c>
      <c r="T287" s="40">
        <f t="shared" si="87"/>
        <v>52925.743325011455</v>
      </c>
      <c r="U287">
        <f t="shared" si="88"/>
        <v>0</v>
      </c>
      <c r="V287" s="40">
        <f t="shared" si="89"/>
        <v>52925.743325011455</v>
      </c>
      <c r="W287" s="40">
        <f t="shared" si="90"/>
        <v>52925.743325011463</v>
      </c>
      <c r="X287" s="40">
        <f t="shared" si="91"/>
        <v>52925.743325011463</v>
      </c>
      <c r="Y287">
        <f t="shared" si="92"/>
        <v>0</v>
      </c>
    </row>
    <row r="288" spans="1:25" x14ac:dyDescent="0.25">
      <c r="A288" s="4" t="s">
        <v>59</v>
      </c>
      <c r="B288" s="7" t="s">
        <v>75</v>
      </c>
      <c r="C288" s="2" t="s">
        <v>1224</v>
      </c>
      <c r="D288">
        <f>VLOOKUP(B288,'Model allocations'!$A$1:$L$319,6,FALSE)</f>
        <v>2426024.4947980498</v>
      </c>
      <c r="E288" s="42">
        <f>VLOOKUP(B288,'Initial adjusted formula count'!$A$1:$P$319,12,FALSE)</f>
        <v>0.12917696380635299</v>
      </c>
      <c r="F288">
        <f>VLOOKUP(B288,'Model allocations'!$A$1:$L$319,11,FALSE)</f>
        <v>2721431.9004291445</v>
      </c>
      <c r="G288" s="41">
        <f t="shared" si="93"/>
        <v>0.85</v>
      </c>
      <c r="H288">
        <f t="shared" si="94"/>
        <v>2062120.8205783423</v>
      </c>
      <c r="I288">
        <f t="shared" si="76"/>
        <v>0</v>
      </c>
      <c r="J288">
        <f t="shared" si="77"/>
        <v>2721431.9004291445</v>
      </c>
      <c r="K288">
        <f t="shared" si="78"/>
        <v>2720588.6304901233</v>
      </c>
      <c r="L288">
        <f t="shared" si="79"/>
        <v>2720588.6304901233</v>
      </c>
      <c r="M288">
        <f t="shared" si="80"/>
        <v>0</v>
      </c>
      <c r="N288" s="40">
        <f t="shared" si="81"/>
        <v>2720588.6304901233</v>
      </c>
      <c r="O288" s="40">
        <f t="shared" si="82"/>
        <v>2720531.5128482156</v>
      </c>
      <c r="P288" s="40">
        <f t="shared" si="83"/>
        <v>2720531.5128482156</v>
      </c>
      <c r="Q288">
        <f t="shared" si="84"/>
        <v>0</v>
      </c>
      <c r="R288" s="40">
        <f t="shared" si="85"/>
        <v>2720531.5128482156</v>
      </c>
      <c r="S288" s="40">
        <f t="shared" si="86"/>
        <v>2720531.5128482133</v>
      </c>
      <c r="T288" s="40">
        <f t="shared" si="87"/>
        <v>2720531.5128482133</v>
      </c>
      <c r="U288">
        <f t="shared" si="88"/>
        <v>0</v>
      </c>
      <c r="V288" s="40">
        <f t="shared" si="89"/>
        <v>2720531.5128482133</v>
      </c>
      <c r="W288" s="40">
        <f t="shared" si="90"/>
        <v>2720531.5128482138</v>
      </c>
      <c r="X288" s="40">
        <f t="shared" si="91"/>
        <v>2720531.5128482138</v>
      </c>
      <c r="Y288">
        <f t="shared" si="92"/>
        <v>0</v>
      </c>
    </row>
    <row r="289" spans="1:25" x14ac:dyDescent="0.25">
      <c r="A289" s="4" t="s">
        <v>1225</v>
      </c>
      <c r="B289" s="7" t="s">
        <v>264</v>
      </c>
      <c r="C289" s="2" t="s">
        <v>1226</v>
      </c>
      <c r="D289">
        <f>VLOOKUP(B289,'Model allocations'!$A$1:$L$319,6,FALSE)</f>
        <v>55615.833385582933</v>
      </c>
      <c r="E289" s="42">
        <f>VLOOKUP(B289,'Initial adjusted formula count'!$A$1:$P$319,12,FALSE)</f>
        <v>0.104643104643105</v>
      </c>
      <c r="F289">
        <f>VLOOKUP(B289,'Model allocations'!$A$1:$L$319,11,FALSE)</f>
        <v>81791.522239817175</v>
      </c>
      <c r="G289" s="41">
        <f t="shared" si="93"/>
        <v>0.85</v>
      </c>
      <c r="H289">
        <f t="shared" si="94"/>
        <v>47273.45837774549</v>
      </c>
      <c r="I289">
        <f t="shared" si="76"/>
        <v>0</v>
      </c>
      <c r="J289">
        <f t="shared" si="77"/>
        <v>81791.522239817175</v>
      </c>
      <c r="K289">
        <f t="shared" si="78"/>
        <v>81766.178106840423</v>
      </c>
      <c r="L289">
        <f t="shared" si="79"/>
        <v>81766.178106840423</v>
      </c>
      <c r="M289">
        <f t="shared" si="80"/>
        <v>0</v>
      </c>
      <c r="N289" s="40">
        <f t="shared" si="81"/>
        <v>81766.178106840423</v>
      </c>
      <c r="O289" s="40">
        <f t="shared" si="82"/>
        <v>81764.461459483689</v>
      </c>
      <c r="P289" s="40">
        <f t="shared" si="83"/>
        <v>81764.461459483689</v>
      </c>
      <c r="Q289">
        <f t="shared" si="84"/>
        <v>0</v>
      </c>
      <c r="R289" s="40">
        <f t="shared" si="85"/>
        <v>81764.461459483689</v>
      </c>
      <c r="S289" s="40">
        <f t="shared" si="86"/>
        <v>81764.461459483617</v>
      </c>
      <c r="T289" s="40">
        <f t="shared" si="87"/>
        <v>81764.461459483617</v>
      </c>
      <c r="U289">
        <f t="shared" si="88"/>
        <v>0</v>
      </c>
      <c r="V289" s="40">
        <f t="shared" si="89"/>
        <v>81764.461459483617</v>
      </c>
      <c r="W289" s="40">
        <f t="shared" si="90"/>
        <v>81764.461459483631</v>
      </c>
      <c r="X289" s="40">
        <f t="shared" si="91"/>
        <v>81764.461459483631</v>
      </c>
      <c r="Y289">
        <f t="shared" si="92"/>
        <v>0</v>
      </c>
    </row>
    <row r="290" spans="1:25" x14ac:dyDescent="0.25">
      <c r="A290" s="4" t="s">
        <v>1227</v>
      </c>
      <c r="B290" s="7" t="s">
        <v>633</v>
      </c>
      <c r="C290" s="2" t="s">
        <v>1228</v>
      </c>
      <c r="D290">
        <f>VLOOKUP(B290,'Model allocations'!$A$1:$L$319,6,FALSE)</f>
        <v>45175.184215774229</v>
      </c>
      <c r="E290" s="42">
        <f>VLOOKUP(B290,'Initial adjusted formula count'!$A$1:$P$319,12,FALSE)</f>
        <v>0.18737270875763701</v>
      </c>
      <c r="F290">
        <f>VLOOKUP(B290,'Model allocations'!$A$1:$L$319,11,FALSE)</f>
        <v>56131.002967634129</v>
      </c>
      <c r="G290" s="41">
        <f t="shared" si="93"/>
        <v>0.9</v>
      </c>
      <c r="H290">
        <f t="shared" si="94"/>
        <v>40657.665794196808</v>
      </c>
      <c r="I290">
        <f t="shared" si="76"/>
        <v>0</v>
      </c>
      <c r="J290">
        <f t="shared" si="77"/>
        <v>56131.002967634129</v>
      </c>
      <c r="K290">
        <f t="shared" si="78"/>
        <v>56113.610069637201</v>
      </c>
      <c r="L290">
        <f t="shared" si="79"/>
        <v>56113.610069637201</v>
      </c>
      <c r="M290">
        <f t="shared" si="80"/>
        <v>0</v>
      </c>
      <c r="N290" s="40">
        <f t="shared" si="81"/>
        <v>56113.610069637201</v>
      </c>
      <c r="O290" s="40">
        <f t="shared" si="82"/>
        <v>56112.431987419928</v>
      </c>
      <c r="P290" s="40">
        <f t="shared" si="83"/>
        <v>56112.431987419928</v>
      </c>
      <c r="Q290">
        <f t="shared" si="84"/>
        <v>0</v>
      </c>
      <c r="R290" s="40">
        <f t="shared" si="85"/>
        <v>56112.431987419928</v>
      </c>
      <c r="S290" s="40">
        <f t="shared" si="86"/>
        <v>56112.431987419885</v>
      </c>
      <c r="T290" s="40">
        <f t="shared" si="87"/>
        <v>56112.431987419885</v>
      </c>
      <c r="U290">
        <f t="shared" si="88"/>
        <v>0</v>
      </c>
      <c r="V290" s="40">
        <f t="shared" si="89"/>
        <v>56112.431987419885</v>
      </c>
      <c r="W290" s="40">
        <f t="shared" si="90"/>
        <v>56112.431987419899</v>
      </c>
      <c r="X290" s="40">
        <f t="shared" si="91"/>
        <v>56112.431987419899</v>
      </c>
      <c r="Y290">
        <f t="shared" si="92"/>
        <v>0</v>
      </c>
    </row>
    <row r="291" spans="1:25" x14ac:dyDescent="0.25">
      <c r="A291" s="4" t="s">
        <v>1229</v>
      </c>
      <c r="B291" s="7" t="s">
        <v>635</v>
      </c>
      <c r="C291" s="2" t="s">
        <v>1230</v>
      </c>
      <c r="D291">
        <f>VLOOKUP(B291,'Model allocations'!$A$1:$L$319,6,FALSE)</f>
        <v>196880.05018496359</v>
      </c>
      <c r="E291" s="42">
        <f>VLOOKUP(B291,'Initial adjusted formula count'!$A$1:$P$319,12,FALSE)</f>
        <v>0.122678396871945</v>
      </c>
      <c r="F291">
        <f>VLOOKUP(B291,'Model allocations'!$A$1:$L$319,11,FALSE)</f>
        <v>167348.04265721905</v>
      </c>
      <c r="G291" s="41">
        <f t="shared" si="93"/>
        <v>0.85</v>
      </c>
      <c r="H291">
        <f t="shared" si="94"/>
        <v>167348.04265721905</v>
      </c>
      <c r="I291">
        <f t="shared" si="76"/>
        <v>0</v>
      </c>
      <c r="J291">
        <f t="shared" si="77"/>
        <v>167348.04265721905</v>
      </c>
      <c r="K291">
        <f t="shared" si="78"/>
        <v>167296.18775917633</v>
      </c>
      <c r="L291">
        <f t="shared" si="79"/>
        <v>167296.18775917633</v>
      </c>
      <c r="M291">
        <f t="shared" si="80"/>
        <v>167348.04265721905</v>
      </c>
      <c r="N291" s="40">
        <f t="shared" si="81"/>
        <v>0</v>
      </c>
      <c r="O291" s="40">
        <f t="shared" si="82"/>
        <v>0</v>
      </c>
      <c r="P291" s="40">
        <f t="shared" si="83"/>
        <v>167348.04265721905</v>
      </c>
      <c r="Q291">
        <f t="shared" si="84"/>
        <v>0</v>
      </c>
      <c r="R291" s="40">
        <f t="shared" si="85"/>
        <v>0</v>
      </c>
      <c r="S291" s="40">
        <f t="shared" si="86"/>
        <v>0</v>
      </c>
      <c r="T291" s="40">
        <f t="shared" si="87"/>
        <v>167348.04265721905</v>
      </c>
      <c r="U291">
        <f t="shared" si="88"/>
        <v>0</v>
      </c>
      <c r="V291" s="40">
        <f t="shared" si="89"/>
        <v>0</v>
      </c>
      <c r="W291" s="40">
        <f t="shared" si="90"/>
        <v>0</v>
      </c>
      <c r="X291" s="40">
        <f t="shared" si="91"/>
        <v>167348.04265721905</v>
      </c>
      <c r="Y291">
        <f t="shared" si="92"/>
        <v>0</v>
      </c>
    </row>
    <row r="292" spans="1:25" x14ac:dyDescent="0.25">
      <c r="A292" s="4" t="s">
        <v>1231</v>
      </c>
      <c r="B292" s="7" t="s">
        <v>637</v>
      </c>
      <c r="C292" s="2" t="s">
        <v>1232</v>
      </c>
      <c r="D292">
        <f>VLOOKUP(B292,'Model allocations'!$A$1:$L$319,6,FALSE)</f>
        <v>17558.182088073776</v>
      </c>
      <c r="E292" s="42">
        <f>VLOOKUP(B292,'Initial adjusted formula count'!$A$1:$P$319,12,FALSE)</f>
        <v>0.13427561837455801</v>
      </c>
      <c r="F292">
        <f>VLOOKUP(B292,'Model allocations'!$A$1:$L$319,11,FALSE)</f>
        <v>20583.296987503662</v>
      </c>
      <c r="G292" s="41">
        <f t="shared" si="93"/>
        <v>0.85</v>
      </c>
      <c r="H292">
        <f t="shared" si="94"/>
        <v>14924.454774862708</v>
      </c>
      <c r="I292">
        <f t="shared" si="76"/>
        <v>0</v>
      </c>
      <c r="J292">
        <f t="shared" si="77"/>
        <v>20583.296987503662</v>
      </c>
      <c r="K292">
        <f t="shared" si="78"/>
        <v>20576.918993774412</v>
      </c>
      <c r="L292">
        <f t="shared" si="79"/>
        <v>20576.918993774412</v>
      </c>
      <c r="M292">
        <f t="shared" si="80"/>
        <v>0</v>
      </c>
      <c r="N292" s="40">
        <f t="shared" si="81"/>
        <v>20576.918993774412</v>
      </c>
      <c r="O292" s="40">
        <f t="shared" si="82"/>
        <v>20576.486989803845</v>
      </c>
      <c r="P292" s="40">
        <f t="shared" si="83"/>
        <v>20576.486989803845</v>
      </c>
      <c r="Q292">
        <f t="shared" si="84"/>
        <v>0</v>
      </c>
      <c r="R292" s="40">
        <f t="shared" si="85"/>
        <v>20576.486989803845</v>
      </c>
      <c r="S292" s="40">
        <f t="shared" si="86"/>
        <v>20576.486989803827</v>
      </c>
      <c r="T292" s="40">
        <f t="shared" si="87"/>
        <v>20576.486989803827</v>
      </c>
      <c r="U292">
        <f t="shared" si="88"/>
        <v>0</v>
      </c>
      <c r="V292" s="40">
        <f t="shared" si="89"/>
        <v>20576.486989803827</v>
      </c>
      <c r="W292" s="40">
        <f t="shared" si="90"/>
        <v>20576.486989803831</v>
      </c>
      <c r="X292" s="40">
        <f t="shared" si="91"/>
        <v>20576.486989803831</v>
      </c>
      <c r="Y292">
        <f t="shared" si="92"/>
        <v>0</v>
      </c>
    </row>
    <row r="293" spans="1:25" x14ac:dyDescent="0.25">
      <c r="A293" s="4" t="s">
        <v>1233</v>
      </c>
      <c r="B293" s="7" t="s">
        <v>639</v>
      </c>
      <c r="C293" s="2" t="s">
        <v>1234</v>
      </c>
      <c r="D293">
        <f>VLOOKUP(B293,'Model allocations'!$A$1:$L$319,6,FALSE)</f>
        <v>497761.70880096743</v>
      </c>
      <c r="E293" s="42">
        <f>VLOOKUP(B293,'Initial adjusted formula count'!$A$1:$P$319,12,FALSE)</f>
        <v>0.13837608233948701</v>
      </c>
      <c r="F293">
        <f>VLOOKUP(B293,'Model allocations'!$A$1:$L$319,11,FALSE)</f>
        <v>501040.78193265491</v>
      </c>
      <c r="G293" s="41">
        <f t="shared" si="93"/>
        <v>0.85</v>
      </c>
      <c r="H293">
        <f t="shared" si="94"/>
        <v>423097.45248082234</v>
      </c>
      <c r="I293">
        <f t="shared" si="76"/>
        <v>0</v>
      </c>
      <c r="J293">
        <f t="shared" si="77"/>
        <v>501040.78193265491</v>
      </c>
      <c r="K293">
        <f t="shared" si="78"/>
        <v>500885.5281379298</v>
      </c>
      <c r="L293">
        <f t="shared" si="79"/>
        <v>500885.5281379298</v>
      </c>
      <c r="M293">
        <f t="shared" si="80"/>
        <v>0</v>
      </c>
      <c r="N293" s="40">
        <f t="shared" si="81"/>
        <v>500885.5281379298</v>
      </c>
      <c r="O293" s="40">
        <f t="shared" si="82"/>
        <v>500875.01225180412</v>
      </c>
      <c r="P293" s="40">
        <f t="shared" si="83"/>
        <v>500875.01225180412</v>
      </c>
      <c r="Q293">
        <f t="shared" si="84"/>
        <v>0</v>
      </c>
      <c r="R293" s="40">
        <f t="shared" si="85"/>
        <v>500875.01225180412</v>
      </c>
      <c r="S293" s="40">
        <f t="shared" si="86"/>
        <v>500875.01225180371</v>
      </c>
      <c r="T293" s="40">
        <f t="shared" si="87"/>
        <v>500875.01225180371</v>
      </c>
      <c r="U293">
        <f t="shared" si="88"/>
        <v>0</v>
      </c>
      <c r="V293" s="40">
        <f t="shared" si="89"/>
        <v>500875.01225180371</v>
      </c>
      <c r="W293" s="40">
        <f t="shared" si="90"/>
        <v>500875.01225180383</v>
      </c>
      <c r="X293" s="40">
        <f t="shared" si="91"/>
        <v>500875.01225180383</v>
      </c>
      <c r="Y293">
        <f t="shared" si="92"/>
        <v>0</v>
      </c>
    </row>
    <row r="294" spans="1:25" x14ac:dyDescent="0.25">
      <c r="A294" s="4" t="s">
        <v>1235</v>
      </c>
      <c r="B294" s="7" t="s">
        <v>641</v>
      </c>
      <c r="C294" s="2" t="s">
        <v>1236</v>
      </c>
      <c r="D294">
        <f>VLOOKUP(B294,'Model allocations'!$A$1:$L$319,6,FALSE)</f>
        <v>501246.49091216031</v>
      </c>
      <c r="E294" s="42">
        <f>VLOOKUP(B294,'Initial adjusted formula count'!$A$1:$P$319,12,FALSE)</f>
        <v>0.244857706396168</v>
      </c>
      <c r="F294">
        <f>VLOOKUP(B294,'Model allocations'!$A$1:$L$319,11,FALSE)</f>
        <v>633362.36182187975</v>
      </c>
      <c r="G294" s="41">
        <f t="shared" si="93"/>
        <v>0.9</v>
      </c>
      <c r="H294">
        <f t="shared" si="94"/>
        <v>451121.84182094428</v>
      </c>
      <c r="I294">
        <f t="shared" si="76"/>
        <v>0</v>
      </c>
      <c r="J294">
        <f t="shared" si="77"/>
        <v>633362.36182187975</v>
      </c>
      <c r="K294">
        <f t="shared" si="78"/>
        <v>633166.10651960759</v>
      </c>
      <c r="L294">
        <f t="shared" si="79"/>
        <v>633166.10651960759</v>
      </c>
      <c r="M294">
        <f t="shared" si="80"/>
        <v>0</v>
      </c>
      <c r="N294" s="40">
        <f t="shared" si="81"/>
        <v>633166.10651960759</v>
      </c>
      <c r="O294" s="40">
        <f t="shared" si="82"/>
        <v>633152.81345701998</v>
      </c>
      <c r="P294" s="40">
        <f t="shared" si="83"/>
        <v>633152.81345701998</v>
      </c>
      <c r="Q294">
        <f t="shared" si="84"/>
        <v>0</v>
      </c>
      <c r="R294" s="40">
        <f t="shared" si="85"/>
        <v>633152.81345701998</v>
      </c>
      <c r="S294" s="40">
        <f t="shared" si="86"/>
        <v>633152.81345701951</v>
      </c>
      <c r="T294" s="40">
        <f t="shared" si="87"/>
        <v>633152.81345701951</v>
      </c>
      <c r="U294">
        <f t="shared" si="88"/>
        <v>0</v>
      </c>
      <c r="V294" s="40">
        <f t="shared" si="89"/>
        <v>633152.81345701951</v>
      </c>
      <c r="W294" s="40">
        <f t="shared" si="90"/>
        <v>633152.81345701963</v>
      </c>
      <c r="X294" s="40">
        <f t="shared" si="91"/>
        <v>633152.81345701963</v>
      </c>
      <c r="Y294">
        <f t="shared" si="92"/>
        <v>0</v>
      </c>
    </row>
    <row r="295" spans="1:25" x14ac:dyDescent="0.25">
      <c r="A295" s="4" t="s">
        <v>1237</v>
      </c>
      <c r="B295" s="7" t="s">
        <v>643</v>
      </c>
      <c r="C295" s="2" t="s">
        <v>1238</v>
      </c>
      <c r="D295">
        <f>VLOOKUP(B295,'Model allocations'!$A$1:$L$319,6,FALSE)</f>
        <v>114083.94654443406</v>
      </c>
      <c r="E295" s="42">
        <f>VLOOKUP(B295,'Initial adjusted formula count'!$A$1:$P$319,12,FALSE)</f>
        <v>0.142045454545455</v>
      </c>
      <c r="F295">
        <f>VLOOKUP(B295,'Model allocations'!$A$1:$L$319,11,FALSE)</f>
        <v>96971.354562768945</v>
      </c>
      <c r="G295" s="41">
        <f t="shared" si="93"/>
        <v>0.85</v>
      </c>
      <c r="H295">
        <f t="shared" si="94"/>
        <v>96971.354562768945</v>
      </c>
      <c r="I295">
        <f t="shared" si="76"/>
        <v>0</v>
      </c>
      <c r="J295">
        <f t="shared" si="77"/>
        <v>96971.354562768945</v>
      </c>
      <c r="K295">
        <f t="shared" si="78"/>
        <v>96941.306767622547</v>
      </c>
      <c r="L295">
        <f t="shared" si="79"/>
        <v>96941.306767622547</v>
      </c>
      <c r="M295">
        <f t="shared" si="80"/>
        <v>96971.354562768945</v>
      </c>
      <c r="N295" s="40">
        <f t="shared" si="81"/>
        <v>0</v>
      </c>
      <c r="O295" s="40">
        <f t="shared" si="82"/>
        <v>0</v>
      </c>
      <c r="P295" s="40">
        <f t="shared" si="83"/>
        <v>96971.354562768945</v>
      </c>
      <c r="Q295">
        <f t="shared" si="84"/>
        <v>0</v>
      </c>
      <c r="R295" s="40">
        <f t="shared" si="85"/>
        <v>0</v>
      </c>
      <c r="S295" s="40">
        <f t="shared" si="86"/>
        <v>0</v>
      </c>
      <c r="T295" s="40">
        <f t="shared" si="87"/>
        <v>96971.354562768945</v>
      </c>
      <c r="U295">
        <f t="shared" si="88"/>
        <v>0</v>
      </c>
      <c r="V295" s="40">
        <f t="shared" si="89"/>
        <v>0</v>
      </c>
      <c r="W295" s="40">
        <f t="shared" si="90"/>
        <v>0</v>
      </c>
      <c r="X295" s="40">
        <f t="shared" si="91"/>
        <v>96971.354562768945</v>
      </c>
      <c r="Y295">
        <f t="shared" si="92"/>
        <v>0</v>
      </c>
    </row>
    <row r="296" spans="1:25" x14ac:dyDescent="0.25">
      <c r="A296" s="4" t="s">
        <v>1239</v>
      </c>
      <c r="B296" s="7" t="s">
        <v>266</v>
      </c>
      <c r="C296" s="2" t="s">
        <v>1240</v>
      </c>
      <c r="D296">
        <f>VLOOKUP(B296,'Model allocations'!$A$1:$L$319,6,FALSE)</f>
        <v>167959.81682446046</v>
      </c>
      <c r="E296" s="42">
        <f>VLOOKUP(B296,'Initial adjusted formula count'!$A$1:$P$319,12,FALSE)</f>
        <v>8.20875950694991E-2</v>
      </c>
      <c r="F296">
        <f>VLOOKUP(B296,'Model allocations'!$A$1:$L$319,11,FALSE)</f>
        <v>169541.36729180647</v>
      </c>
      <c r="G296" s="41">
        <f t="shared" si="93"/>
        <v>0.85</v>
      </c>
      <c r="H296">
        <f t="shared" si="94"/>
        <v>142765.84430079139</v>
      </c>
      <c r="I296">
        <f t="shared" si="76"/>
        <v>0</v>
      </c>
      <c r="J296">
        <f t="shared" si="77"/>
        <v>169541.36729180647</v>
      </c>
      <c r="K296">
        <f t="shared" si="78"/>
        <v>169488.8327645103</v>
      </c>
      <c r="L296">
        <f t="shared" si="79"/>
        <v>169488.8327645103</v>
      </c>
      <c r="M296">
        <f t="shared" si="80"/>
        <v>0</v>
      </c>
      <c r="N296" s="40">
        <f t="shared" si="81"/>
        <v>169488.8327645103</v>
      </c>
      <c r="O296" s="40">
        <f t="shared" si="82"/>
        <v>169485.27441601589</v>
      </c>
      <c r="P296" s="40">
        <f t="shared" si="83"/>
        <v>169485.27441601589</v>
      </c>
      <c r="Q296">
        <f t="shared" si="84"/>
        <v>0</v>
      </c>
      <c r="R296" s="40">
        <f t="shared" si="85"/>
        <v>169485.27441601589</v>
      </c>
      <c r="S296" s="40">
        <f t="shared" si="86"/>
        <v>169485.27441601575</v>
      </c>
      <c r="T296" s="40">
        <f t="shared" si="87"/>
        <v>169485.27441601575</v>
      </c>
      <c r="U296">
        <f t="shared" si="88"/>
        <v>0</v>
      </c>
      <c r="V296" s="40">
        <f t="shared" si="89"/>
        <v>169485.27441601575</v>
      </c>
      <c r="W296" s="40">
        <f t="shared" si="90"/>
        <v>169485.27441601577</v>
      </c>
      <c r="X296" s="40">
        <f t="shared" si="91"/>
        <v>169485.27441601577</v>
      </c>
      <c r="Y296">
        <f t="shared" si="92"/>
        <v>0</v>
      </c>
    </row>
    <row r="297" spans="1:25" x14ac:dyDescent="0.25">
      <c r="A297" s="4" t="s">
        <v>1241</v>
      </c>
      <c r="B297" s="7" t="s">
        <v>645</v>
      </c>
      <c r="C297" s="2" t="s">
        <v>1242</v>
      </c>
      <c r="D297">
        <f>VLOOKUP(B297,'Model allocations'!$A$1:$L$319,6,FALSE)</f>
        <v>0</v>
      </c>
      <c r="E297" s="42">
        <f>VLOOKUP(B297,'Initial adjusted formula count'!$A$1:$P$319,12,FALSE)</f>
        <v>0.134328358208955</v>
      </c>
      <c r="F297">
        <f>VLOOKUP(B297,'Model allocations'!$A$1:$L$319,11,FALSE)</f>
        <v>0</v>
      </c>
      <c r="G297" s="41">
        <f t="shared" si="93"/>
        <v>0.85</v>
      </c>
      <c r="H297">
        <f t="shared" si="94"/>
        <v>0</v>
      </c>
      <c r="I297">
        <f t="shared" si="76"/>
        <v>0</v>
      </c>
      <c r="J297">
        <f t="shared" si="77"/>
        <v>0</v>
      </c>
      <c r="K297">
        <f t="shared" si="78"/>
        <v>0</v>
      </c>
      <c r="L297">
        <f t="shared" si="79"/>
        <v>0</v>
      </c>
      <c r="M297">
        <f t="shared" si="80"/>
        <v>0</v>
      </c>
      <c r="N297" s="40">
        <f t="shared" si="81"/>
        <v>0</v>
      </c>
      <c r="O297" s="40">
        <f t="shared" si="82"/>
        <v>0</v>
      </c>
      <c r="P297" s="40">
        <f t="shared" si="83"/>
        <v>0</v>
      </c>
      <c r="Q297">
        <f t="shared" si="84"/>
        <v>0</v>
      </c>
      <c r="R297" s="40">
        <f t="shared" si="85"/>
        <v>0</v>
      </c>
      <c r="S297" s="40">
        <f t="shared" si="86"/>
        <v>0</v>
      </c>
      <c r="T297" s="40">
        <f t="shared" si="87"/>
        <v>0</v>
      </c>
      <c r="U297">
        <f t="shared" si="88"/>
        <v>0</v>
      </c>
      <c r="V297" s="40">
        <f t="shared" si="89"/>
        <v>0</v>
      </c>
      <c r="W297" s="40">
        <f t="shared" si="90"/>
        <v>0</v>
      </c>
      <c r="X297" s="40">
        <f t="shared" si="91"/>
        <v>0</v>
      </c>
      <c r="Y297">
        <f t="shared" si="92"/>
        <v>0</v>
      </c>
    </row>
    <row r="298" spans="1:25" x14ac:dyDescent="0.25">
      <c r="A298" s="4" t="s">
        <v>1243</v>
      </c>
      <c r="B298" s="7" t="s">
        <v>647</v>
      </c>
      <c r="C298" s="2" t="s">
        <v>1244</v>
      </c>
      <c r="D298">
        <f>VLOOKUP(B298,'Model allocations'!$A$1:$L$319,6,FALSE)</f>
        <v>24470.966689656492</v>
      </c>
      <c r="E298" s="42">
        <f>VLOOKUP(B298,'Initial adjusted formula count'!$A$1:$P$319,12,FALSE)</f>
        <v>0.152941176470588</v>
      </c>
      <c r="F298">
        <f>VLOOKUP(B298,'Model allocations'!$A$1:$L$319,11,FALSE)</f>
        <v>28166.61693026817</v>
      </c>
      <c r="G298" s="41">
        <f t="shared" si="93"/>
        <v>0.9</v>
      </c>
      <c r="H298">
        <f t="shared" si="94"/>
        <v>22023.870020690843</v>
      </c>
      <c r="I298">
        <f t="shared" si="76"/>
        <v>0</v>
      </c>
      <c r="J298">
        <f t="shared" si="77"/>
        <v>28166.61693026817</v>
      </c>
      <c r="K298">
        <f t="shared" si="78"/>
        <v>28157.889149375515</v>
      </c>
      <c r="L298">
        <f t="shared" si="79"/>
        <v>28157.889149375515</v>
      </c>
      <c r="M298">
        <f t="shared" si="80"/>
        <v>0</v>
      </c>
      <c r="N298" s="40">
        <f t="shared" si="81"/>
        <v>28157.889149375515</v>
      </c>
      <c r="O298" s="40">
        <f t="shared" si="82"/>
        <v>28157.297986047372</v>
      </c>
      <c r="P298" s="40">
        <f t="shared" si="83"/>
        <v>28157.297986047372</v>
      </c>
      <c r="Q298">
        <f t="shared" si="84"/>
        <v>0</v>
      </c>
      <c r="R298" s="40">
        <f t="shared" si="85"/>
        <v>28157.297986047372</v>
      </c>
      <c r="S298" s="40">
        <f t="shared" si="86"/>
        <v>28157.297986047346</v>
      </c>
      <c r="T298" s="40">
        <f t="shared" si="87"/>
        <v>28157.297986047346</v>
      </c>
      <c r="U298">
        <f t="shared" si="88"/>
        <v>0</v>
      </c>
      <c r="V298" s="40">
        <f t="shared" si="89"/>
        <v>28157.297986047346</v>
      </c>
      <c r="W298" s="40">
        <f t="shared" si="90"/>
        <v>28157.29798604735</v>
      </c>
      <c r="X298" s="40">
        <f t="shared" si="91"/>
        <v>28157.29798604735</v>
      </c>
      <c r="Y298">
        <f t="shared" si="92"/>
        <v>0</v>
      </c>
    </row>
    <row r="299" spans="1:25" x14ac:dyDescent="0.25">
      <c r="A299" s="4" t="s">
        <v>1245</v>
      </c>
      <c r="B299" s="7" t="s">
        <v>649</v>
      </c>
      <c r="C299" s="2" t="s">
        <v>1246</v>
      </c>
      <c r="D299">
        <f>VLOOKUP(B299,'Model allocations'!$A$1:$L$319,6,FALSE)</f>
        <v>65350.571895759393</v>
      </c>
      <c r="E299" s="42">
        <f>VLOOKUP(B299,'Initial adjusted formula count'!$A$1:$P$319,12,FALSE)</f>
        <v>0.25471698113207503</v>
      </c>
      <c r="F299">
        <f>VLOOKUP(B299,'Model allocations'!$A$1:$L$319,11,FALSE)</f>
        <v>60996.62354262489</v>
      </c>
      <c r="G299" s="41">
        <f t="shared" si="93"/>
        <v>0.9</v>
      </c>
      <c r="H299">
        <f t="shared" si="94"/>
        <v>58815.514706183458</v>
      </c>
      <c r="I299">
        <f t="shared" si="76"/>
        <v>0</v>
      </c>
      <c r="J299">
        <f t="shared" si="77"/>
        <v>60996.62354262489</v>
      </c>
      <c r="K299">
        <f t="shared" si="78"/>
        <v>60977.722970831339</v>
      </c>
      <c r="L299">
        <f t="shared" si="79"/>
        <v>60977.722970831339</v>
      </c>
      <c r="M299">
        <f t="shared" si="80"/>
        <v>0</v>
      </c>
      <c r="N299" s="40">
        <f t="shared" si="81"/>
        <v>60977.722970831339</v>
      </c>
      <c r="O299" s="40">
        <f t="shared" si="82"/>
        <v>60976.442768559682</v>
      </c>
      <c r="P299" s="40">
        <f t="shared" si="83"/>
        <v>60976.442768559682</v>
      </c>
      <c r="Q299">
        <f t="shared" si="84"/>
        <v>0</v>
      </c>
      <c r="R299" s="40">
        <f t="shared" si="85"/>
        <v>60976.442768559682</v>
      </c>
      <c r="S299" s="40">
        <f t="shared" si="86"/>
        <v>60976.442768559631</v>
      </c>
      <c r="T299" s="40">
        <f t="shared" si="87"/>
        <v>60976.442768559631</v>
      </c>
      <c r="U299">
        <f t="shared" si="88"/>
        <v>0</v>
      </c>
      <c r="V299" s="40">
        <f t="shared" si="89"/>
        <v>60976.442768559631</v>
      </c>
      <c r="W299" s="40">
        <f t="shared" si="90"/>
        <v>60976.442768559646</v>
      </c>
      <c r="X299" s="40">
        <f t="shared" si="91"/>
        <v>60976.442768559646</v>
      </c>
      <c r="Y299">
        <f t="shared" si="92"/>
        <v>0</v>
      </c>
    </row>
    <row r="300" spans="1:25" x14ac:dyDescent="0.25">
      <c r="A300" s="4" t="s">
        <v>65</v>
      </c>
      <c r="B300" s="7" t="s">
        <v>76</v>
      </c>
      <c r="C300" s="2" t="s">
        <v>1247</v>
      </c>
      <c r="D300">
        <f>VLOOKUP(B300,'Model allocations'!$A$1:$L$319,6,FALSE)</f>
        <v>625508.18757951609</v>
      </c>
      <c r="E300" s="42">
        <f>VLOOKUP(B300,'Initial adjusted formula count'!$A$1:$P$319,12,FALSE)</f>
        <v>0.13617825032346101</v>
      </c>
      <c r="F300">
        <f>VLOOKUP(B300,'Model allocations'!$A$1:$L$319,11,FALSE)</f>
        <v>717056.64542042091</v>
      </c>
      <c r="G300" s="41">
        <f t="shared" si="93"/>
        <v>0.85</v>
      </c>
      <c r="H300">
        <f t="shared" si="94"/>
        <v>531681.95944258862</v>
      </c>
      <c r="I300">
        <f t="shared" si="76"/>
        <v>0</v>
      </c>
      <c r="J300">
        <f t="shared" si="77"/>
        <v>717056.64542042091</v>
      </c>
      <c r="K300">
        <f t="shared" si="78"/>
        <v>716834.45639060787</v>
      </c>
      <c r="L300">
        <f t="shared" si="79"/>
        <v>716834.45639060787</v>
      </c>
      <c r="M300">
        <f t="shared" si="80"/>
        <v>0</v>
      </c>
      <c r="N300" s="40">
        <f t="shared" si="81"/>
        <v>716834.45639060787</v>
      </c>
      <c r="O300" s="40">
        <f t="shared" si="82"/>
        <v>716819.40674534789</v>
      </c>
      <c r="P300" s="40">
        <f t="shared" si="83"/>
        <v>716819.40674534789</v>
      </c>
      <c r="Q300">
        <f t="shared" si="84"/>
        <v>0</v>
      </c>
      <c r="R300" s="40">
        <f t="shared" si="85"/>
        <v>716819.40674534789</v>
      </c>
      <c r="S300" s="40">
        <f t="shared" si="86"/>
        <v>716819.40674534731</v>
      </c>
      <c r="T300" s="40">
        <f t="shared" si="87"/>
        <v>716819.40674534731</v>
      </c>
      <c r="U300">
        <f t="shared" si="88"/>
        <v>0</v>
      </c>
      <c r="V300" s="40">
        <f t="shared" si="89"/>
        <v>716819.40674534731</v>
      </c>
      <c r="W300" s="40">
        <f t="shared" si="90"/>
        <v>716819.40674534743</v>
      </c>
      <c r="X300" s="40">
        <f t="shared" si="91"/>
        <v>716819.40674534743</v>
      </c>
      <c r="Y300">
        <f t="shared" si="92"/>
        <v>0</v>
      </c>
    </row>
    <row r="301" spans="1:25" x14ac:dyDescent="0.25">
      <c r="A301" s="4" t="s">
        <v>1248</v>
      </c>
      <c r="B301" s="7" t="s">
        <v>320</v>
      </c>
      <c r="C301" s="2" t="s">
        <v>1249</v>
      </c>
      <c r="D301">
        <f>VLOOKUP(B301,'Model allocations'!$A$1:$L$319,6,FALSE)</f>
        <v>245821.98356427654</v>
      </c>
      <c r="E301" s="42">
        <f>VLOOKUP(B301,'Initial adjusted formula count'!$A$1:$P$319,12,FALSE)</f>
        <v>0.112066318698189</v>
      </c>
      <c r="F301">
        <f>VLOOKUP(B301,'Model allocations'!$A$1:$L$319,11,FALSE)</f>
        <v>208948.68602963505</v>
      </c>
      <c r="G301" s="41">
        <f t="shared" si="93"/>
        <v>0.85</v>
      </c>
      <c r="H301">
        <f t="shared" si="94"/>
        <v>208948.68602963505</v>
      </c>
      <c r="I301">
        <f t="shared" si="76"/>
        <v>0</v>
      </c>
      <c r="J301">
        <f t="shared" si="77"/>
        <v>208948.68602963505</v>
      </c>
      <c r="K301">
        <f t="shared" si="78"/>
        <v>208883.94064846306</v>
      </c>
      <c r="L301">
        <f t="shared" si="79"/>
        <v>208883.94064846306</v>
      </c>
      <c r="M301">
        <f t="shared" si="80"/>
        <v>208948.68602963505</v>
      </c>
      <c r="N301" s="40">
        <f t="shared" si="81"/>
        <v>0</v>
      </c>
      <c r="O301" s="40">
        <f t="shared" si="82"/>
        <v>0</v>
      </c>
      <c r="P301" s="40">
        <f t="shared" si="83"/>
        <v>208948.68602963505</v>
      </c>
      <c r="Q301">
        <f t="shared" si="84"/>
        <v>0</v>
      </c>
      <c r="R301" s="40">
        <f t="shared" si="85"/>
        <v>0</v>
      </c>
      <c r="S301" s="40">
        <f t="shared" si="86"/>
        <v>0</v>
      </c>
      <c r="T301" s="40">
        <f t="shared" si="87"/>
        <v>208948.68602963505</v>
      </c>
      <c r="U301">
        <f t="shared" si="88"/>
        <v>0</v>
      </c>
      <c r="V301" s="40">
        <f t="shared" si="89"/>
        <v>0</v>
      </c>
      <c r="W301" s="40">
        <f t="shared" si="90"/>
        <v>0</v>
      </c>
      <c r="X301" s="40">
        <f t="shared" si="91"/>
        <v>208948.68602963505</v>
      </c>
      <c r="Y301">
        <f t="shared" si="92"/>
        <v>0</v>
      </c>
    </row>
    <row r="302" spans="1:25" x14ac:dyDescent="0.25">
      <c r="A302" s="4" t="s">
        <v>1250</v>
      </c>
      <c r="B302" s="7" t="s">
        <v>268</v>
      </c>
      <c r="C302" s="2" t="s">
        <v>1251</v>
      </c>
      <c r="D302">
        <f>VLOOKUP(B302,'Model allocations'!$A$1:$L$319,6,FALSE)</f>
        <v>324796.46697180445</v>
      </c>
      <c r="E302" s="42">
        <f>VLOOKUP(B302,'Initial adjusted formula count'!$A$1:$P$319,12,FALSE)</f>
        <v>0.118842845973417</v>
      </c>
      <c r="F302">
        <f>VLOOKUP(B302,'Model allocations'!$A$1:$L$319,11,FALSE)</f>
        <v>430353.40675188584</v>
      </c>
      <c r="G302" s="41">
        <f t="shared" si="93"/>
        <v>0.85</v>
      </c>
      <c r="H302">
        <f t="shared" si="94"/>
        <v>276076.99692603375</v>
      </c>
      <c r="I302">
        <f t="shared" si="76"/>
        <v>0</v>
      </c>
      <c r="J302">
        <f t="shared" si="77"/>
        <v>430353.40675188584</v>
      </c>
      <c r="K302">
        <f t="shared" si="78"/>
        <v>430220.05633036251</v>
      </c>
      <c r="L302">
        <f t="shared" si="79"/>
        <v>430220.05633036251</v>
      </c>
      <c r="M302">
        <f t="shared" si="80"/>
        <v>0</v>
      </c>
      <c r="N302" s="40">
        <f t="shared" si="81"/>
        <v>430220.05633036251</v>
      </c>
      <c r="O302" s="40">
        <f t="shared" si="82"/>
        <v>430211.02403682005</v>
      </c>
      <c r="P302" s="40">
        <f t="shared" si="83"/>
        <v>430211.02403682005</v>
      </c>
      <c r="Q302">
        <f t="shared" si="84"/>
        <v>0</v>
      </c>
      <c r="R302" s="40">
        <f t="shared" si="85"/>
        <v>430211.02403682005</v>
      </c>
      <c r="S302" s="40">
        <f t="shared" si="86"/>
        <v>430211.0240368197</v>
      </c>
      <c r="T302" s="40">
        <f t="shared" si="87"/>
        <v>430211.0240368197</v>
      </c>
      <c r="U302">
        <f t="shared" si="88"/>
        <v>0</v>
      </c>
      <c r="V302" s="40">
        <f t="shared" si="89"/>
        <v>430211.0240368197</v>
      </c>
      <c r="W302" s="40">
        <f t="shared" si="90"/>
        <v>430211.02403681981</v>
      </c>
      <c r="X302" s="40">
        <f t="shared" si="91"/>
        <v>430211.02403681981</v>
      </c>
      <c r="Y302">
        <f t="shared" si="92"/>
        <v>0</v>
      </c>
    </row>
    <row r="303" spans="1:25" x14ac:dyDescent="0.25">
      <c r="A303" s="4" t="s">
        <v>14</v>
      </c>
      <c r="B303" s="7" t="s">
        <v>80</v>
      </c>
      <c r="C303" s="2" t="s">
        <v>1252</v>
      </c>
      <c r="D303">
        <f>VLOOKUP(B303,'Model allocations'!$A$1:$L$319,6,FALSE)</f>
        <v>0</v>
      </c>
      <c r="E303" s="42">
        <f>VLOOKUP(B303,'Initial adjusted formula count'!$A$1:$P$319,12,FALSE)</f>
        <v>0.19991162695498299</v>
      </c>
      <c r="F303">
        <f>VLOOKUP(B303,'Model allocations'!$A$1:$L$319,11,FALSE)</f>
        <v>15491.178907303922</v>
      </c>
      <c r="G303" s="41">
        <f t="shared" si="93"/>
        <v>0.9</v>
      </c>
      <c r="H303">
        <f t="shared" si="94"/>
        <v>0</v>
      </c>
      <c r="I303">
        <f t="shared" si="76"/>
        <v>0</v>
      </c>
      <c r="J303">
        <f t="shared" si="77"/>
        <v>15491.178907303922</v>
      </c>
      <c r="K303">
        <f t="shared" si="78"/>
        <v>15486.378770475043</v>
      </c>
      <c r="L303">
        <f t="shared" si="79"/>
        <v>15486.378770475043</v>
      </c>
      <c r="M303">
        <f t="shared" si="80"/>
        <v>0</v>
      </c>
      <c r="N303" s="40">
        <f t="shared" si="81"/>
        <v>15486.378770475043</v>
      </c>
      <c r="O303" s="40">
        <f t="shared" si="82"/>
        <v>15486.053640307568</v>
      </c>
      <c r="P303" s="40">
        <f t="shared" si="83"/>
        <v>15486.053640307568</v>
      </c>
      <c r="Q303">
        <f t="shared" si="84"/>
        <v>0</v>
      </c>
      <c r="R303" s="40">
        <f t="shared" si="85"/>
        <v>15486.053640307568</v>
      </c>
      <c r="S303" s="40">
        <f t="shared" si="86"/>
        <v>15486.053640307555</v>
      </c>
      <c r="T303" s="40">
        <f t="shared" si="87"/>
        <v>15486.053640307555</v>
      </c>
      <c r="U303">
        <f t="shared" si="88"/>
        <v>0</v>
      </c>
      <c r="V303" s="40">
        <f t="shared" si="89"/>
        <v>15486.053640307555</v>
      </c>
      <c r="W303" s="40">
        <f t="shared" si="90"/>
        <v>15486.053640307557</v>
      </c>
      <c r="X303" s="40">
        <f t="shared" si="91"/>
        <v>15486.053640307557</v>
      </c>
      <c r="Y303">
        <f t="shared" si="92"/>
        <v>0</v>
      </c>
    </row>
    <row r="304" spans="1:25" x14ac:dyDescent="0.25">
      <c r="A304" s="4" t="s">
        <v>1253</v>
      </c>
      <c r="B304" s="7" t="s">
        <v>651</v>
      </c>
      <c r="C304" s="2" t="s">
        <v>1254</v>
      </c>
      <c r="D304">
        <f>VLOOKUP(B304,'Model allocations'!$A$1:$L$319,6,FALSE)</f>
        <v>83745.724041801892</v>
      </c>
      <c r="E304" s="42">
        <f>VLOOKUP(B304,'Initial adjusted formula count'!$A$1:$P$319,12,FALSE)</f>
        <v>0.23931623931623899</v>
      </c>
      <c r="F304">
        <f>VLOOKUP(B304,'Model allocations'!$A$1:$L$319,11,FALSE)</f>
        <v>80008.41288841817</v>
      </c>
      <c r="G304" s="41">
        <f t="shared" si="93"/>
        <v>0.9</v>
      </c>
      <c r="H304">
        <f t="shared" si="94"/>
        <v>75371.151637621704</v>
      </c>
      <c r="I304">
        <f t="shared" si="76"/>
        <v>0</v>
      </c>
      <c r="J304">
        <f t="shared" si="77"/>
        <v>80008.41288841817</v>
      </c>
      <c r="K304">
        <f t="shared" si="78"/>
        <v>79983.621274324512</v>
      </c>
      <c r="L304">
        <f t="shared" si="79"/>
        <v>79983.621274324512</v>
      </c>
      <c r="M304">
        <f t="shared" si="80"/>
        <v>0</v>
      </c>
      <c r="N304" s="40">
        <f t="shared" si="81"/>
        <v>79983.621274324512</v>
      </c>
      <c r="O304" s="40">
        <f t="shared" si="82"/>
        <v>79981.942051017017</v>
      </c>
      <c r="P304" s="40">
        <f t="shared" si="83"/>
        <v>79981.942051017017</v>
      </c>
      <c r="Q304">
        <f t="shared" si="84"/>
        <v>0</v>
      </c>
      <c r="R304" s="40">
        <f t="shared" si="85"/>
        <v>79981.942051017017</v>
      </c>
      <c r="S304" s="40">
        <f t="shared" si="86"/>
        <v>79981.942051016944</v>
      </c>
      <c r="T304" s="40">
        <f t="shared" si="87"/>
        <v>79981.942051016944</v>
      </c>
      <c r="U304">
        <f t="shared" si="88"/>
        <v>0</v>
      </c>
      <c r="V304" s="40">
        <f t="shared" si="89"/>
        <v>79981.942051016944</v>
      </c>
      <c r="W304" s="40">
        <f t="shared" si="90"/>
        <v>79981.942051016958</v>
      </c>
      <c r="X304" s="40">
        <f t="shared" si="91"/>
        <v>79981.942051016958</v>
      </c>
      <c r="Y304">
        <f t="shared" si="92"/>
        <v>0</v>
      </c>
    </row>
    <row r="305" spans="1:25" x14ac:dyDescent="0.25">
      <c r="A305" s="4" t="s">
        <v>1255</v>
      </c>
      <c r="B305" s="7" t="s">
        <v>270</v>
      </c>
      <c r="C305" s="2" t="s">
        <v>1256</v>
      </c>
      <c r="D305">
        <f>VLOOKUP(B305,'Model allocations'!$A$1:$L$319,6,FALSE)</f>
        <v>0</v>
      </c>
      <c r="E305" s="42">
        <f>VLOOKUP(B305,'Initial adjusted formula count'!$A$1:$P$319,12,FALSE)</f>
        <v>6.0326770004189401E-2</v>
      </c>
      <c r="F305">
        <f>VLOOKUP(B305,'Model allocations'!$A$1:$L$319,11,FALSE)</f>
        <v>155999.72453686985</v>
      </c>
      <c r="G305" s="41">
        <f t="shared" si="93"/>
        <v>0.85</v>
      </c>
      <c r="H305">
        <f t="shared" si="94"/>
        <v>0</v>
      </c>
      <c r="I305">
        <f t="shared" si="76"/>
        <v>0</v>
      </c>
      <c r="J305">
        <f t="shared" si="77"/>
        <v>155999.72453686985</v>
      </c>
      <c r="K305">
        <f t="shared" si="78"/>
        <v>155951.38605807978</v>
      </c>
      <c r="L305">
        <f t="shared" si="79"/>
        <v>155951.38605807978</v>
      </c>
      <c r="M305">
        <f t="shared" si="80"/>
        <v>0</v>
      </c>
      <c r="N305" s="40">
        <f t="shared" si="81"/>
        <v>155951.38605807978</v>
      </c>
      <c r="O305" s="40">
        <f t="shared" si="82"/>
        <v>155948.11192272388</v>
      </c>
      <c r="P305" s="40">
        <f t="shared" si="83"/>
        <v>155948.11192272388</v>
      </c>
      <c r="Q305">
        <f t="shared" si="84"/>
        <v>0</v>
      </c>
      <c r="R305" s="40">
        <f t="shared" si="85"/>
        <v>155948.11192272388</v>
      </c>
      <c r="S305" s="40">
        <f t="shared" si="86"/>
        <v>155948.11192272377</v>
      </c>
      <c r="T305" s="40">
        <f t="shared" si="87"/>
        <v>155948.11192272377</v>
      </c>
      <c r="U305">
        <f t="shared" si="88"/>
        <v>0</v>
      </c>
      <c r="V305" s="40">
        <f t="shared" si="89"/>
        <v>155948.11192272377</v>
      </c>
      <c r="W305" s="40">
        <f t="shared" si="90"/>
        <v>155948.11192272379</v>
      </c>
      <c r="X305" s="40">
        <f t="shared" si="91"/>
        <v>155948.11192272379</v>
      </c>
      <c r="Y305">
        <f t="shared" si="92"/>
        <v>0</v>
      </c>
    </row>
    <row r="306" spans="1:25" x14ac:dyDescent="0.25">
      <c r="A306" s="4" t="s">
        <v>1257</v>
      </c>
      <c r="B306" s="7" t="s">
        <v>322</v>
      </c>
      <c r="C306" s="2" t="s">
        <v>1258</v>
      </c>
      <c r="D306">
        <f>VLOOKUP(B306,'Model allocations'!$A$1:$L$319,6,FALSE)</f>
        <v>78418.325073671949</v>
      </c>
      <c r="E306" s="42">
        <f>VLOOKUP(B306,'Initial adjusted formula count'!$A$1:$P$319,12,FALSE)</f>
        <v>0.13290113452187999</v>
      </c>
      <c r="F306">
        <f>VLOOKUP(B306,'Model allocations'!$A$1:$L$319,11,FALSE)</f>
        <v>88833.176472384235</v>
      </c>
      <c r="G306" s="41">
        <f t="shared" si="93"/>
        <v>0.85</v>
      </c>
      <c r="H306">
        <f t="shared" si="94"/>
        <v>66655.576312621153</v>
      </c>
      <c r="I306">
        <f t="shared" si="76"/>
        <v>0</v>
      </c>
      <c r="J306">
        <f t="shared" si="77"/>
        <v>88833.176472384235</v>
      </c>
      <c r="K306">
        <f t="shared" si="78"/>
        <v>88805.650394184326</v>
      </c>
      <c r="L306">
        <f t="shared" si="79"/>
        <v>88805.650394184326</v>
      </c>
      <c r="M306">
        <f t="shared" si="80"/>
        <v>0</v>
      </c>
      <c r="N306" s="40">
        <f t="shared" si="81"/>
        <v>88805.650394184326</v>
      </c>
      <c r="O306" s="40">
        <f t="shared" si="82"/>
        <v>88803.785955995554</v>
      </c>
      <c r="P306" s="40">
        <f t="shared" si="83"/>
        <v>88803.785955995554</v>
      </c>
      <c r="Q306">
        <f t="shared" si="84"/>
        <v>0</v>
      </c>
      <c r="R306" s="40">
        <f t="shared" si="85"/>
        <v>88803.785955995554</v>
      </c>
      <c r="S306" s="40">
        <f t="shared" si="86"/>
        <v>88803.785955995481</v>
      </c>
      <c r="T306" s="40">
        <f t="shared" si="87"/>
        <v>88803.785955995481</v>
      </c>
      <c r="U306">
        <f t="shared" si="88"/>
        <v>0</v>
      </c>
      <c r="V306" s="40">
        <f t="shared" si="89"/>
        <v>88803.785955995481</v>
      </c>
      <c r="W306" s="40">
        <f t="shared" si="90"/>
        <v>88803.785955995496</v>
      </c>
      <c r="X306" s="40">
        <f t="shared" si="91"/>
        <v>88803.785955995496</v>
      </c>
      <c r="Y306">
        <f t="shared" si="92"/>
        <v>0</v>
      </c>
    </row>
    <row r="307" spans="1:25" x14ac:dyDescent="0.25">
      <c r="A307" s="4" t="s">
        <v>22</v>
      </c>
      <c r="B307" s="7" t="s">
        <v>82</v>
      </c>
      <c r="C307" s="2" t="s">
        <v>1259</v>
      </c>
      <c r="D307">
        <f>VLOOKUP(B307,'Model allocations'!$A$1:$L$319,6,FALSE)</f>
        <v>34902.293871697701</v>
      </c>
      <c r="E307" s="42">
        <f>VLOOKUP(B307,'Initial adjusted formula count'!$A$1:$P$319,12,FALSE)</f>
        <v>0.14525964057763599</v>
      </c>
      <c r="F307">
        <f>VLOOKUP(B307,'Model allocations'!$A$1:$L$319,11,FALSE)</f>
        <v>35026.832260780648</v>
      </c>
      <c r="G307" s="41">
        <f t="shared" si="93"/>
        <v>0.85</v>
      </c>
      <c r="H307">
        <f t="shared" si="94"/>
        <v>29666.949790943043</v>
      </c>
      <c r="I307">
        <f t="shared" si="76"/>
        <v>0</v>
      </c>
      <c r="J307">
        <f t="shared" si="77"/>
        <v>35026.832260780648</v>
      </c>
      <c r="K307">
        <f t="shared" si="78"/>
        <v>35015.978755793069</v>
      </c>
      <c r="L307">
        <f t="shared" si="79"/>
        <v>35015.978755793069</v>
      </c>
      <c r="M307">
        <f t="shared" si="80"/>
        <v>0</v>
      </c>
      <c r="N307" s="40">
        <f t="shared" si="81"/>
        <v>35015.978755793069</v>
      </c>
      <c r="O307" s="40">
        <f t="shared" si="82"/>
        <v>35015.243609687845</v>
      </c>
      <c r="P307" s="40">
        <f t="shared" si="83"/>
        <v>35015.243609687845</v>
      </c>
      <c r="Q307">
        <f t="shared" si="84"/>
        <v>0</v>
      </c>
      <c r="R307" s="40">
        <f t="shared" si="85"/>
        <v>35015.243609687845</v>
      </c>
      <c r="S307" s="40">
        <f t="shared" si="86"/>
        <v>35015.243609687815</v>
      </c>
      <c r="T307" s="40">
        <f t="shared" si="87"/>
        <v>35015.243609687815</v>
      </c>
      <c r="U307">
        <f t="shared" si="88"/>
        <v>0</v>
      </c>
      <c r="V307" s="40">
        <f t="shared" si="89"/>
        <v>35015.243609687815</v>
      </c>
      <c r="W307" s="40">
        <f t="shared" si="90"/>
        <v>35015.243609687823</v>
      </c>
      <c r="X307" s="40">
        <f t="shared" si="91"/>
        <v>35015.243609687823</v>
      </c>
      <c r="Y307">
        <f t="shared" si="92"/>
        <v>0</v>
      </c>
    </row>
    <row r="308" spans="1:25" x14ac:dyDescent="0.25">
      <c r="A308" s="4" t="s">
        <v>1260</v>
      </c>
      <c r="B308" s="7" t="s">
        <v>272</v>
      </c>
      <c r="C308" s="2" t="s">
        <v>1261</v>
      </c>
      <c r="D308">
        <f>VLOOKUP(B308,'Model allocations'!$A$1:$L$319,6,FALSE)</f>
        <v>10567.008343260759</v>
      </c>
      <c r="E308" s="42">
        <f>VLOOKUP(B308,'Initial adjusted formula count'!$A$1:$P$319,12,FALSE)</f>
        <v>0.13761467889908299</v>
      </c>
      <c r="F308">
        <f>VLOOKUP(B308,'Model allocations'!$A$1:$L$319,11,FALSE)</f>
        <v>16249.971305923944</v>
      </c>
      <c r="G308" s="41">
        <f t="shared" si="93"/>
        <v>0.85</v>
      </c>
      <c r="H308">
        <f t="shared" si="94"/>
        <v>8981.9570917716446</v>
      </c>
      <c r="I308">
        <f t="shared" si="76"/>
        <v>0</v>
      </c>
      <c r="J308">
        <f t="shared" si="77"/>
        <v>16249.971305923944</v>
      </c>
      <c r="K308">
        <f t="shared" si="78"/>
        <v>16244.936047716643</v>
      </c>
      <c r="L308">
        <f t="shared" si="79"/>
        <v>16244.936047716643</v>
      </c>
      <c r="M308">
        <f t="shared" si="80"/>
        <v>0</v>
      </c>
      <c r="N308" s="40">
        <f t="shared" si="81"/>
        <v>16244.936047716643</v>
      </c>
      <c r="O308" s="40">
        <f t="shared" si="82"/>
        <v>16244.594991950406</v>
      </c>
      <c r="P308" s="40">
        <f t="shared" si="83"/>
        <v>16244.594991950406</v>
      </c>
      <c r="Q308">
        <f t="shared" si="84"/>
        <v>0</v>
      </c>
      <c r="R308" s="40">
        <f t="shared" si="85"/>
        <v>16244.594991950406</v>
      </c>
      <c r="S308" s="40">
        <f t="shared" si="86"/>
        <v>16244.594991950393</v>
      </c>
      <c r="T308" s="40">
        <f t="shared" si="87"/>
        <v>16244.594991950393</v>
      </c>
      <c r="U308">
        <f t="shared" si="88"/>
        <v>0</v>
      </c>
      <c r="V308" s="40">
        <f t="shared" si="89"/>
        <v>16244.594991950393</v>
      </c>
      <c r="W308" s="40">
        <f t="shared" si="90"/>
        <v>16244.594991950396</v>
      </c>
      <c r="X308" s="40">
        <f t="shared" si="91"/>
        <v>16244.594991950396</v>
      </c>
      <c r="Y308">
        <f t="shared" si="92"/>
        <v>0</v>
      </c>
    </row>
    <row r="309" spans="1:25" x14ac:dyDescent="0.25">
      <c r="A309" s="4" t="s">
        <v>1262</v>
      </c>
      <c r="B309" s="7" t="s">
        <v>653</v>
      </c>
      <c r="C309" s="2" t="s">
        <v>1263</v>
      </c>
      <c r="D309">
        <f>VLOOKUP(B309,'Model allocations'!$A$1:$L$319,6,FALSE)</f>
        <v>38343.942711325835</v>
      </c>
      <c r="E309" s="42">
        <f>VLOOKUP(B309,'Initial adjusted formula count'!$A$1:$P$319,12,FALSE)</f>
        <v>0.15361445783132499</v>
      </c>
      <c r="F309">
        <f>VLOOKUP(B309,'Model allocations'!$A$1:$L$319,11,FALSE)</f>
        <v>34509.548440193255</v>
      </c>
      <c r="G309" s="41">
        <f t="shared" si="93"/>
        <v>0.9</v>
      </c>
      <c r="H309">
        <f t="shared" si="94"/>
        <v>34509.548440193255</v>
      </c>
      <c r="I309">
        <f t="shared" si="76"/>
        <v>0</v>
      </c>
      <c r="J309">
        <f t="shared" si="77"/>
        <v>34509.548440193255</v>
      </c>
      <c r="K309">
        <f t="shared" si="78"/>
        <v>34498.85522211044</v>
      </c>
      <c r="L309">
        <f t="shared" si="79"/>
        <v>34498.85522211044</v>
      </c>
      <c r="M309">
        <f t="shared" si="80"/>
        <v>34509.548440193255</v>
      </c>
      <c r="N309" s="40">
        <f t="shared" si="81"/>
        <v>0</v>
      </c>
      <c r="O309" s="40">
        <f t="shared" si="82"/>
        <v>0</v>
      </c>
      <c r="P309" s="40">
        <f t="shared" si="83"/>
        <v>34509.548440193255</v>
      </c>
      <c r="Q309">
        <f t="shared" si="84"/>
        <v>0</v>
      </c>
      <c r="R309" s="40">
        <f t="shared" si="85"/>
        <v>0</v>
      </c>
      <c r="S309" s="40">
        <f t="shared" si="86"/>
        <v>0</v>
      </c>
      <c r="T309" s="40">
        <f t="shared" si="87"/>
        <v>34509.548440193255</v>
      </c>
      <c r="U309">
        <f t="shared" si="88"/>
        <v>0</v>
      </c>
      <c r="V309" s="40">
        <f t="shared" si="89"/>
        <v>0</v>
      </c>
      <c r="W309" s="40">
        <f t="shared" si="90"/>
        <v>0</v>
      </c>
      <c r="X309" s="40">
        <f t="shared" si="91"/>
        <v>34509.548440193255</v>
      </c>
      <c r="Y309">
        <f t="shared" si="92"/>
        <v>0</v>
      </c>
    </row>
    <row r="310" spans="1:25" x14ac:dyDescent="0.25">
      <c r="A310" s="4" t="s">
        <v>1264</v>
      </c>
      <c r="B310" s="7" t="s">
        <v>655</v>
      </c>
      <c r="C310" s="2" t="s">
        <v>1265</v>
      </c>
      <c r="D310">
        <f>VLOOKUP(B310,'Model allocations'!$A$1:$L$319,6,FALSE)</f>
        <v>8260.3181539700945</v>
      </c>
      <c r="E310" s="42">
        <f>VLOOKUP(B310,'Initial adjusted formula count'!$A$1:$P$319,12,FALSE)</f>
        <v>0.106194690265487</v>
      </c>
      <c r="F310">
        <f>VLOOKUP(B310,'Model allocations'!$A$1:$L$319,11,FALSE)</f>
        <v>7021.2704308745797</v>
      </c>
      <c r="G310" s="41">
        <f t="shared" si="93"/>
        <v>0.85</v>
      </c>
      <c r="H310">
        <f t="shared" si="94"/>
        <v>7021.2704308745797</v>
      </c>
      <c r="I310">
        <f t="shared" si="76"/>
        <v>0</v>
      </c>
      <c r="J310">
        <f t="shared" si="77"/>
        <v>7021.2704308745797</v>
      </c>
      <c r="K310">
        <f t="shared" si="78"/>
        <v>7019.0948018290164</v>
      </c>
      <c r="L310">
        <f t="shared" si="79"/>
        <v>7019.0948018290164</v>
      </c>
      <c r="M310">
        <f t="shared" si="80"/>
        <v>7021.2704308745797</v>
      </c>
      <c r="N310" s="40">
        <f t="shared" si="81"/>
        <v>0</v>
      </c>
      <c r="O310" s="40">
        <f t="shared" si="82"/>
        <v>0</v>
      </c>
      <c r="P310" s="40">
        <f t="shared" si="83"/>
        <v>7021.2704308745797</v>
      </c>
      <c r="Q310">
        <f t="shared" si="84"/>
        <v>0</v>
      </c>
      <c r="R310" s="40">
        <f t="shared" si="85"/>
        <v>0</v>
      </c>
      <c r="S310" s="40">
        <f t="shared" si="86"/>
        <v>0</v>
      </c>
      <c r="T310" s="40">
        <f t="shared" si="87"/>
        <v>7021.2704308745797</v>
      </c>
      <c r="U310">
        <f t="shared" si="88"/>
        <v>0</v>
      </c>
      <c r="V310" s="40">
        <f t="shared" si="89"/>
        <v>0</v>
      </c>
      <c r="W310" s="40">
        <f t="shared" si="90"/>
        <v>0</v>
      </c>
      <c r="X310" s="40">
        <f t="shared" si="91"/>
        <v>7021.2704308745797</v>
      </c>
      <c r="Y310">
        <f t="shared" si="92"/>
        <v>0</v>
      </c>
    </row>
    <row r="311" spans="1:25" x14ac:dyDescent="0.25">
      <c r="A311" s="4" t="s">
        <v>1266</v>
      </c>
      <c r="B311" s="7" t="s">
        <v>657</v>
      </c>
      <c r="C311" s="2" t="s">
        <v>1267</v>
      </c>
      <c r="D311">
        <f>VLOOKUP(B311,'Model allocations'!$A$1:$L$319,6,FALSE)</f>
        <v>73756.4946876256</v>
      </c>
      <c r="E311" s="42">
        <f>VLOOKUP(B311,'Initial adjusted formula count'!$A$1:$P$319,12,FALSE)</f>
        <v>0.147095179233622</v>
      </c>
      <c r="F311">
        <f>VLOOKUP(B311,'Model allocations'!$A$1:$L$319,11,FALSE)</f>
        <v>64458.219513498312</v>
      </c>
      <c r="G311" s="41">
        <f t="shared" si="93"/>
        <v>0.85</v>
      </c>
      <c r="H311">
        <f t="shared" si="94"/>
        <v>62693.020484481756</v>
      </c>
      <c r="I311">
        <f t="shared" si="76"/>
        <v>0</v>
      </c>
      <c r="J311">
        <f t="shared" si="77"/>
        <v>64458.219513498312</v>
      </c>
      <c r="K311">
        <f t="shared" si="78"/>
        <v>64438.246322609353</v>
      </c>
      <c r="L311">
        <f t="shared" si="79"/>
        <v>64438.246322609353</v>
      </c>
      <c r="M311">
        <f t="shared" si="80"/>
        <v>0</v>
      </c>
      <c r="N311" s="40">
        <f t="shared" si="81"/>
        <v>64438.246322609353</v>
      </c>
      <c r="O311" s="40">
        <f t="shared" si="82"/>
        <v>64436.893468069939</v>
      </c>
      <c r="P311" s="40">
        <f t="shared" si="83"/>
        <v>64436.893468069939</v>
      </c>
      <c r="Q311">
        <f t="shared" si="84"/>
        <v>0</v>
      </c>
      <c r="R311" s="40">
        <f t="shared" si="85"/>
        <v>64436.893468069939</v>
      </c>
      <c r="S311" s="40">
        <f t="shared" si="86"/>
        <v>64436.89346806988</v>
      </c>
      <c r="T311" s="40">
        <f t="shared" si="87"/>
        <v>64436.89346806988</v>
      </c>
      <c r="U311">
        <f t="shared" si="88"/>
        <v>0</v>
      </c>
      <c r="V311" s="40">
        <f t="shared" si="89"/>
        <v>64436.89346806988</v>
      </c>
      <c r="W311" s="40">
        <f t="shared" si="90"/>
        <v>64436.893468069895</v>
      </c>
      <c r="X311" s="40">
        <f t="shared" si="91"/>
        <v>64436.893468069895</v>
      </c>
      <c r="Y311">
        <f t="shared" si="92"/>
        <v>0</v>
      </c>
    </row>
    <row r="312" spans="1:25" x14ac:dyDescent="0.25">
      <c r="A312" s="4" t="s">
        <v>1268</v>
      </c>
      <c r="B312" s="7" t="s">
        <v>659</v>
      </c>
      <c r="C312" s="2" t="s">
        <v>1269</v>
      </c>
      <c r="D312">
        <f>VLOOKUP(B312,'Model allocations'!$A$1:$L$319,6,FALSE)</f>
        <v>8898.5333416932717</v>
      </c>
      <c r="E312" s="42">
        <f>VLOOKUP(B312,'Initial adjusted formula count'!$A$1:$P$319,12,FALSE)</f>
        <v>0.141891891891892</v>
      </c>
      <c r="F312">
        <f>VLOOKUP(B312,'Model allocations'!$A$1:$L$319,11,FALSE)</f>
        <v>11374.979914146761</v>
      </c>
      <c r="G312" s="41">
        <f t="shared" si="93"/>
        <v>0.85</v>
      </c>
      <c r="H312">
        <f t="shared" si="94"/>
        <v>7563.7533404392807</v>
      </c>
      <c r="I312">
        <f t="shared" si="76"/>
        <v>0</v>
      </c>
      <c r="J312">
        <f t="shared" si="77"/>
        <v>11374.979914146761</v>
      </c>
      <c r="K312">
        <f t="shared" si="78"/>
        <v>11371.455233401652</v>
      </c>
      <c r="L312">
        <f t="shared" si="79"/>
        <v>11371.455233401652</v>
      </c>
      <c r="M312">
        <f t="shared" si="80"/>
        <v>0</v>
      </c>
      <c r="N312" s="40">
        <f t="shared" si="81"/>
        <v>11371.455233401652</v>
      </c>
      <c r="O312" s="40">
        <f t="shared" si="82"/>
        <v>11371.216494365286</v>
      </c>
      <c r="P312" s="40">
        <f t="shared" si="83"/>
        <v>11371.216494365286</v>
      </c>
      <c r="Q312">
        <f t="shared" si="84"/>
        <v>0</v>
      </c>
      <c r="R312" s="40">
        <f t="shared" si="85"/>
        <v>11371.216494365286</v>
      </c>
      <c r="S312" s="40">
        <f t="shared" si="86"/>
        <v>11371.216494365277</v>
      </c>
      <c r="T312" s="40">
        <f t="shared" si="87"/>
        <v>11371.216494365277</v>
      </c>
      <c r="U312">
        <f t="shared" si="88"/>
        <v>0</v>
      </c>
      <c r="V312" s="40">
        <f t="shared" si="89"/>
        <v>11371.216494365277</v>
      </c>
      <c r="W312" s="40">
        <f t="shared" si="90"/>
        <v>11371.216494365277</v>
      </c>
      <c r="X312" s="40">
        <f t="shared" si="91"/>
        <v>11371.216494365277</v>
      </c>
      <c r="Y312">
        <f t="shared" si="92"/>
        <v>0</v>
      </c>
    </row>
    <row r="313" spans="1:25" x14ac:dyDescent="0.25">
      <c r="A313" s="4" t="s">
        <v>1270</v>
      </c>
      <c r="B313" s="7" t="s">
        <v>661</v>
      </c>
      <c r="C313" s="2" t="s">
        <v>1271</v>
      </c>
      <c r="D313">
        <f>VLOOKUP(B313,'Model allocations'!$A$1:$L$319,6,FALSE)</f>
        <v>11290.514719773808</v>
      </c>
      <c r="E313" s="42">
        <f>VLOOKUP(B313,'Initial adjusted formula count'!$A$1:$P$319,12,FALSE)</f>
        <v>0.34090909090909099</v>
      </c>
      <c r="F313">
        <f>VLOOKUP(B313,'Model allocations'!$A$1:$L$319,11,FALSE)</f>
        <v>14278.037287950072</v>
      </c>
      <c r="G313" s="41">
        <f t="shared" si="93"/>
        <v>0.95</v>
      </c>
      <c r="H313">
        <f t="shared" si="94"/>
        <v>10725.988983785117</v>
      </c>
      <c r="I313">
        <f t="shared" si="76"/>
        <v>0</v>
      </c>
      <c r="J313">
        <f t="shared" si="77"/>
        <v>14278.037287950072</v>
      </c>
      <c r="K313">
        <f t="shared" si="78"/>
        <v>14273.613058326226</v>
      </c>
      <c r="L313">
        <f t="shared" si="79"/>
        <v>14273.613058326226</v>
      </c>
      <c r="M313">
        <f t="shared" si="80"/>
        <v>0</v>
      </c>
      <c r="N313" s="40">
        <f t="shared" si="81"/>
        <v>14273.613058326226</v>
      </c>
      <c r="O313" s="40">
        <f t="shared" si="82"/>
        <v>14273.313389677221</v>
      </c>
      <c r="P313" s="40">
        <f t="shared" si="83"/>
        <v>14273.313389677221</v>
      </c>
      <c r="Q313">
        <f t="shared" si="84"/>
        <v>0</v>
      </c>
      <c r="R313" s="40">
        <f t="shared" si="85"/>
        <v>14273.313389677221</v>
      </c>
      <c r="S313" s="40">
        <f t="shared" si="86"/>
        <v>14273.313389677209</v>
      </c>
      <c r="T313" s="40">
        <f t="shared" si="87"/>
        <v>14273.313389677209</v>
      </c>
      <c r="U313">
        <f t="shared" si="88"/>
        <v>0</v>
      </c>
      <c r="V313" s="40">
        <f t="shared" si="89"/>
        <v>14273.313389677209</v>
      </c>
      <c r="W313" s="40">
        <f t="shared" si="90"/>
        <v>14273.313389677212</v>
      </c>
      <c r="X313" s="40">
        <f t="shared" si="91"/>
        <v>14273.313389677212</v>
      </c>
      <c r="Y313">
        <f t="shared" si="92"/>
        <v>0</v>
      </c>
    </row>
    <row r="314" spans="1:25" x14ac:dyDescent="0.25">
      <c r="A314" s="4" t="s">
        <v>1272</v>
      </c>
      <c r="B314" s="7" t="s">
        <v>663</v>
      </c>
      <c r="C314" s="2" t="s">
        <v>1273</v>
      </c>
      <c r="D314">
        <f>VLOOKUP(B314,'Model allocations'!$A$1:$L$319,6,FALSE)</f>
        <v>115124.77510815667</v>
      </c>
      <c r="E314" s="42">
        <f>VLOOKUP(B314,'Initial adjusted formula count'!$A$1:$P$319,12,FALSE)</f>
        <v>9.9774943735933999E-2</v>
      </c>
      <c r="F314">
        <f>VLOOKUP(B314,'Model allocations'!$A$1:$L$319,11,FALSE)</f>
        <v>144083.07891252567</v>
      </c>
      <c r="G314" s="41">
        <f t="shared" si="93"/>
        <v>0.85</v>
      </c>
      <c r="H314">
        <f t="shared" si="94"/>
        <v>97856.058841933162</v>
      </c>
      <c r="I314">
        <f t="shared" si="76"/>
        <v>0</v>
      </c>
      <c r="J314">
        <f t="shared" si="77"/>
        <v>144083.07891252567</v>
      </c>
      <c r="K314">
        <f t="shared" si="78"/>
        <v>144038.43295642093</v>
      </c>
      <c r="L314">
        <f t="shared" si="79"/>
        <v>144038.43295642093</v>
      </c>
      <c r="M314">
        <f t="shared" si="80"/>
        <v>0</v>
      </c>
      <c r="N314" s="40">
        <f t="shared" si="81"/>
        <v>144038.43295642093</v>
      </c>
      <c r="O314" s="40">
        <f t="shared" si="82"/>
        <v>144035.40892862697</v>
      </c>
      <c r="P314" s="40">
        <f t="shared" si="83"/>
        <v>144035.40892862697</v>
      </c>
      <c r="Q314">
        <f t="shared" si="84"/>
        <v>0</v>
      </c>
      <c r="R314" s="40">
        <f t="shared" si="85"/>
        <v>144035.40892862697</v>
      </c>
      <c r="S314" s="40">
        <f t="shared" si="86"/>
        <v>144035.40892862686</v>
      </c>
      <c r="T314" s="40">
        <f t="shared" si="87"/>
        <v>144035.40892862686</v>
      </c>
      <c r="U314">
        <f t="shared" si="88"/>
        <v>0</v>
      </c>
      <c r="V314" s="40">
        <f t="shared" si="89"/>
        <v>144035.40892862686</v>
      </c>
      <c r="W314" s="40">
        <f t="shared" si="90"/>
        <v>144035.40892862689</v>
      </c>
      <c r="X314" s="40">
        <f t="shared" si="91"/>
        <v>144035.40892862689</v>
      </c>
      <c r="Y314">
        <f t="shared" si="92"/>
        <v>0</v>
      </c>
    </row>
    <row r="315" spans="1:25" x14ac:dyDescent="0.25">
      <c r="A315" s="4" t="s">
        <v>1274</v>
      </c>
      <c r="B315" s="7" t="s">
        <v>665</v>
      </c>
      <c r="C315" s="2" t="s">
        <v>1275</v>
      </c>
      <c r="D315">
        <f>VLOOKUP(B315,'Model allocations'!$A$1:$L$319,6,FALSE)</f>
        <v>3271045.2405730607</v>
      </c>
      <c r="E315" s="42">
        <f>VLOOKUP(B315,'Initial adjusted formula count'!$A$1:$P$319,12,FALSE)</f>
        <v>0.21355871674305099</v>
      </c>
      <c r="F315">
        <f>VLOOKUP(B315,'Model allocations'!$A$1:$L$319,11,FALSE)</f>
        <v>3087223.7152704503</v>
      </c>
      <c r="G315" s="41">
        <f t="shared" si="93"/>
        <v>0.9</v>
      </c>
      <c r="H315">
        <f t="shared" si="94"/>
        <v>2943940.7165157548</v>
      </c>
      <c r="I315">
        <f t="shared" si="76"/>
        <v>0</v>
      </c>
      <c r="J315">
        <f t="shared" si="77"/>
        <v>3087223.7152704503</v>
      </c>
      <c r="K315">
        <f t="shared" si="78"/>
        <v>3086267.1001320332</v>
      </c>
      <c r="L315">
        <f t="shared" si="79"/>
        <v>3086267.1001320332</v>
      </c>
      <c r="M315">
        <f t="shared" si="80"/>
        <v>0</v>
      </c>
      <c r="N315" s="40">
        <f t="shared" si="81"/>
        <v>3086267.1001320332</v>
      </c>
      <c r="O315" s="40">
        <f t="shared" si="82"/>
        <v>3086202.305220711</v>
      </c>
      <c r="P315" s="40">
        <f t="shared" si="83"/>
        <v>3086202.305220711</v>
      </c>
      <c r="Q315">
        <f t="shared" si="84"/>
        <v>0</v>
      </c>
      <c r="R315" s="40">
        <f t="shared" si="85"/>
        <v>3086202.305220711</v>
      </c>
      <c r="S315" s="40">
        <f t="shared" si="86"/>
        <v>3086202.3052207083</v>
      </c>
      <c r="T315" s="40">
        <f t="shared" si="87"/>
        <v>3086202.3052207083</v>
      </c>
      <c r="U315">
        <f t="shared" si="88"/>
        <v>0</v>
      </c>
      <c r="V315" s="40">
        <f t="shared" si="89"/>
        <v>3086202.3052207083</v>
      </c>
      <c r="W315" s="40">
        <f t="shared" si="90"/>
        <v>3086202.3052207087</v>
      </c>
      <c r="X315" s="40">
        <f t="shared" si="91"/>
        <v>3086202.3052207087</v>
      </c>
      <c r="Y315">
        <f t="shared" si="92"/>
        <v>0</v>
      </c>
    </row>
    <row r="316" spans="1:25" x14ac:dyDescent="0.25">
      <c r="A316" s="4" t="s">
        <v>1276</v>
      </c>
      <c r="B316" s="7" t="s">
        <v>667</v>
      </c>
      <c r="C316" s="2" t="s">
        <v>1277</v>
      </c>
      <c r="D316">
        <f>VLOOKUP(B316,'Model allocations'!$A$1:$L$319,6,FALSE)</f>
        <v>338144.26698434429</v>
      </c>
      <c r="E316" s="42">
        <f>VLOOKUP(B316,'Initial adjusted formula count'!$A$1:$P$319,12,FALSE)</f>
        <v>0.111746127237179</v>
      </c>
      <c r="F316">
        <f>VLOOKUP(B316,'Model allocations'!$A$1:$L$319,11,FALSE)</f>
        <v>416540.93114185048</v>
      </c>
      <c r="G316" s="41">
        <f t="shared" si="93"/>
        <v>0.85</v>
      </c>
      <c r="H316">
        <f t="shared" si="94"/>
        <v>287422.62693669263</v>
      </c>
      <c r="I316">
        <f t="shared" si="76"/>
        <v>0</v>
      </c>
      <c r="J316">
        <f t="shared" si="77"/>
        <v>416540.93114185048</v>
      </c>
      <c r="K316">
        <f t="shared" si="78"/>
        <v>416411.86068980338</v>
      </c>
      <c r="L316">
        <f t="shared" si="79"/>
        <v>416411.86068980338</v>
      </c>
      <c r="M316">
        <f t="shared" si="80"/>
        <v>0</v>
      </c>
      <c r="N316" s="40">
        <f t="shared" si="81"/>
        <v>416411.86068980338</v>
      </c>
      <c r="O316" s="40">
        <f t="shared" si="82"/>
        <v>416403.11829366215</v>
      </c>
      <c r="P316" s="40">
        <f t="shared" si="83"/>
        <v>416403.11829366215</v>
      </c>
      <c r="Q316">
        <f t="shared" si="84"/>
        <v>0</v>
      </c>
      <c r="R316" s="40">
        <f t="shared" si="85"/>
        <v>416403.11829366215</v>
      </c>
      <c r="S316" s="40">
        <f t="shared" si="86"/>
        <v>416403.11829366186</v>
      </c>
      <c r="T316" s="40">
        <f t="shared" si="87"/>
        <v>416403.11829366186</v>
      </c>
      <c r="U316">
        <f t="shared" si="88"/>
        <v>0</v>
      </c>
      <c r="V316" s="40">
        <f t="shared" si="89"/>
        <v>416403.11829366186</v>
      </c>
      <c r="W316" s="40">
        <f t="shared" si="90"/>
        <v>416403.11829366192</v>
      </c>
      <c r="X316" s="40">
        <f t="shared" si="91"/>
        <v>416403.11829366192</v>
      </c>
      <c r="Y316">
        <f t="shared" si="92"/>
        <v>0</v>
      </c>
    </row>
    <row r="317" spans="1:25" x14ac:dyDescent="0.25">
      <c r="A317" s="4" t="s">
        <v>1278</v>
      </c>
      <c r="B317" s="7" t="s">
        <v>669</v>
      </c>
      <c r="C317" s="2" t="s">
        <v>1279</v>
      </c>
      <c r="D317">
        <f>VLOOKUP(B317,'Model allocations'!$A$1:$L$319,6,FALSE)</f>
        <v>91209.966752356035</v>
      </c>
      <c r="E317" s="42">
        <f>VLOOKUP(B317,'Initial adjusted formula count'!$A$1:$P$319,12,FALSE)</f>
        <v>0.140637775960752</v>
      </c>
      <c r="F317">
        <f>VLOOKUP(B317,'Model allocations'!$A$1:$L$319,11,FALSE)</f>
        <v>93166.502153963942</v>
      </c>
      <c r="G317" s="41">
        <f t="shared" si="93"/>
        <v>0.85</v>
      </c>
      <c r="H317">
        <f t="shared" si="94"/>
        <v>77528.471739502624</v>
      </c>
      <c r="I317">
        <f t="shared" si="76"/>
        <v>0</v>
      </c>
      <c r="J317">
        <f t="shared" si="77"/>
        <v>93166.502153963942</v>
      </c>
      <c r="K317">
        <f t="shared" si="78"/>
        <v>93137.633340242086</v>
      </c>
      <c r="L317">
        <f t="shared" si="79"/>
        <v>93137.633340242086</v>
      </c>
      <c r="M317">
        <f t="shared" si="80"/>
        <v>0</v>
      </c>
      <c r="N317" s="40">
        <f t="shared" si="81"/>
        <v>93137.633340242086</v>
      </c>
      <c r="O317" s="40">
        <f t="shared" si="82"/>
        <v>93135.677953848979</v>
      </c>
      <c r="P317" s="40">
        <f t="shared" si="83"/>
        <v>93135.677953848979</v>
      </c>
      <c r="Q317">
        <f t="shared" si="84"/>
        <v>0</v>
      </c>
      <c r="R317" s="40">
        <f t="shared" si="85"/>
        <v>93135.677953848979</v>
      </c>
      <c r="S317" s="40">
        <f t="shared" si="86"/>
        <v>93135.677953848906</v>
      </c>
      <c r="T317" s="40">
        <f t="shared" si="87"/>
        <v>93135.677953848906</v>
      </c>
      <c r="U317">
        <f t="shared" si="88"/>
        <v>0</v>
      </c>
      <c r="V317" s="40">
        <f t="shared" si="89"/>
        <v>93135.677953848906</v>
      </c>
      <c r="W317" s="40">
        <f t="shared" si="90"/>
        <v>93135.677953848921</v>
      </c>
      <c r="X317" s="40">
        <f t="shared" si="91"/>
        <v>93135.677953848921</v>
      </c>
      <c r="Y317">
        <f t="shared" si="92"/>
        <v>0</v>
      </c>
    </row>
    <row r="318" spans="1:25" x14ac:dyDescent="0.25">
      <c r="A318" s="1"/>
      <c r="B318" s="7" t="s">
        <v>671</v>
      </c>
      <c r="C318" s="2" t="s">
        <v>672</v>
      </c>
      <c r="D318">
        <f>VLOOKUP(B318,'Model allocations'!$A$1:$L$319,6,FALSE)</f>
        <v>607620.28590519656</v>
      </c>
      <c r="E318" s="42">
        <f>VLOOKUP(B318,'Initial adjusted formula count'!$A$1:$P$319,12,FALSE)</f>
        <v>1</v>
      </c>
      <c r="F318">
        <f>VLOOKUP(B318,'Model allocations'!$A$1:$L$319,11,FALSE)</f>
        <v>577239.27160993672</v>
      </c>
      <c r="G318" s="41">
        <f t="shared" si="93"/>
        <v>0.95</v>
      </c>
      <c r="H318">
        <f t="shared" si="94"/>
        <v>577239.27160993672</v>
      </c>
      <c r="I318">
        <f t="shared" si="76"/>
        <v>0</v>
      </c>
      <c r="J318">
        <f t="shared" si="77"/>
        <v>577239.27160993672</v>
      </c>
      <c r="K318">
        <f t="shared" si="78"/>
        <v>577060.40675379452</v>
      </c>
      <c r="L318">
        <f t="shared" si="79"/>
        <v>577060.40675379452</v>
      </c>
      <c r="M318">
        <f t="shared" si="80"/>
        <v>577239.27160993672</v>
      </c>
      <c r="N318" s="40">
        <f t="shared" si="81"/>
        <v>0</v>
      </c>
      <c r="O318" s="40">
        <f t="shared" si="82"/>
        <v>0</v>
      </c>
      <c r="P318" s="40">
        <f t="shared" si="83"/>
        <v>577239.27160993672</v>
      </c>
      <c r="Q318">
        <f t="shared" si="84"/>
        <v>0</v>
      </c>
      <c r="R318" s="40">
        <f t="shared" si="85"/>
        <v>0</v>
      </c>
      <c r="S318" s="40">
        <f t="shared" si="86"/>
        <v>0</v>
      </c>
      <c r="T318" s="40">
        <f t="shared" si="87"/>
        <v>577239.27160993672</v>
      </c>
      <c r="U318">
        <f t="shared" si="88"/>
        <v>0</v>
      </c>
      <c r="V318" s="40">
        <f t="shared" si="89"/>
        <v>0</v>
      </c>
      <c r="W318" s="40">
        <f t="shared" si="90"/>
        <v>0</v>
      </c>
      <c r="X318" s="40">
        <f t="shared" si="91"/>
        <v>577239.27160993672</v>
      </c>
      <c r="Y318">
        <f t="shared" si="92"/>
        <v>0</v>
      </c>
    </row>
    <row r="319" spans="1:25" x14ac:dyDescent="0.25">
      <c r="A319" t="s">
        <v>1305</v>
      </c>
      <c r="B319" t="s">
        <v>1301</v>
      </c>
      <c r="C319" t="s">
        <v>1307</v>
      </c>
      <c r="D319">
        <f>VLOOKUP(B319,'Model allocations'!$A$1:$L$319,6,FALSE)</f>
        <v>22686.768782528656</v>
      </c>
      <c r="E319" s="42">
        <f>VLOOKUP(B319,'Initial adjusted formula count'!$A$1:$P$319,12,FALSE)</f>
        <v>0.13877525799103099</v>
      </c>
      <c r="F319">
        <f>VLOOKUP(B319,'Model allocations'!$A$1:$L$319,11,FALSE)</f>
        <v>22686.768782528656</v>
      </c>
      <c r="G319" s="41">
        <f t="shared" si="93"/>
        <v>0.85</v>
      </c>
      <c r="H319">
        <f t="shared" si="94"/>
        <v>19283.753465149355</v>
      </c>
      <c r="I319">
        <f t="shared" si="76"/>
        <v>0</v>
      </c>
      <c r="J319">
        <f t="shared" si="77"/>
        <v>22686.768782528656</v>
      </c>
      <c r="K319">
        <f t="shared" si="78"/>
        <v>22679.739001579583</v>
      </c>
      <c r="L319">
        <f t="shared" si="79"/>
        <v>22679.739001579583</v>
      </c>
      <c r="M319">
        <f t="shared" si="80"/>
        <v>0</v>
      </c>
      <c r="N319" s="40">
        <f t="shared" si="81"/>
        <v>22679.739001579583</v>
      </c>
      <c r="O319" s="40">
        <f t="shared" si="82"/>
        <v>22679.262849765837</v>
      </c>
      <c r="P319" s="40">
        <f t="shared" si="83"/>
        <v>22679.262849765837</v>
      </c>
      <c r="Q319">
        <f t="shared" si="84"/>
        <v>0</v>
      </c>
      <c r="R319" s="40">
        <f t="shared" si="85"/>
        <v>22679.262849765837</v>
      </c>
      <c r="S319" s="40">
        <f t="shared" si="86"/>
        <v>22679.262849765819</v>
      </c>
      <c r="T319" s="40">
        <f t="shared" si="87"/>
        <v>22679.262849765819</v>
      </c>
      <c r="U319">
        <f t="shared" si="88"/>
        <v>0</v>
      </c>
      <c r="V319" s="40">
        <f t="shared" si="89"/>
        <v>22679.262849765819</v>
      </c>
      <c r="W319" s="40">
        <f t="shared" si="90"/>
        <v>22679.262849765822</v>
      </c>
      <c r="X319" s="40">
        <f t="shared" si="91"/>
        <v>22679.262849765822</v>
      </c>
      <c r="Y319">
        <f t="shared" si="92"/>
        <v>0</v>
      </c>
    </row>
    <row r="320" spans="1:25" x14ac:dyDescent="0.25">
      <c r="A320" t="s">
        <v>1306</v>
      </c>
      <c r="B320" t="s">
        <v>1303</v>
      </c>
      <c r="C320" t="s">
        <v>1308</v>
      </c>
      <c r="D320">
        <f>VLOOKUP(B320,'Model allocations'!$A$1:$L$319,6,FALSE)</f>
        <v>0</v>
      </c>
      <c r="E320" s="42">
        <f>VLOOKUP(B320,'Initial adjusted formula count'!$A$1:$P$319,12,FALSE)</f>
        <v>0.19411831479543501</v>
      </c>
      <c r="F320">
        <f>VLOOKUP(B320,'Model allocations'!$A$1:$L$319,11,FALSE)</f>
        <v>0</v>
      </c>
      <c r="G320" s="41">
        <f t="shared" si="93"/>
        <v>0.9</v>
      </c>
      <c r="H320">
        <f t="shared" si="94"/>
        <v>0</v>
      </c>
      <c r="I320">
        <f t="shared" si="76"/>
        <v>0</v>
      </c>
      <c r="J320">
        <f t="shared" si="77"/>
        <v>0</v>
      </c>
      <c r="K320">
        <f t="shared" si="78"/>
        <v>0</v>
      </c>
      <c r="L320">
        <f t="shared" si="79"/>
        <v>0</v>
      </c>
      <c r="M320">
        <f t="shared" si="80"/>
        <v>0</v>
      </c>
      <c r="N320" s="40">
        <f t="shared" si="81"/>
        <v>0</v>
      </c>
      <c r="O320" s="40">
        <f t="shared" si="82"/>
        <v>0</v>
      </c>
      <c r="P320" s="40">
        <f t="shared" si="83"/>
        <v>0</v>
      </c>
      <c r="Q320">
        <f t="shared" si="84"/>
        <v>0</v>
      </c>
      <c r="R320" s="40">
        <f t="shared" si="85"/>
        <v>0</v>
      </c>
      <c r="S320" s="40">
        <f t="shared" si="86"/>
        <v>0</v>
      </c>
      <c r="T320" s="40">
        <f t="shared" si="87"/>
        <v>0</v>
      </c>
      <c r="U320">
        <f t="shared" si="88"/>
        <v>0</v>
      </c>
      <c r="V320" s="40">
        <f t="shared" si="89"/>
        <v>0</v>
      </c>
      <c r="W320" s="40">
        <f t="shared" si="90"/>
        <v>0</v>
      </c>
      <c r="X320" s="40">
        <f t="shared" si="91"/>
        <v>0</v>
      </c>
      <c r="Y320">
        <f t="shared" si="92"/>
        <v>0</v>
      </c>
    </row>
  </sheetData>
  <conditionalFormatting sqref="B1:B318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AAFD0-3ECD-4CC2-8DF5-17977764E11A}">
  <sheetPr>
    <tabColor rgb="FFFF0000"/>
  </sheetPr>
  <dimension ref="A1:L318"/>
  <sheetViews>
    <sheetView workbookViewId="0">
      <selection activeCell="C2" sqref="C2:D2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26.5703125" bestFit="1" customWidth="1"/>
    <col min="4" max="4" width="25.7109375" bestFit="1" customWidth="1"/>
    <col min="5" max="5" width="29.42578125" bestFit="1" customWidth="1"/>
    <col min="6" max="6" width="25.42578125" bestFit="1" customWidth="1"/>
    <col min="7" max="7" width="25.85546875" bestFit="1" customWidth="1"/>
    <col min="8" max="8" width="17.28515625" bestFit="1" customWidth="1"/>
    <col min="9" max="9" width="17.7109375" bestFit="1" customWidth="1"/>
    <col min="10" max="10" width="20.85546875" bestFit="1" customWidth="1"/>
    <col min="11" max="11" width="16.85546875" bestFit="1" customWidth="1"/>
    <col min="12" max="12" width="22.85546875" bestFit="1" customWidth="1"/>
    <col min="13" max="13" width="22.85546875" customWidth="1"/>
    <col min="14" max="14" width="47.5703125" bestFit="1" customWidth="1"/>
  </cols>
  <sheetData>
    <row r="1" spans="1:12" x14ac:dyDescent="0.25">
      <c r="A1" t="s">
        <v>4</v>
      </c>
      <c r="B1" t="s">
        <v>1315</v>
      </c>
      <c r="C1" t="s">
        <v>1853</v>
      </c>
      <c r="D1" t="s">
        <v>1854</v>
      </c>
      <c r="E1" t="s">
        <v>1855</v>
      </c>
      <c r="F1" t="s">
        <v>1856</v>
      </c>
      <c r="G1" t="s">
        <v>1874</v>
      </c>
      <c r="H1" t="s">
        <v>97</v>
      </c>
      <c r="I1" t="s">
        <v>98</v>
      </c>
      <c r="J1" t="s">
        <v>99</v>
      </c>
      <c r="K1" t="s">
        <v>100</v>
      </c>
      <c r="L1" t="s">
        <v>1857</v>
      </c>
    </row>
    <row r="2" spans="1:12" x14ac:dyDescent="0.25">
      <c r="A2" t="s">
        <v>324</v>
      </c>
      <c r="B2" t="s">
        <v>325</v>
      </c>
      <c r="C2">
        <v>607135.33803239488</v>
      </c>
      <c r="D2">
        <v>157860.05546090764</v>
      </c>
      <c r="E2">
        <v>317615.56170691049</v>
      </c>
      <c r="F2">
        <v>430161.63659787551</v>
      </c>
      <c r="G2">
        <v>1512772.5917980885</v>
      </c>
      <c r="H2">
        <v>608401.89561048849</v>
      </c>
      <c r="I2">
        <v>159341.94576060848</v>
      </c>
      <c r="J2">
        <v>355038.28622114036</v>
      </c>
      <c r="K2">
        <v>489657.21661700163</v>
      </c>
      <c r="L2">
        <v>1612439.3442092389</v>
      </c>
    </row>
    <row r="3" spans="1:12" x14ac:dyDescent="0.25">
      <c r="A3" t="s">
        <v>274</v>
      </c>
      <c r="B3" t="s">
        <v>275</v>
      </c>
      <c r="C3">
        <v>44110.776135872416</v>
      </c>
      <c r="D3">
        <v>0</v>
      </c>
      <c r="E3">
        <v>17657.816603811629</v>
      </c>
      <c r="F3">
        <v>23914.808355800662</v>
      </c>
      <c r="G3">
        <v>85683.401095484704</v>
      </c>
      <c r="H3">
        <v>37494.159715491551</v>
      </c>
      <c r="I3">
        <v>0</v>
      </c>
      <c r="J3">
        <v>17280.927540300549</v>
      </c>
      <c r="K3">
        <v>23833.291248688456</v>
      </c>
      <c r="L3">
        <v>78608.378504480555</v>
      </c>
    </row>
    <row r="4" spans="1:12" x14ac:dyDescent="0.25">
      <c r="A4" t="s">
        <v>276</v>
      </c>
      <c r="B4" t="s">
        <v>277</v>
      </c>
      <c r="C4">
        <v>9034.7520540534933</v>
      </c>
      <c r="D4">
        <v>0</v>
      </c>
      <c r="E4">
        <v>4106.4689776306104</v>
      </c>
      <c r="F4">
        <v>5561.5833385582955</v>
      </c>
      <c r="G4">
        <v>18702.8043702424</v>
      </c>
      <c r="H4">
        <v>0</v>
      </c>
      <c r="I4">
        <v>0</v>
      </c>
      <c r="J4">
        <v>0</v>
      </c>
      <c r="K4">
        <v>0</v>
      </c>
      <c r="L4">
        <v>0</v>
      </c>
    </row>
    <row r="5" spans="1:12" x14ac:dyDescent="0.25">
      <c r="A5" t="s">
        <v>102</v>
      </c>
      <c r="B5" t="s">
        <v>103</v>
      </c>
      <c r="C5">
        <v>224618.16632687405</v>
      </c>
      <c r="D5">
        <v>0</v>
      </c>
      <c r="E5">
        <v>91984.905098925665</v>
      </c>
      <c r="F5">
        <v>124579.46678370582</v>
      </c>
      <c r="G5">
        <v>441182.53820950555</v>
      </c>
      <c r="H5">
        <v>232695.54573150148</v>
      </c>
      <c r="I5">
        <v>0</v>
      </c>
      <c r="J5">
        <v>113111.52571833081</v>
      </c>
      <c r="K5">
        <v>155999.72453686985</v>
      </c>
      <c r="L5">
        <v>501806.79598670214</v>
      </c>
    </row>
    <row r="6" spans="1:12" x14ac:dyDescent="0.25">
      <c r="A6" t="s">
        <v>104</v>
      </c>
      <c r="B6" t="s">
        <v>105</v>
      </c>
      <c r="C6">
        <v>352355.3301080864</v>
      </c>
      <c r="D6">
        <v>0</v>
      </c>
      <c r="E6">
        <v>160152.29012759385</v>
      </c>
      <c r="F6">
        <v>216901.75020377344</v>
      </c>
      <c r="G6">
        <v>729409.37043945375</v>
      </c>
      <c r="H6">
        <v>392673.73342190875</v>
      </c>
      <c r="I6">
        <v>0</v>
      </c>
      <c r="J6">
        <v>190875.69964968332</v>
      </c>
      <c r="K6">
        <v>263249.53515596787</v>
      </c>
      <c r="L6">
        <v>846798.96822755993</v>
      </c>
    </row>
    <row r="7" spans="1:12" x14ac:dyDescent="0.25">
      <c r="A7" t="s">
        <v>326</v>
      </c>
      <c r="B7" t="s">
        <v>327</v>
      </c>
      <c r="C7">
        <v>46077.235475672809</v>
      </c>
      <c r="D7">
        <v>7023.8301518737599</v>
      </c>
      <c r="E7">
        <v>20942.991785916118</v>
      </c>
      <c r="F7">
        <v>28364.075026647297</v>
      </c>
      <c r="G7">
        <v>102408.13244010997</v>
      </c>
      <c r="H7">
        <v>51710.121273666984</v>
      </c>
      <c r="I7">
        <v>0</v>
      </c>
      <c r="J7">
        <v>25135.894604073517</v>
      </c>
      <c r="K7">
        <v>34666.605452637748</v>
      </c>
      <c r="L7">
        <v>111512.62133037826</v>
      </c>
    </row>
    <row r="8" spans="1:12" x14ac:dyDescent="0.25">
      <c r="A8" t="s">
        <v>328</v>
      </c>
      <c r="B8" t="s">
        <v>329</v>
      </c>
      <c r="C8">
        <v>1782556.5802647544</v>
      </c>
      <c r="D8">
        <v>311869.86497194209</v>
      </c>
      <c r="E8">
        <v>1073430.9907526416</v>
      </c>
      <c r="F8">
        <v>1453797.8846991381</v>
      </c>
      <c r="G8">
        <v>4621655.3206884759</v>
      </c>
      <c r="H8">
        <v>2292212.7195842699</v>
      </c>
      <c r="I8">
        <v>600336.12234109745</v>
      </c>
      <c r="J8">
        <v>1648561.2125093529</v>
      </c>
      <c r="K8">
        <v>2273641.8185538589</v>
      </c>
      <c r="L8">
        <v>6814751.8729885798</v>
      </c>
    </row>
    <row r="9" spans="1:12" x14ac:dyDescent="0.25">
      <c r="A9" t="s">
        <v>106</v>
      </c>
      <c r="B9" t="s">
        <v>107</v>
      </c>
      <c r="C9">
        <v>133714.33039999168</v>
      </c>
      <c r="D9">
        <v>0</v>
      </c>
      <c r="E9">
        <v>0</v>
      </c>
      <c r="F9">
        <v>0</v>
      </c>
      <c r="G9">
        <v>133714.33039999168</v>
      </c>
      <c r="H9">
        <v>129275.30318416748</v>
      </c>
      <c r="I9">
        <v>0</v>
      </c>
      <c r="J9">
        <v>0</v>
      </c>
      <c r="K9">
        <v>0</v>
      </c>
      <c r="L9">
        <v>129275.30318416748</v>
      </c>
    </row>
    <row r="10" spans="1:12" x14ac:dyDescent="0.25">
      <c r="A10" t="s">
        <v>108</v>
      </c>
      <c r="B10" t="s">
        <v>109</v>
      </c>
      <c r="C10">
        <v>884502.22609183693</v>
      </c>
      <c r="D10">
        <v>0</v>
      </c>
      <c r="E10">
        <v>461156.46618791757</v>
      </c>
      <c r="F10">
        <v>624565.80892009637</v>
      </c>
      <c r="G10">
        <v>1970224.5011998508</v>
      </c>
      <c r="H10">
        <v>911390.8874483807</v>
      </c>
      <c r="I10">
        <v>0</v>
      </c>
      <c r="J10">
        <v>528835.65756851539</v>
      </c>
      <c r="K10">
        <v>729352.87878088641</v>
      </c>
      <c r="L10">
        <v>2169579.4237977825</v>
      </c>
    </row>
    <row r="11" spans="1:12" x14ac:dyDescent="0.25">
      <c r="A11" t="s">
        <v>110</v>
      </c>
      <c r="B11" t="s">
        <v>111</v>
      </c>
      <c r="C11">
        <v>979367.12265939859</v>
      </c>
      <c r="D11">
        <v>0</v>
      </c>
      <c r="E11">
        <v>525833.35258559976</v>
      </c>
      <c r="F11">
        <v>712160.74650238943</v>
      </c>
      <c r="G11">
        <v>2217361.2217473881</v>
      </c>
      <c r="H11">
        <v>1300024.7676457844</v>
      </c>
      <c r="I11">
        <v>0</v>
      </c>
      <c r="J11">
        <v>812203.59439412574</v>
      </c>
      <c r="K11">
        <v>1120164.6886883574</v>
      </c>
      <c r="L11">
        <v>3232393.0507282675</v>
      </c>
    </row>
    <row r="12" spans="1:12" x14ac:dyDescent="0.25">
      <c r="A12" t="s">
        <v>68</v>
      </c>
      <c r="B12" t="s">
        <v>16</v>
      </c>
      <c r="C12">
        <v>1129392.0531308623</v>
      </c>
      <c r="D12">
        <v>0</v>
      </c>
      <c r="E12">
        <v>629237.21888086025</v>
      </c>
      <c r="F12">
        <v>852205.44745178078</v>
      </c>
      <c r="G12">
        <v>2610834.719463503</v>
      </c>
      <c r="H12">
        <v>1444775.8162592105</v>
      </c>
      <c r="I12">
        <v>0</v>
      </c>
      <c r="J12">
        <v>919384.95380706259</v>
      </c>
      <c r="K12">
        <v>1267985.721405589</v>
      </c>
      <c r="L12">
        <v>3632146.491471862</v>
      </c>
    </row>
    <row r="13" spans="1:12" x14ac:dyDescent="0.25">
      <c r="A13" t="s">
        <v>112</v>
      </c>
      <c r="B13" t="s">
        <v>113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278</v>
      </c>
      <c r="B14" t="s">
        <v>279</v>
      </c>
      <c r="C14">
        <v>1724479.2266163037</v>
      </c>
      <c r="D14">
        <v>0</v>
      </c>
      <c r="E14">
        <v>972411.85390292865</v>
      </c>
      <c r="F14">
        <v>1316982.934570604</v>
      </c>
      <c r="G14">
        <v>4013874.0150898364</v>
      </c>
      <c r="H14">
        <v>1892267.2503582516</v>
      </c>
      <c r="I14">
        <v>0</v>
      </c>
      <c r="J14">
        <v>1259740.3428525913</v>
      </c>
      <c r="K14">
        <v>1737392.765458368</v>
      </c>
      <c r="L14">
        <v>4889400.3586692112</v>
      </c>
    </row>
    <row r="15" spans="1:12" x14ac:dyDescent="0.25">
      <c r="A15" t="s">
        <v>330</v>
      </c>
      <c r="B15" t="s">
        <v>331</v>
      </c>
      <c r="C15">
        <v>0</v>
      </c>
      <c r="D15">
        <v>1071.5880026796508</v>
      </c>
      <c r="E15">
        <v>0</v>
      </c>
      <c r="F15">
        <v>0</v>
      </c>
      <c r="G15">
        <v>1071.5880026796508</v>
      </c>
      <c r="H15">
        <v>12119.559673515707</v>
      </c>
      <c r="I15">
        <v>3174.1423458288546</v>
      </c>
      <c r="J15">
        <v>6684.1253106646336</v>
      </c>
      <c r="K15">
        <v>9218.5274719941262</v>
      </c>
      <c r="L15">
        <v>31196.354802003319</v>
      </c>
    </row>
    <row r="16" spans="1:12" x14ac:dyDescent="0.25">
      <c r="A16" t="s">
        <v>332</v>
      </c>
      <c r="B16" t="s">
        <v>333</v>
      </c>
      <c r="C16">
        <v>278612.91784775723</v>
      </c>
      <c r="D16">
        <v>70762.137622907525</v>
      </c>
      <c r="E16">
        <v>110111.31873575137</v>
      </c>
      <c r="F16">
        <v>146825.80013793896</v>
      </c>
      <c r="G16">
        <v>606312.17434435512</v>
      </c>
      <c r="H16">
        <v>314300.58086650737</v>
      </c>
      <c r="I16">
        <v>82316.091501828298</v>
      </c>
      <c r="J16">
        <v>152779.1093903844</v>
      </c>
      <c r="K16">
        <v>210707.9612668138</v>
      </c>
      <c r="L16">
        <v>760103.74302553385</v>
      </c>
    </row>
    <row r="17" spans="1:12" x14ac:dyDescent="0.25">
      <c r="A17" t="s">
        <v>334</v>
      </c>
      <c r="B17" t="s">
        <v>335</v>
      </c>
      <c r="C17">
        <v>20877.97058807483</v>
      </c>
      <c r="D17">
        <v>5302.5891241972049</v>
      </c>
      <c r="E17">
        <v>9419.3973620264223</v>
      </c>
      <c r="F17">
        <v>12411.866237630951</v>
      </c>
      <c r="G17">
        <v>48011.823311929409</v>
      </c>
      <c r="H17">
        <v>23431.148702130369</v>
      </c>
      <c r="I17">
        <v>4507.2007555676237</v>
      </c>
      <c r="J17">
        <v>11389.702242470816</v>
      </c>
      <c r="K17">
        <v>15708.305595726479</v>
      </c>
      <c r="L17">
        <v>55036.357295895294</v>
      </c>
    </row>
    <row r="18" spans="1:12" x14ac:dyDescent="0.25">
      <c r="A18" t="s">
        <v>67</v>
      </c>
      <c r="B18" t="s">
        <v>10</v>
      </c>
      <c r="C18">
        <v>739792.78973702062</v>
      </c>
      <c r="D18">
        <v>192352.05645571303</v>
      </c>
      <c r="E18">
        <v>371907.16293245333</v>
      </c>
      <c r="F18">
        <v>503691.29588531744</v>
      </c>
      <c r="G18">
        <v>1807743.3050105046</v>
      </c>
      <c r="H18">
        <v>673964.69591061468</v>
      </c>
      <c r="I18">
        <v>176513.00364965992</v>
      </c>
      <c r="J18">
        <v>367979.67120779247</v>
      </c>
      <c r="K18">
        <v>507505.55240968324</v>
      </c>
      <c r="L18">
        <v>1725962.9231777503</v>
      </c>
    </row>
    <row r="19" spans="1:12" x14ac:dyDescent="0.25">
      <c r="A19" t="s">
        <v>336</v>
      </c>
      <c r="B19" t="s">
        <v>337</v>
      </c>
      <c r="C19">
        <v>257490.43354052465</v>
      </c>
      <c r="D19">
        <v>66949.577092795676</v>
      </c>
      <c r="E19">
        <v>168612.88922689596</v>
      </c>
      <c r="F19">
        <v>228360.33597203842</v>
      </c>
      <c r="G19">
        <v>721413.23583225475</v>
      </c>
      <c r="H19">
        <v>231741.39018647218</v>
      </c>
      <c r="I19">
        <v>60254.61938351611</v>
      </c>
      <c r="J19">
        <v>151751.60030420637</v>
      </c>
      <c r="K19">
        <v>205524.30237483457</v>
      </c>
      <c r="L19">
        <v>649271.91224902926</v>
      </c>
    </row>
    <row r="20" spans="1:12" x14ac:dyDescent="0.25">
      <c r="A20" t="s">
        <v>338</v>
      </c>
      <c r="B20" t="s">
        <v>339</v>
      </c>
      <c r="C20">
        <v>187922.84272431268</v>
      </c>
      <c r="D20">
        <v>48861.44573789998</v>
      </c>
      <c r="E20">
        <v>112779.2837725413</v>
      </c>
      <c r="F20">
        <v>152742.26810933059</v>
      </c>
      <c r="G20">
        <v>502305.84034408454</v>
      </c>
      <c r="H20">
        <v>169130.55845188143</v>
      </c>
      <c r="I20">
        <v>43975.30116410998</v>
      </c>
      <c r="J20">
        <v>122587.56160988995</v>
      </c>
      <c r="K20">
        <v>169068.76395965918</v>
      </c>
      <c r="L20">
        <v>504762.18518554058</v>
      </c>
    </row>
    <row r="21" spans="1:12" x14ac:dyDescent="0.25">
      <c r="A21" t="s">
        <v>340</v>
      </c>
      <c r="B21" t="s">
        <v>341</v>
      </c>
      <c r="C21">
        <v>21683.404929728385</v>
      </c>
      <c r="D21">
        <v>5637.8591236038446</v>
      </c>
      <c r="E21">
        <v>14655.967248818763</v>
      </c>
      <c r="F21">
        <v>19849.263127397855</v>
      </c>
      <c r="G21">
        <v>61826.494429548846</v>
      </c>
      <c r="H21">
        <v>25855.060636833492</v>
      </c>
      <c r="I21">
        <v>6771.5036711015555</v>
      </c>
      <c r="J21">
        <v>18319.491648054955</v>
      </c>
      <c r="K21">
        <v>25265.644969449113</v>
      </c>
      <c r="L21">
        <v>76211.700925439116</v>
      </c>
    </row>
    <row r="22" spans="1:12" x14ac:dyDescent="0.25">
      <c r="A22" t="s">
        <v>342</v>
      </c>
      <c r="B22" t="s">
        <v>343</v>
      </c>
      <c r="C22">
        <v>531308.35496549052</v>
      </c>
      <c r="D22">
        <v>134941.7508157772</v>
      </c>
      <c r="E22">
        <v>239298.14307830023</v>
      </c>
      <c r="F22">
        <v>315321.29165451857</v>
      </c>
      <c r="G22">
        <v>1220869.5405140866</v>
      </c>
      <c r="H22">
        <v>451612.10172066692</v>
      </c>
      <c r="I22">
        <v>114700.48819341061</v>
      </c>
      <c r="J22">
        <v>203403.42161655519</v>
      </c>
      <c r="K22">
        <v>274082.84935991711</v>
      </c>
      <c r="L22">
        <v>1043798.8608905498</v>
      </c>
    </row>
    <row r="23" spans="1:12" x14ac:dyDescent="0.25">
      <c r="A23" t="s">
        <v>114</v>
      </c>
      <c r="B23" t="s">
        <v>115</v>
      </c>
      <c r="C23">
        <v>249359.15669187647</v>
      </c>
      <c r="D23">
        <v>0</v>
      </c>
      <c r="E23">
        <v>0</v>
      </c>
      <c r="F23">
        <v>0</v>
      </c>
      <c r="G23">
        <v>249359.15669187647</v>
      </c>
      <c r="H23">
        <v>266630.31281734549</v>
      </c>
      <c r="I23">
        <v>0</v>
      </c>
      <c r="J23">
        <v>0</v>
      </c>
      <c r="K23">
        <v>0</v>
      </c>
      <c r="L23">
        <v>266630.31281734549</v>
      </c>
    </row>
    <row r="24" spans="1:12" x14ac:dyDescent="0.25">
      <c r="A24" t="s">
        <v>344</v>
      </c>
      <c r="B24" t="s">
        <v>345</v>
      </c>
      <c r="C24">
        <v>74084.966843238639</v>
      </c>
      <c r="D24">
        <v>19262.685338979805</v>
      </c>
      <c r="E24">
        <v>37095.068877355028</v>
      </c>
      <c r="F24">
        <v>50239.589811782105</v>
      </c>
      <c r="G24">
        <v>180682.31087135558</v>
      </c>
      <c r="H24">
        <v>106652.12512693818</v>
      </c>
      <c r="I24">
        <v>27932.452643293916</v>
      </c>
      <c r="J24">
        <v>66436.496472558967</v>
      </c>
      <c r="K24">
        <v>91627.047580654471</v>
      </c>
      <c r="L24">
        <v>292648.12182344554</v>
      </c>
    </row>
    <row r="25" spans="1:12" x14ac:dyDescent="0.25">
      <c r="A25" t="s">
        <v>116</v>
      </c>
      <c r="B25" t="s">
        <v>117</v>
      </c>
      <c r="C25">
        <v>10079.020283898193</v>
      </c>
      <c r="D25">
        <v>0</v>
      </c>
      <c r="E25">
        <v>4106.4689776306104</v>
      </c>
      <c r="F25">
        <v>5561.5833385582955</v>
      </c>
      <c r="G25">
        <v>19747.0726000871</v>
      </c>
      <c r="H25">
        <v>15351.442253119889</v>
      </c>
      <c r="I25">
        <v>0</v>
      </c>
      <c r="J25">
        <v>7462.2187105843259</v>
      </c>
      <c r="K25">
        <v>10291.648493751831</v>
      </c>
      <c r="L25">
        <v>33105.309457456045</v>
      </c>
    </row>
    <row r="26" spans="1:12" x14ac:dyDescent="0.25">
      <c r="A26" t="s">
        <v>346</v>
      </c>
      <c r="B26" t="s">
        <v>347</v>
      </c>
      <c r="C26">
        <v>159298.65450448304</v>
      </c>
      <c r="D26">
        <v>38994.298928257194</v>
      </c>
      <c r="E26">
        <v>76480.642097785938</v>
      </c>
      <c r="F26">
        <v>96529.433818956721</v>
      </c>
      <c r="G26">
        <v>371303.02934948291</v>
      </c>
      <c r="H26">
        <v>142202.83350258425</v>
      </c>
      <c r="I26">
        <v>33145.154089018615</v>
      </c>
      <c r="J26">
        <v>69123.710161202194</v>
      </c>
      <c r="K26">
        <v>95333.164994753824</v>
      </c>
      <c r="L26">
        <v>339804.86274755892</v>
      </c>
    </row>
    <row r="27" spans="1:12" x14ac:dyDescent="0.25">
      <c r="A27" t="s">
        <v>348</v>
      </c>
      <c r="B27" t="s">
        <v>349</v>
      </c>
      <c r="C27">
        <v>169903.48478571247</v>
      </c>
      <c r="D27">
        <v>43152.104596915182</v>
      </c>
      <c r="E27">
        <v>71561.915097107601</v>
      </c>
      <c r="F27">
        <v>94296.575858958939</v>
      </c>
      <c r="G27">
        <v>378914.08033869421</v>
      </c>
      <c r="H27">
        <v>162402.09962511042</v>
      </c>
      <c r="I27">
        <v>36679.288907377901</v>
      </c>
      <c r="J27">
        <v>78942.418990918406</v>
      </c>
      <c r="K27">
        <v>108874.80774969044</v>
      </c>
      <c r="L27">
        <v>386898.61527309712</v>
      </c>
    </row>
    <row r="28" spans="1:12" x14ac:dyDescent="0.25">
      <c r="A28" t="s">
        <v>118</v>
      </c>
      <c r="B28" t="s">
        <v>119</v>
      </c>
      <c r="C28">
        <v>189729.79313512336</v>
      </c>
      <c r="D28">
        <v>0</v>
      </c>
      <c r="E28">
        <v>86235.848530242831</v>
      </c>
      <c r="F28">
        <v>116793.25010972415</v>
      </c>
      <c r="G28">
        <v>392758.89177509036</v>
      </c>
      <c r="H28">
        <v>161270.32416485486</v>
      </c>
      <c r="I28">
        <v>0</v>
      </c>
      <c r="J28">
        <v>77371.425578163835</v>
      </c>
      <c r="K28">
        <v>106708.14490890059</v>
      </c>
      <c r="L28">
        <v>345349.89465191931</v>
      </c>
    </row>
    <row r="29" spans="1:12" x14ac:dyDescent="0.25">
      <c r="A29" t="s">
        <v>78</v>
      </c>
      <c r="B29" t="s">
        <v>9</v>
      </c>
      <c r="C29">
        <v>38844.974428652138</v>
      </c>
      <c r="D29">
        <v>10100.004782389024</v>
      </c>
      <c r="E29">
        <v>19528.068446137728</v>
      </c>
      <c r="F29">
        <v>26447.778053575024</v>
      </c>
      <c r="G29">
        <v>94920.82571075391</v>
      </c>
      <c r="H29">
        <v>52759.143934173924</v>
      </c>
      <c r="I29">
        <v>13817.748944880754</v>
      </c>
      <c r="J29">
        <v>28806.097049149823</v>
      </c>
      <c r="K29">
        <v>39728.428876823637</v>
      </c>
      <c r="L29">
        <v>135111.41880502814</v>
      </c>
    </row>
    <row r="30" spans="1:12" x14ac:dyDescent="0.25">
      <c r="A30" t="s">
        <v>350</v>
      </c>
      <c r="B30" t="s">
        <v>351</v>
      </c>
      <c r="C30">
        <v>9938.227259458843</v>
      </c>
      <c r="D30">
        <v>2242.7587763799002</v>
      </c>
      <c r="E30">
        <v>4517.1158753936706</v>
      </c>
      <c r="F30">
        <v>6117.7416724141231</v>
      </c>
      <c r="G30">
        <v>22815.843583646536</v>
      </c>
      <c r="H30">
        <v>10503.61838371361</v>
      </c>
      <c r="I30">
        <v>1906.344959922915</v>
      </c>
      <c r="J30">
        <v>5105.7285914524355</v>
      </c>
      <c r="K30">
        <v>7041.6542325670416</v>
      </c>
      <c r="L30">
        <v>24557.346167656004</v>
      </c>
    </row>
    <row r="31" spans="1:12" x14ac:dyDescent="0.25">
      <c r="A31" t="s">
        <v>120</v>
      </c>
      <c r="B31" t="s">
        <v>121</v>
      </c>
      <c r="C31">
        <v>772471.30062157381</v>
      </c>
      <c r="D31">
        <v>0</v>
      </c>
      <c r="E31">
        <v>384776.14320398815</v>
      </c>
      <c r="F31">
        <v>521120.35882291209</v>
      </c>
      <c r="G31">
        <v>1678367.802648474</v>
      </c>
      <c r="H31">
        <v>764340.23007639032</v>
      </c>
      <c r="I31">
        <v>0</v>
      </c>
      <c r="J31">
        <v>421615.3571480143</v>
      </c>
      <c r="K31">
        <v>581478.13989697839</v>
      </c>
      <c r="L31">
        <v>1767433.727121383</v>
      </c>
    </row>
    <row r="32" spans="1:12" x14ac:dyDescent="0.25">
      <c r="A32" t="s">
        <v>280</v>
      </c>
      <c r="B32" t="s">
        <v>281</v>
      </c>
      <c r="C32">
        <v>1390448.3411188328</v>
      </c>
      <c r="D32">
        <v>0</v>
      </c>
      <c r="E32">
        <v>806099.86030888883</v>
      </c>
      <c r="F32">
        <v>1091738.8093589933</v>
      </c>
      <c r="G32">
        <v>3288287.010786715</v>
      </c>
      <c r="H32">
        <v>1332343.5934418265</v>
      </c>
      <c r="I32">
        <v>0</v>
      </c>
      <c r="J32">
        <v>835768.49558544473</v>
      </c>
      <c r="K32">
        <v>1152664.6313002054</v>
      </c>
      <c r="L32">
        <v>3320776.7203274765</v>
      </c>
    </row>
    <row r="33" spans="1:12" x14ac:dyDescent="0.25">
      <c r="A33" t="s">
        <v>352</v>
      </c>
      <c r="B33" t="s">
        <v>353</v>
      </c>
      <c r="C33">
        <v>662247.32556212146</v>
      </c>
      <c r="D33">
        <v>172189.61406673415</v>
      </c>
      <c r="E33">
        <v>343410.10020175879</v>
      </c>
      <c r="F33">
        <v>465096.38864402927</v>
      </c>
      <c r="G33">
        <v>1642943.4284746437</v>
      </c>
      <c r="H33">
        <v>671423.60591277003</v>
      </c>
      <c r="I33">
        <v>175847.48595891852</v>
      </c>
      <c r="J33">
        <v>375100.91288515256</v>
      </c>
      <c r="K33">
        <v>517326.93650801998</v>
      </c>
      <c r="L33">
        <v>1739698.941264861</v>
      </c>
    </row>
    <row r="34" spans="1:12" x14ac:dyDescent="0.25">
      <c r="A34" t="s">
        <v>354</v>
      </c>
      <c r="B34" t="s">
        <v>355</v>
      </c>
      <c r="C34">
        <v>268332.13600538881</v>
      </c>
      <c r="D34">
        <v>44953.457861733332</v>
      </c>
      <c r="E34">
        <v>121962.12863562912</v>
      </c>
      <c r="F34">
        <v>165179.02515518136</v>
      </c>
      <c r="G34">
        <v>600426.74765793257</v>
      </c>
      <c r="H34">
        <v>290869.43216437689</v>
      </c>
      <c r="I34">
        <v>38210.439182473332</v>
      </c>
      <c r="J34">
        <v>141389.40714791356</v>
      </c>
      <c r="K34">
        <v>194999.65567108738</v>
      </c>
      <c r="L34">
        <v>665468.93416585121</v>
      </c>
    </row>
    <row r="35" spans="1:12" x14ac:dyDescent="0.25">
      <c r="A35" t="s">
        <v>282</v>
      </c>
      <c r="B35" t="s">
        <v>283</v>
      </c>
      <c r="C35">
        <v>580031.08187023434</v>
      </c>
      <c r="D35">
        <v>0</v>
      </c>
      <c r="E35">
        <v>263635.30836388521</v>
      </c>
      <c r="F35">
        <v>357053.65033544257</v>
      </c>
      <c r="G35">
        <v>1200720.040569562</v>
      </c>
      <c r="H35">
        <v>652032.31043514493</v>
      </c>
      <c r="I35">
        <v>0</v>
      </c>
      <c r="J35">
        <v>339727.32550818118</v>
      </c>
      <c r="K35">
        <v>468540.83932080702</v>
      </c>
      <c r="L35">
        <v>1460300.4752641332</v>
      </c>
    </row>
    <row r="36" spans="1:12" x14ac:dyDescent="0.25">
      <c r="A36" t="s">
        <v>356</v>
      </c>
      <c r="B36" t="s">
        <v>357</v>
      </c>
      <c r="C36">
        <v>192094.2689401774</v>
      </c>
      <c r="D36">
        <v>48788.122246163337</v>
      </c>
      <c r="E36">
        <v>107957.09095435387</v>
      </c>
      <c r="F36">
        <v>142254.21445018344</v>
      </c>
      <c r="G36">
        <v>491093.69659087807</v>
      </c>
      <c r="H36">
        <v>172884.84204615967</v>
      </c>
      <c r="I36">
        <v>43909.310021547004</v>
      </c>
      <c r="J36">
        <v>97161.381858918481</v>
      </c>
      <c r="K36">
        <v>128028.79300516511</v>
      </c>
      <c r="L36">
        <v>441984.32693179027</v>
      </c>
    </row>
    <row r="37" spans="1:12" x14ac:dyDescent="0.25">
      <c r="A37" t="s">
        <v>122</v>
      </c>
      <c r="B37" t="s">
        <v>123</v>
      </c>
      <c r="C37">
        <v>141845.60724863989</v>
      </c>
      <c r="D37">
        <v>0</v>
      </c>
      <c r="E37">
        <v>64471.562948800594</v>
      </c>
      <c r="F37">
        <v>87316.858415365205</v>
      </c>
      <c r="G37">
        <v>293634.02861280571</v>
      </c>
      <c r="H37">
        <v>168865.86478431887</v>
      </c>
      <c r="I37">
        <v>44226.383351882017</v>
      </c>
      <c r="J37">
        <v>89494.388996037873</v>
      </c>
      <c r="K37">
        <v>123427.74038556569</v>
      </c>
      <c r="L37">
        <v>426014.37751780445</v>
      </c>
    </row>
    <row r="38" spans="1:12" x14ac:dyDescent="0.25">
      <c r="A38" t="s">
        <v>358</v>
      </c>
      <c r="B38" t="s">
        <v>359</v>
      </c>
      <c r="C38">
        <v>450834.12749726925</v>
      </c>
      <c r="D38">
        <v>117220.48761159657</v>
      </c>
      <c r="E38">
        <v>221314.92197125437</v>
      </c>
      <c r="F38">
        <v>299737.16818867862</v>
      </c>
      <c r="G38">
        <v>1089106.7052687989</v>
      </c>
      <c r="H38">
        <v>476702.68049161759</v>
      </c>
      <c r="I38">
        <v>124849.59893593492</v>
      </c>
      <c r="J38">
        <v>273433.64215555036</v>
      </c>
      <c r="K38">
        <v>377110.75493402308</v>
      </c>
      <c r="L38">
        <v>1252096.6765171259</v>
      </c>
    </row>
    <row r="39" spans="1:12" x14ac:dyDescent="0.25">
      <c r="A39" t="s">
        <v>360</v>
      </c>
      <c r="B39" t="s">
        <v>361</v>
      </c>
      <c r="C39">
        <v>150880.35930269334</v>
      </c>
      <c r="D39">
        <v>31998.38264601761</v>
      </c>
      <c r="E39">
        <v>68578.031926431227</v>
      </c>
      <c r="F39">
        <v>92878.4417539235</v>
      </c>
      <c r="G39">
        <v>344335.2156290657</v>
      </c>
      <c r="H39">
        <v>128248.30540728933</v>
      </c>
      <c r="I39">
        <v>27198.625249114968</v>
      </c>
      <c r="J39">
        <v>58291.327137466542</v>
      </c>
      <c r="K39">
        <v>78946.675490834969</v>
      </c>
      <c r="L39">
        <v>292684.9332847058</v>
      </c>
    </row>
    <row r="40" spans="1:12" x14ac:dyDescent="0.25">
      <c r="A40" t="s">
        <v>362</v>
      </c>
      <c r="B40" t="s">
        <v>363</v>
      </c>
      <c r="C40">
        <v>1743670.5091143881</v>
      </c>
      <c r="D40">
        <v>442857.61582088383</v>
      </c>
      <c r="E40">
        <v>966252.15043648251</v>
      </c>
      <c r="F40">
        <v>1308640.5595627665</v>
      </c>
      <c r="G40">
        <v>4461420.8349345215</v>
      </c>
      <c r="H40">
        <v>1554535.5207896146</v>
      </c>
      <c r="I40">
        <v>376428.97344775125</v>
      </c>
      <c r="J40">
        <v>997777.19127576228</v>
      </c>
      <c r="K40">
        <v>1376101.7367566596</v>
      </c>
      <c r="L40">
        <v>4304843.4222697876</v>
      </c>
    </row>
    <row r="41" spans="1:12" x14ac:dyDescent="0.25">
      <c r="A41" t="s">
        <v>284</v>
      </c>
      <c r="B41" t="s">
        <v>285</v>
      </c>
      <c r="C41">
        <v>52554.891480326303</v>
      </c>
      <c r="D41">
        <v>0</v>
      </c>
      <c r="E41">
        <v>21764.285581442233</v>
      </c>
      <c r="F41">
        <v>29476.391694358961</v>
      </c>
      <c r="G41">
        <v>103795.5687561275</v>
      </c>
      <c r="H41">
        <v>44671.657758277353</v>
      </c>
      <c r="I41">
        <v>0</v>
      </c>
      <c r="J41">
        <v>20030.166012621085</v>
      </c>
      <c r="K41">
        <v>27624.951220070707</v>
      </c>
      <c r="L41">
        <v>92326.774990969148</v>
      </c>
    </row>
    <row r="42" spans="1:12" x14ac:dyDescent="0.25">
      <c r="A42" t="s">
        <v>364</v>
      </c>
      <c r="B42" t="s">
        <v>365</v>
      </c>
      <c r="C42">
        <v>213220.14847566243</v>
      </c>
      <c r="D42">
        <v>32183.768907938411</v>
      </c>
      <c r="E42">
        <v>96912.667872082398</v>
      </c>
      <c r="F42">
        <v>131253.36678997576</v>
      </c>
      <c r="G42">
        <v>473569.95204565895</v>
      </c>
      <c r="H42">
        <v>201992.66122526166</v>
      </c>
      <c r="I42">
        <v>27356.20357174765</v>
      </c>
      <c r="J42">
        <v>98187.088297162176</v>
      </c>
      <c r="K42">
        <v>135416.4275493662</v>
      </c>
      <c r="L42">
        <v>462952.38064353768</v>
      </c>
    </row>
    <row r="43" spans="1:12" x14ac:dyDescent="0.25">
      <c r="A43" t="s">
        <v>366</v>
      </c>
      <c r="B43" t="s">
        <v>367</v>
      </c>
      <c r="C43">
        <v>13996.688581574905</v>
      </c>
      <c r="D43">
        <v>3348.5701886840011</v>
      </c>
      <c r="E43">
        <v>5749.056568682854</v>
      </c>
      <c r="F43">
        <v>7786.2166739816139</v>
      </c>
      <c r="G43">
        <v>30880.53201292337</v>
      </c>
      <c r="H43">
        <v>16159.412898020935</v>
      </c>
      <c r="I43">
        <v>0</v>
      </c>
      <c r="J43">
        <v>7854.967063772976</v>
      </c>
      <c r="K43">
        <v>10833.314203949292</v>
      </c>
      <c r="L43">
        <v>34847.694165743203</v>
      </c>
    </row>
    <row r="44" spans="1:12" x14ac:dyDescent="0.25">
      <c r="A44" t="s">
        <v>368</v>
      </c>
      <c r="B44" t="s">
        <v>369</v>
      </c>
      <c r="C44">
        <v>34332.057805403281</v>
      </c>
      <c r="D44">
        <v>8926.6102790394198</v>
      </c>
      <c r="E44">
        <v>17855.152970531661</v>
      </c>
      <c r="F44">
        <v>24182.070243135091</v>
      </c>
      <c r="G44">
        <v>85295.891298109462</v>
      </c>
      <c r="H44">
        <v>34742.73773074503</v>
      </c>
      <c r="I44">
        <v>9099.2080580427155</v>
      </c>
      <c r="J44">
        <v>20054.536047936443</v>
      </c>
      <c r="K44">
        <v>27658.561577388456</v>
      </c>
      <c r="L44">
        <v>91555.043414112646</v>
      </c>
    </row>
    <row r="45" spans="1:12" x14ac:dyDescent="0.25">
      <c r="A45" t="s">
        <v>370</v>
      </c>
      <c r="B45" t="s">
        <v>371</v>
      </c>
      <c r="C45">
        <v>121964.61520011259</v>
      </c>
      <c r="D45">
        <v>31243.135976637972</v>
      </c>
      <c r="E45">
        <v>58198.459341537411</v>
      </c>
      <c r="F45">
        <v>78820.900283633513</v>
      </c>
      <c r="G45">
        <v>290227.11080192146</v>
      </c>
      <c r="H45">
        <v>103669.92292009569</v>
      </c>
      <c r="I45">
        <v>26556.665580142275</v>
      </c>
      <c r="J45">
        <v>49468.690440306797</v>
      </c>
      <c r="K45">
        <v>66997.765241088491</v>
      </c>
      <c r="L45">
        <v>246693.04418163325</v>
      </c>
    </row>
    <row r="46" spans="1:12" x14ac:dyDescent="0.25">
      <c r="A46" t="s">
        <v>372</v>
      </c>
      <c r="B46" t="s">
        <v>373</v>
      </c>
      <c r="C46">
        <v>296526.47070527379</v>
      </c>
      <c r="D46">
        <v>77050.741355919221</v>
      </c>
      <c r="E46">
        <v>146508.89599927919</v>
      </c>
      <c r="F46">
        <v>198423.86229599733</v>
      </c>
      <c r="G46">
        <v>718509.97035646951</v>
      </c>
      <c r="H46">
        <v>290869.43216437689</v>
      </c>
      <c r="I46">
        <v>76179.416299892502</v>
      </c>
      <c r="J46">
        <v>154911.89004754004</v>
      </c>
      <c r="K46">
        <v>213649.42273947017</v>
      </c>
      <c r="L46">
        <v>735610.16125127964</v>
      </c>
    </row>
    <row r="47" spans="1:12" x14ac:dyDescent="0.25">
      <c r="A47" t="s">
        <v>374</v>
      </c>
      <c r="B47" t="s">
        <v>375</v>
      </c>
      <c r="C47">
        <v>93961.421362156339</v>
      </c>
      <c r="D47">
        <v>21758.900199291988</v>
      </c>
      <c r="E47">
        <v>42707.277367358358</v>
      </c>
      <c r="F47">
        <v>57840.466721006254</v>
      </c>
      <c r="G47">
        <v>216268.06564981295</v>
      </c>
      <c r="H47">
        <v>118771.68480045386</v>
      </c>
      <c r="I47">
        <v>31106.594989122768</v>
      </c>
      <c r="J47">
        <v>67716.453536891917</v>
      </c>
      <c r="K47">
        <v>93392.322588545256</v>
      </c>
      <c r="L47">
        <v>310987.05591501383</v>
      </c>
    </row>
    <row r="48" spans="1:12" x14ac:dyDescent="0.25">
      <c r="A48" t="s">
        <v>124</v>
      </c>
      <c r="B48" t="s">
        <v>125</v>
      </c>
      <c r="C48">
        <v>30956.99087197303</v>
      </c>
      <c r="D48">
        <v>0</v>
      </c>
      <c r="E48">
        <v>13140.700728417954</v>
      </c>
      <c r="F48">
        <v>17797.066683386543</v>
      </c>
      <c r="G48">
        <v>61894.758283777526</v>
      </c>
      <c r="H48">
        <v>38782.590955250242</v>
      </c>
      <c r="I48">
        <v>0</v>
      </c>
      <c r="J48">
        <v>18851.920953055149</v>
      </c>
      <c r="K48">
        <v>25999.954089478317</v>
      </c>
      <c r="L48">
        <v>83634.4659977837</v>
      </c>
    </row>
    <row r="49" spans="1:12" x14ac:dyDescent="0.25">
      <c r="A49" t="s">
        <v>126</v>
      </c>
      <c r="B49" t="s">
        <v>127</v>
      </c>
      <c r="C49">
        <v>24393.830545944431</v>
      </c>
      <c r="D49">
        <v>0</v>
      </c>
      <c r="E49">
        <v>11087.466239602649</v>
      </c>
      <c r="F49">
        <v>15016.275014107396</v>
      </c>
      <c r="G49">
        <v>50497.57179965447</v>
      </c>
      <c r="H49">
        <v>23431.148702130369</v>
      </c>
      <c r="I49">
        <v>0</v>
      </c>
      <c r="J49">
        <v>11389.702242470816</v>
      </c>
      <c r="K49">
        <v>15708.305595726475</v>
      </c>
      <c r="L49">
        <v>50529.156540327662</v>
      </c>
    </row>
    <row r="50" spans="1:12" x14ac:dyDescent="0.25">
      <c r="A50" t="s">
        <v>376</v>
      </c>
      <c r="B50" t="s">
        <v>377</v>
      </c>
      <c r="C50">
        <v>36139.008216213973</v>
      </c>
      <c r="D50">
        <v>9396.4318726730726</v>
      </c>
      <c r="E50">
        <v>18572.655762648174</v>
      </c>
      <c r="F50">
        <v>25153.817891964685</v>
      </c>
      <c r="G50">
        <v>89261.913743499899</v>
      </c>
      <c r="H50">
        <v>30718.156983781875</v>
      </c>
      <c r="I50">
        <v>7986.9670917721114</v>
      </c>
      <c r="J50">
        <v>15786.757398250948</v>
      </c>
      <c r="K50">
        <v>21380.745208169981</v>
      </c>
      <c r="L50">
        <v>75872.626681974914</v>
      </c>
    </row>
    <row r="51" spans="1:12" x14ac:dyDescent="0.25">
      <c r="A51" t="s">
        <v>378</v>
      </c>
      <c r="B51" t="s">
        <v>379</v>
      </c>
      <c r="C51">
        <v>100070.27281870352</v>
      </c>
      <c r="D51">
        <v>19020.541914029844</v>
      </c>
      <c r="E51">
        <v>45171.158753936717</v>
      </c>
      <c r="F51">
        <v>61177.416724141236</v>
      </c>
      <c r="G51">
        <v>225439.39021081134</v>
      </c>
      <c r="H51">
        <v>99380.38932282872</v>
      </c>
      <c r="I51">
        <v>16167.460626925367</v>
      </c>
      <c r="J51">
        <v>48308.04744220381</v>
      </c>
      <c r="K51">
        <v>66624.882354288158</v>
      </c>
      <c r="L51">
        <v>230480.77974624606</v>
      </c>
    </row>
    <row r="52" spans="1:12" x14ac:dyDescent="0.25">
      <c r="A52" t="s">
        <v>380</v>
      </c>
      <c r="B52" t="s">
        <v>381</v>
      </c>
      <c r="C52">
        <v>54208.51232432096</v>
      </c>
      <c r="D52">
        <v>14094.647809009608</v>
      </c>
      <c r="E52">
        <v>25603.731413802405</v>
      </c>
      <c r="F52">
        <v>34676.333076327493</v>
      </c>
      <c r="G52">
        <v>128583.22462346047</v>
      </c>
      <c r="H52">
        <v>48787.661091888862</v>
      </c>
      <c r="I52">
        <v>12685.183028108648</v>
      </c>
      <c r="J52">
        <v>23043.358272422163</v>
      </c>
      <c r="K52">
        <v>31208.699768694743</v>
      </c>
      <c r="L52">
        <v>115724.90216111441</v>
      </c>
    </row>
    <row r="53" spans="1:12" x14ac:dyDescent="0.25">
      <c r="A53" t="s">
        <v>382</v>
      </c>
      <c r="B53" t="s">
        <v>383</v>
      </c>
      <c r="C53">
        <v>0</v>
      </c>
      <c r="D53">
        <v>2742.7185125157957</v>
      </c>
      <c r="E53">
        <v>0</v>
      </c>
      <c r="F53">
        <v>0</v>
      </c>
      <c r="G53">
        <v>2742.7185125157957</v>
      </c>
      <c r="H53">
        <v>15351.442253119889</v>
      </c>
      <c r="I53">
        <v>4020.5803047165477</v>
      </c>
      <c r="J53">
        <v>8010.6917858122724</v>
      </c>
      <c r="K53">
        <v>11048.084658042586</v>
      </c>
      <c r="L53">
        <v>38430.799001691295</v>
      </c>
    </row>
    <row r="54" spans="1:12" x14ac:dyDescent="0.25">
      <c r="A54" t="s">
        <v>384</v>
      </c>
      <c r="B54" t="s">
        <v>385</v>
      </c>
      <c r="C54">
        <v>51834.961460047867</v>
      </c>
      <c r="D54">
        <v>13165.048860075825</v>
      </c>
      <c r="E54">
        <v>39137.381176538227</v>
      </c>
      <c r="F54">
        <v>51571.021094481468</v>
      </c>
      <c r="G54">
        <v>155708.41259114339</v>
      </c>
      <c r="H54">
        <v>46651.465314043082</v>
      </c>
      <c r="I54">
        <v>11848.543974068243</v>
      </c>
      <c r="J54">
        <v>35223.643058884409</v>
      </c>
      <c r="K54">
        <v>46413.91898503332</v>
      </c>
      <c r="L54">
        <v>140137.57133202907</v>
      </c>
    </row>
    <row r="55" spans="1:12" x14ac:dyDescent="0.25">
      <c r="A55" t="s">
        <v>386</v>
      </c>
      <c r="B55" t="s">
        <v>387</v>
      </c>
      <c r="C55">
        <v>90711.182555083738</v>
      </c>
      <c r="D55">
        <v>23038.835505132694</v>
      </c>
      <c r="E55">
        <v>69810.809556638749</v>
      </c>
      <c r="F55">
        <v>91989.157783159899</v>
      </c>
      <c r="G55">
        <v>275549.98540001508</v>
      </c>
      <c r="H55">
        <v>81640.064299575373</v>
      </c>
      <c r="I55">
        <v>20734.951954619424</v>
      </c>
      <c r="J55">
        <v>62829.728600974879</v>
      </c>
      <c r="K55">
        <v>82790.242004843909</v>
      </c>
      <c r="L55">
        <v>247994.98686001357</v>
      </c>
    </row>
    <row r="56" spans="1:12" x14ac:dyDescent="0.25">
      <c r="A56" t="s">
        <v>128</v>
      </c>
      <c r="B56" t="s">
        <v>129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 t="s">
        <v>286</v>
      </c>
      <c r="B57" t="s">
        <v>287</v>
      </c>
      <c r="C57">
        <v>40656.384243240733</v>
      </c>
      <c r="D57">
        <v>0</v>
      </c>
      <c r="E57">
        <v>18479.110399337744</v>
      </c>
      <c r="F57">
        <v>25027.125023512323</v>
      </c>
      <c r="G57">
        <v>84162.619666090788</v>
      </c>
      <c r="H57">
        <v>67061.563526786922</v>
      </c>
      <c r="I57">
        <v>17563.587646919659</v>
      </c>
      <c r="J57">
        <v>33641.449314903482</v>
      </c>
      <c r="K57">
        <v>46397.188905529132</v>
      </c>
      <c r="L57">
        <v>164663.7893941392</v>
      </c>
    </row>
    <row r="58" spans="1:12" x14ac:dyDescent="0.25">
      <c r="A58" t="s">
        <v>388</v>
      </c>
      <c r="B58" t="s">
        <v>389</v>
      </c>
      <c r="C58">
        <v>85830.144513508203</v>
      </c>
      <c r="D58">
        <v>22316.52569759855</v>
      </c>
      <c r="E58">
        <v>39383.624570933454</v>
      </c>
      <c r="F58">
        <v>53339.088014277331</v>
      </c>
      <c r="G58">
        <v>200869.38279631754</v>
      </c>
      <c r="H58">
        <v>72955.622836481969</v>
      </c>
      <c r="I58">
        <v>18969.046842958767</v>
      </c>
      <c r="J58">
        <v>33476.080885293435</v>
      </c>
      <c r="K58">
        <v>45338.224812135733</v>
      </c>
      <c r="L58">
        <v>170738.9753768699</v>
      </c>
    </row>
    <row r="59" spans="1:12" x14ac:dyDescent="0.25">
      <c r="A59" t="s">
        <v>390</v>
      </c>
      <c r="B59" t="s">
        <v>391</v>
      </c>
      <c r="C59">
        <v>75891.91725404936</v>
      </c>
      <c r="D59">
        <v>19732.506932613454</v>
      </c>
      <c r="E59">
        <v>35269.414899280033</v>
      </c>
      <c r="F59">
        <v>47767.021091125855</v>
      </c>
      <c r="G59">
        <v>178660.86017706871</v>
      </c>
      <c r="H59">
        <v>81605.035135005761</v>
      </c>
      <c r="I59">
        <v>21372.558461914286</v>
      </c>
      <c r="J59">
        <v>45324.632764294533</v>
      </c>
      <c r="K59">
        <v>62510.25420320069</v>
      </c>
      <c r="L59">
        <v>210812.48056441528</v>
      </c>
    </row>
    <row r="60" spans="1:12" x14ac:dyDescent="0.25">
      <c r="A60" t="s">
        <v>392</v>
      </c>
      <c r="B60" t="s">
        <v>393</v>
      </c>
      <c r="C60">
        <v>294532.91696214385</v>
      </c>
      <c r="D60">
        <v>38710.184829621474</v>
      </c>
      <c r="E60">
        <v>133870.88867075788</v>
      </c>
      <c r="F60">
        <v>181307.61683700039</v>
      </c>
      <c r="G60">
        <v>648421.60729952354</v>
      </c>
      <c r="H60">
        <v>289253.49087457481</v>
      </c>
      <c r="I60">
        <v>32903.657105178252</v>
      </c>
      <c r="J60">
        <v>140603.91044153625</v>
      </c>
      <c r="K60">
        <v>193916.32425069241</v>
      </c>
      <c r="L60">
        <v>656677.3826719817</v>
      </c>
    </row>
    <row r="61" spans="1:12" x14ac:dyDescent="0.25">
      <c r="A61" t="s">
        <v>288</v>
      </c>
      <c r="B61" t="s">
        <v>289</v>
      </c>
      <c r="C61">
        <v>61436.31396756375</v>
      </c>
      <c r="D61">
        <v>0</v>
      </c>
      <c r="E61">
        <v>0</v>
      </c>
      <c r="F61">
        <v>0</v>
      </c>
      <c r="G61">
        <v>61436.31396756375</v>
      </c>
      <c r="H61">
        <v>84028.947069708884</v>
      </c>
      <c r="I61">
        <v>0</v>
      </c>
      <c r="J61">
        <v>0</v>
      </c>
      <c r="K61">
        <v>0</v>
      </c>
      <c r="L61">
        <v>84028.947069708884</v>
      </c>
    </row>
    <row r="62" spans="1:12" x14ac:dyDescent="0.25">
      <c r="A62" t="s">
        <v>394</v>
      </c>
      <c r="B62" t="s">
        <v>395</v>
      </c>
      <c r="C62">
        <v>0</v>
      </c>
      <c r="D62">
        <v>2011.3269091782506</v>
      </c>
      <c r="E62">
        <v>0</v>
      </c>
      <c r="F62">
        <v>0</v>
      </c>
      <c r="G62">
        <v>2011.3269091782506</v>
      </c>
      <c r="H62">
        <v>8079.7064490104676</v>
      </c>
      <c r="I62">
        <v>1709.6278728015129</v>
      </c>
      <c r="J62">
        <v>3927.483531886488</v>
      </c>
      <c r="K62">
        <v>5416.6571019746461</v>
      </c>
      <c r="L62">
        <v>19133.474955673115</v>
      </c>
    </row>
    <row r="63" spans="1:12" x14ac:dyDescent="0.25">
      <c r="A63" t="s">
        <v>396</v>
      </c>
      <c r="B63" t="s">
        <v>397</v>
      </c>
      <c r="C63">
        <v>672185.55282158009</v>
      </c>
      <c r="D63">
        <v>86792.357442053253</v>
      </c>
      <c r="E63">
        <v>316403.43472643849</v>
      </c>
      <c r="F63">
        <v>428519.99623591662</v>
      </c>
      <c r="G63">
        <v>1503901.3412259885</v>
      </c>
      <c r="H63">
        <v>604966.99753942213</v>
      </c>
      <c r="I63">
        <v>157649.06984283309</v>
      </c>
      <c r="J63">
        <v>303201.72866163694</v>
      </c>
      <c r="K63">
        <v>418165.92827244278</v>
      </c>
      <c r="L63">
        <v>1483983.7243163348</v>
      </c>
    </row>
    <row r="64" spans="1:12" x14ac:dyDescent="0.25">
      <c r="A64" t="s">
        <v>398</v>
      </c>
      <c r="B64" t="s">
        <v>399</v>
      </c>
      <c r="C64">
        <v>347837.95408105961</v>
      </c>
      <c r="D64">
        <v>49521.476674472964</v>
      </c>
      <c r="E64">
        <v>158099.05563877846</v>
      </c>
      <c r="F64">
        <v>214120.95853449428</v>
      </c>
      <c r="G64">
        <v>769579.44492880534</v>
      </c>
      <c r="H64">
        <v>369242.5847197785</v>
      </c>
      <c r="I64">
        <v>42093.255173302015</v>
      </c>
      <c r="J64">
        <v>179485.99740721248</v>
      </c>
      <c r="K64">
        <v>247541.22956024139</v>
      </c>
      <c r="L64">
        <v>838363.06686053448</v>
      </c>
    </row>
    <row r="65" spans="1:12" x14ac:dyDescent="0.25">
      <c r="A65" t="s">
        <v>400</v>
      </c>
      <c r="B65" t="s">
        <v>401</v>
      </c>
      <c r="C65">
        <v>620687.46611347503</v>
      </c>
      <c r="D65">
        <v>113643.57851227462</v>
      </c>
      <c r="E65">
        <v>282114.41876322299</v>
      </c>
      <c r="F65">
        <v>382080.77535895491</v>
      </c>
      <c r="G65">
        <v>1398526.2387479276</v>
      </c>
      <c r="H65">
        <v>550228.00917761307</v>
      </c>
      <c r="I65">
        <v>96597.04173543342</v>
      </c>
      <c r="J65">
        <v>267461.62852146971</v>
      </c>
      <c r="K65">
        <v>368874.34864447353</v>
      </c>
      <c r="L65">
        <v>1283161.0280789898</v>
      </c>
    </row>
    <row r="66" spans="1:12" x14ac:dyDescent="0.25">
      <c r="A66" t="s">
        <v>130</v>
      </c>
      <c r="B66" t="s">
        <v>131</v>
      </c>
      <c r="C66">
        <v>9938.227259458843</v>
      </c>
      <c r="D66">
        <v>0</v>
      </c>
      <c r="E66">
        <v>4517.1158753936706</v>
      </c>
      <c r="F66">
        <v>6117.7416724141231</v>
      </c>
      <c r="G66">
        <v>20573.084807266638</v>
      </c>
      <c r="H66">
        <v>9695.6477388125604</v>
      </c>
      <c r="I66">
        <v>0</v>
      </c>
      <c r="J66">
        <v>4712.9802382637854</v>
      </c>
      <c r="K66">
        <v>6499.9885223695792</v>
      </c>
      <c r="L66">
        <v>20908.616499445925</v>
      </c>
    </row>
    <row r="67" spans="1:12" x14ac:dyDescent="0.25">
      <c r="A67" t="s">
        <v>132</v>
      </c>
      <c r="B67" t="s">
        <v>133</v>
      </c>
      <c r="C67">
        <v>158108.16094593611</v>
      </c>
      <c r="D67">
        <v>0</v>
      </c>
      <c r="E67">
        <v>71863.207108535687</v>
      </c>
      <c r="F67">
        <v>97327.708424770157</v>
      </c>
      <c r="G67">
        <v>327299.07647924195</v>
      </c>
      <c r="H67">
        <v>175329.62994352719</v>
      </c>
      <c r="I67">
        <v>0</v>
      </c>
      <c r="J67">
        <v>85226.392641936807</v>
      </c>
      <c r="K67">
        <v>117541.45911284983</v>
      </c>
      <c r="L67">
        <v>378097.48169831384</v>
      </c>
    </row>
    <row r="68" spans="1:12" x14ac:dyDescent="0.25">
      <c r="A68" t="s">
        <v>134</v>
      </c>
      <c r="B68" t="s">
        <v>135</v>
      </c>
      <c r="C68">
        <v>1647035.2994539519</v>
      </c>
      <c r="D68">
        <v>0</v>
      </c>
      <c r="E68">
        <v>981035.43875595299</v>
      </c>
      <c r="F68">
        <v>1328662.2595815766</v>
      </c>
      <c r="G68">
        <v>3956732.9977914817</v>
      </c>
      <c r="H68">
        <v>1562615.2272386253</v>
      </c>
      <c r="I68">
        <v>0</v>
      </c>
      <c r="J68">
        <v>1003668.4165735922</v>
      </c>
      <c r="K68">
        <v>1384226.7224096213</v>
      </c>
      <c r="L68">
        <v>3950510.3662218391</v>
      </c>
    </row>
    <row r="69" spans="1:12" x14ac:dyDescent="0.25">
      <c r="A69" t="s">
        <v>402</v>
      </c>
      <c r="B69" t="s">
        <v>403</v>
      </c>
      <c r="C69">
        <v>327058.02435673645</v>
      </c>
      <c r="D69">
        <v>58346.058471810902</v>
      </c>
      <c r="E69">
        <v>148654.17699022809</v>
      </c>
      <c r="F69">
        <v>201329.31685581023</v>
      </c>
      <c r="G69">
        <v>735387.5766745857</v>
      </c>
      <c r="H69">
        <v>366818.67278507532</v>
      </c>
      <c r="I69">
        <v>49594.149701039263</v>
      </c>
      <c r="J69">
        <v>178307.75234764654</v>
      </c>
      <c r="K69">
        <v>245916.23242964898</v>
      </c>
      <c r="L69">
        <v>840636.80726341007</v>
      </c>
    </row>
    <row r="70" spans="1:12" x14ac:dyDescent="0.25">
      <c r="A70" t="s">
        <v>404</v>
      </c>
      <c r="B70" t="s">
        <v>405</v>
      </c>
      <c r="C70">
        <v>211413.19806485178</v>
      </c>
      <c r="D70">
        <v>43883.496200252732</v>
      </c>
      <c r="E70">
        <v>96091.374076556269</v>
      </c>
      <c r="F70">
        <v>130141.05012226409</v>
      </c>
      <c r="G70">
        <v>481529.11846392485</v>
      </c>
      <c r="H70">
        <v>235927.42831110567</v>
      </c>
      <c r="I70">
        <v>61789.970998801691</v>
      </c>
      <c r="J70">
        <v>126853.14256161892</v>
      </c>
      <c r="K70">
        <v>174951.71398825743</v>
      </c>
      <c r="L70">
        <v>599522.25585978373</v>
      </c>
    </row>
    <row r="71" spans="1:12" x14ac:dyDescent="0.25">
      <c r="A71" t="s">
        <v>406</v>
      </c>
      <c r="B71" t="s">
        <v>407</v>
      </c>
      <c r="C71">
        <v>19876.454518917686</v>
      </c>
      <c r="D71">
        <v>5168.0375299701909</v>
      </c>
      <c r="E71">
        <v>13415.290042779665</v>
      </c>
      <c r="F71">
        <v>18168.955857277586</v>
      </c>
      <c r="G71">
        <v>56628.737948945127</v>
      </c>
      <c r="H71">
        <v>17888.809067025919</v>
      </c>
      <c r="I71">
        <v>4651.2337769731721</v>
      </c>
      <c r="J71">
        <v>12073.761038501698</v>
      </c>
      <c r="K71">
        <v>16352.060271549828</v>
      </c>
      <c r="L71">
        <v>50965.864154050621</v>
      </c>
    </row>
    <row r="72" spans="1:12" x14ac:dyDescent="0.25">
      <c r="A72" t="s">
        <v>408</v>
      </c>
      <c r="B72" t="s">
        <v>409</v>
      </c>
      <c r="C72">
        <v>57594.401622275385</v>
      </c>
      <c r="D72">
        <v>14627.832066750916</v>
      </c>
      <c r="E72">
        <v>28489.714282299763</v>
      </c>
      <c r="F72">
        <v>35955.563460073536</v>
      </c>
      <c r="G72">
        <v>136667.51143139962</v>
      </c>
      <c r="H72">
        <v>54134.033208370114</v>
      </c>
      <c r="I72">
        <v>14177.835811368881</v>
      </c>
      <c r="J72">
        <v>26958.404062210138</v>
      </c>
      <c r="K72">
        <v>37180.151014238079</v>
      </c>
      <c r="L72">
        <v>132450.4240961872</v>
      </c>
    </row>
    <row r="73" spans="1:12" x14ac:dyDescent="0.25">
      <c r="A73" t="s">
        <v>136</v>
      </c>
      <c r="B73" t="s">
        <v>137</v>
      </c>
      <c r="C73">
        <v>238517.45422701226</v>
      </c>
      <c r="D73">
        <v>0</v>
      </c>
      <c r="E73">
        <v>108410.78100944811</v>
      </c>
      <c r="F73">
        <v>146825.80013793896</v>
      </c>
      <c r="G73">
        <v>493754.03537439927</v>
      </c>
      <c r="H73">
        <v>286021.60829497059</v>
      </c>
      <c r="I73">
        <v>0</v>
      </c>
      <c r="J73">
        <v>139032.91702878164</v>
      </c>
      <c r="K73">
        <v>191749.66140990253</v>
      </c>
      <c r="L73">
        <v>616804.1867336547</v>
      </c>
    </row>
    <row r="74" spans="1:12" x14ac:dyDescent="0.25">
      <c r="A74" t="s">
        <v>410</v>
      </c>
      <c r="B74" t="s">
        <v>411</v>
      </c>
      <c r="C74">
        <v>331575.40038376336</v>
      </c>
      <c r="D74">
        <v>44642.002033591976</v>
      </c>
      <c r="E74">
        <v>150707.41147904331</v>
      </c>
      <c r="F74">
        <v>204110.10852508942</v>
      </c>
      <c r="G74">
        <v>731034.9224214881</v>
      </c>
      <c r="H74">
        <v>283597.69636026741</v>
      </c>
      <c r="I74">
        <v>37945.701728553177</v>
      </c>
      <c r="J74">
        <v>137854.67196921573</v>
      </c>
      <c r="K74">
        <v>190124.66427931009</v>
      </c>
      <c r="L74">
        <v>649522.7343373464</v>
      </c>
    </row>
    <row r="75" spans="1:12" x14ac:dyDescent="0.25">
      <c r="A75" t="s">
        <v>412</v>
      </c>
      <c r="B75" t="s">
        <v>413</v>
      </c>
      <c r="C75">
        <v>35827.105715033089</v>
      </c>
      <c r="D75">
        <v>9099.3720062288776</v>
      </c>
      <c r="E75">
        <v>24095.210998329101</v>
      </c>
      <c r="F75">
        <v>31750.07109100404</v>
      </c>
      <c r="G75">
        <v>100771.7598105951</v>
      </c>
      <c r="H75">
        <v>30453.039857778123</v>
      </c>
      <c r="I75">
        <v>7734.4662052945459</v>
      </c>
      <c r="J75">
        <v>20480.929348579735</v>
      </c>
      <c r="K75">
        <v>26987.560427353434</v>
      </c>
      <c r="L75">
        <v>85655.995839005831</v>
      </c>
    </row>
    <row r="76" spans="1:12" x14ac:dyDescent="0.25">
      <c r="A76" t="s">
        <v>138</v>
      </c>
      <c r="B76" t="s">
        <v>139</v>
      </c>
      <c r="C76">
        <v>1605475.4400053066</v>
      </c>
      <c r="D76">
        <v>0</v>
      </c>
      <c r="E76">
        <v>952700.80281030165</v>
      </c>
      <c r="F76">
        <v>1290287.3345455246</v>
      </c>
      <c r="G76">
        <v>3848463.5773611329</v>
      </c>
      <c r="H76">
        <v>1560191.3153039222</v>
      </c>
      <c r="I76">
        <v>0</v>
      </c>
      <c r="J76">
        <v>1001901.0489842431</v>
      </c>
      <c r="K76">
        <v>1381789.2267137328</v>
      </c>
      <c r="L76">
        <v>3943881.5910018981</v>
      </c>
    </row>
    <row r="77" spans="1:12" x14ac:dyDescent="0.25">
      <c r="A77" t="s">
        <v>290</v>
      </c>
      <c r="B77" t="s">
        <v>291</v>
      </c>
      <c r="C77">
        <v>2648989.3022484859</v>
      </c>
      <c r="D77">
        <v>0</v>
      </c>
      <c r="E77">
        <v>1801713.2639354304</v>
      </c>
      <c r="F77">
        <v>2440144.689792451</v>
      </c>
      <c r="G77">
        <v>6890847.2559763677</v>
      </c>
      <c r="H77">
        <v>2445727.1421154686</v>
      </c>
      <c r="I77">
        <v>0</v>
      </c>
      <c r="J77">
        <v>1797805.5867210394</v>
      </c>
      <c r="K77">
        <v>2479474.7884288956</v>
      </c>
      <c r="L77">
        <v>6723007.5172654036</v>
      </c>
    </row>
    <row r="78" spans="1:12" x14ac:dyDescent="0.25">
      <c r="A78" t="s">
        <v>414</v>
      </c>
      <c r="B78" t="s">
        <v>415</v>
      </c>
      <c r="C78">
        <v>16262.553697296293</v>
      </c>
      <c r="D78">
        <v>4228.3943427028817</v>
      </c>
      <c r="E78">
        <v>9889.2191242749213</v>
      </c>
      <c r="F78">
        <v>13393.432803832777</v>
      </c>
      <c r="G78">
        <v>43773.599968106872</v>
      </c>
      <c r="H78">
        <v>15449.426012431477</v>
      </c>
      <c r="I78">
        <v>4016.9746255677373</v>
      </c>
      <c r="J78">
        <v>11583.769022490154</v>
      </c>
      <c r="K78">
        <v>15975.956164777799</v>
      </c>
      <c r="L78">
        <v>47026.125825267169</v>
      </c>
    </row>
    <row r="79" spans="1:12" x14ac:dyDescent="0.25">
      <c r="A79" t="s">
        <v>416</v>
      </c>
      <c r="B79" t="s">
        <v>417</v>
      </c>
      <c r="C79">
        <v>2731205.5459403717</v>
      </c>
      <c r="D79">
        <v>532651.27181754215</v>
      </c>
      <c r="E79">
        <v>1876450.9993283073</v>
      </c>
      <c r="F79">
        <v>2541365.5065542129</v>
      </c>
      <c r="G79">
        <v>7681673.3236404341</v>
      </c>
      <c r="H79">
        <v>3300560.084420776</v>
      </c>
      <c r="I79">
        <v>864424.76551405794</v>
      </c>
      <c r="J79">
        <v>2628861.1020682207</v>
      </c>
      <c r="K79">
        <v>3625639.4312067311</v>
      </c>
      <c r="L79">
        <v>10419485.383209785</v>
      </c>
    </row>
    <row r="80" spans="1:12" x14ac:dyDescent="0.25">
      <c r="A80" t="s">
        <v>140</v>
      </c>
      <c r="B80" t="s">
        <v>141</v>
      </c>
      <c r="C80">
        <v>645984.7718648247</v>
      </c>
      <c r="D80">
        <v>0</v>
      </c>
      <c r="E80">
        <v>298540.29467374535</v>
      </c>
      <c r="F80">
        <v>404327.10871318798</v>
      </c>
      <c r="G80">
        <v>1348852.175251758</v>
      </c>
      <c r="H80">
        <v>833017.73489297892</v>
      </c>
      <c r="I80">
        <v>218169.38390330324</v>
      </c>
      <c r="J80">
        <v>471690.77217956714</v>
      </c>
      <c r="K80">
        <v>650540.51794715528</v>
      </c>
      <c r="L80">
        <v>2173418.4089230048</v>
      </c>
    </row>
    <row r="81" spans="1:12" x14ac:dyDescent="0.25">
      <c r="A81" t="s">
        <v>142</v>
      </c>
      <c r="B81" t="s">
        <v>143</v>
      </c>
      <c r="C81">
        <v>290015.54093511717</v>
      </c>
      <c r="D81">
        <v>0</v>
      </c>
      <c r="E81">
        <v>131817.65418194261</v>
      </c>
      <c r="F81">
        <v>178526.82516772128</v>
      </c>
      <c r="G81">
        <v>600360.020284781</v>
      </c>
      <c r="H81">
        <v>329652.02311962715</v>
      </c>
      <c r="I81">
        <v>0</v>
      </c>
      <c r="J81">
        <v>160241.32810096868</v>
      </c>
      <c r="K81">
        <v>220999.60976056565</v>
      </c>
      <c r="L81">
        <v>710892.96098116145</v>
      </c>
    </row>
    <row r="82" spans="1:12" x14ac:dyDescent="0.25">
      <c r="A82" t="s">
        <v>418</v>
      </c>
      <c r="B82" t="s">
        <v>419</v>
      </c>
      <c r="C82">
        <v>161264.32454237109</v>
      </c>
      <c r="D82">
        <v>40957.929786902569</v>
      </c>
      <c r="E82">
        <v>72369.227385946913</v>
      </c>
      <c r="F82">
        <v>95360.364948212722</v>
      </c>
      <c r="G82">
        <v>369951.84666343324</v>
      </c>
      <c r="H82">
        <v>145137.89208813399</v>
      </c>
      <c r="I82">
        <v>36862.136808212315</v>
      </c>
      <c r="J82">
        <v>65132.304647352226</v>
      </c>
      <c r="K82">
        <v>85824.328453391456</v>
      </c>
      <c r="L82">
        <v>332956.66199708998</v>
      </c>
    </row>
    <row r="83" spans="1:12" x14ac:dyDescent="0.25">
      <c r="A83" t="s">
        <v>420</v>
      </c>
      <c r="B83" t="s">
        <v>421</v>
      </c>
      <c r="C83">
        <v>1137489.4320399391</v>
      </c>
      <c r="D83">
        <v>288899.68331833044</v>
      </c>
      <c r="E83">
        <v>576021.61441997031</v>
      </c>
      <c r="F83">
        <v>766386.18405333289</v>
      </c>
      <c r="G83">
        <v>2768796.913831573</v>
      </c>
      <c r="H83">
        <v>1033394.4548284389</v>
      </c>
      <c r="I83">
        <v>245564.73082058088</v>
      </c>
      <c r="J83">
        <v>617793.15956574457</v>
      </c>
      <c r="K83">
        <v>852040.16214061202</v>
      </c>
      <c r="L83">
        <v>2748792.5073553766</v>
      </c>
    </row>
    <row r="84" spans="1:12" x14ac:dyDescent="0.25">
      <c r="A84" t="s">
        <v>144</v>
      </c>
      <c r="B84" t="s">
        <v>145</v>
      </c>
      <c r="C84">
        <v>45173.76027026747</v>
      </c>
      <c r="D84">
        <v>0</v>
      </c>
      <c r="E84">
        <v>20532.344888153057</v>
      </c>
      <c r="F84">
        <v>27807.916692791467</v>
      </c>
      <c r="G84">
        <v>93514.02185121199</v>
      </c>
      <c r="H84">
        <v>46862.297404260738</v>
      </c>
      <c r="I84">
        <v>0</v>
      </c>
      <c r="J84">
        <v>22779.404484941631</v>
      </c>
      <c r="K84">
        <v>31416.61119145295</v>
      </c>
      <c r="L84">
        <v>101058.31308065532</v>
      </c>
    </row>
    <row r="85" spans="1:12" x14ac:dyDescent="0.25">
      <c r="A85" t="s">
        <v>422</v>
      </c>
      <c r="B85" t="s">
        <v>423</v>
      </c>
      <c r="C85">
        <v>25155.201885023223</v>
      </c>
      <c r="D85">
        <v>6388.9207703309121</v>
      </c>
      <c r="E85">
        <v>13613.103005692261</v>
      </c>
      <c r="F85">
        <v>17937.879366562203</v>
      </c>
      <c r="G85">
        <v>63095.105027608603</v>
      </c>
      <c r="H85">
        <v>22639.6816965209</v>
      </c>
      <c r="I85">
        <v>5750.0286932978206</v>
      </c>
      <c r="J85">
        <v>12251.792705123034</v>
      </c>
      <c r="K85">
        <v>16144.091429905984</v>
      </c>
      <c r="L85">
        <v>56785.594524847736</v>
      </c>
    </row>
    <row r="86" spans="1:12" x14ac:dyDescent="0.25">
      <c r="A86" t="s">
        <v>146</v>
      </c>
      <c r="B86" t="s">
        <v>147</v>
      </c>
      <c r="C86">
        <v>0</v>
      </c>
      <c r="D86">
        <v>0</v>
      </c>
      <c r="E86">
        <v>0</v>
      </c>
      <c r="F86">
        <v>0</v>
      </c>
      <c r="G86">
        <v>0</v>
      </c>
      <c r="H86">
        <v>12927.530318416746</v>
      </c>
      <c r="I86">
        <v>3385.7518355507777</v>
      </c>
      <c r="J86">
        <v>8826.6854018146732</v>
      </c>
      <c r="K86">
        <v>12173.476420834355</v>
      </c>
      <c r="L86">
        <v>37313.443976616552</v>
      </c>
    </row>
    <row r="87" spans="1:12" x14ac:dyDescent="0.25">
      <c r="A87" t="s">
        <v>424</v>
      </c>
      <c r="B87" t="s">
        <v>425</v>
      </c>
      <c r="C87">
        <v>199668.02039458224</v>
      </c>
      <c r="D87">
        <v>51915.286096518728</v>
      </c>
      <c r="E87">
        <v>107282.77504598275</v>
      </c>
      <c r="F87">
        <v>145298.08881067042</v>
      </c>
      <c r="G87">
        <v>504164.17034775415</v>
      </c>
      <c r="H87">
        <v>201992.66122526166</v>
      </c>
      <c r="I87">
        <v>52902.3724304809</v>
      </c>
      <c r="J87">
        <v>125899.0291685089</v>
      </c>
      <c r="K87">
        <v>173635.83193683185</v>
      </c>
      <c r="L87">
        <v>554429.8947610833</v>
      </c>
    </row>
    <row r="88" spans="1:12" x14ac:dyDescent="0.25">
      <c r="A88" t="s">
        <v>426</v>
      </c>
      <c r="B88" t="s">
        <v>427</v>
      </c>
      <c r="C88">
        <v>94864.896567561678</v>
      </c>
      <c r="D88">
        <v>24665.633665766825</v>
      </c>
      <c r="E88">
        <v>44506.629411631649</v>
      </c>
      <c r="F88">
        <v>60277.413500379058</v>
      </c>
      <c r="G88">
        <v>224314.57314533921</v>
      </c>
      <c r="H88">
        <v>80635.162082427429</v>
      </c>
      <c r="I88">
        <v>20965.788615901802</v>
      </c>
      <c r="J88">
        <v>37830.634999886905</v>
      </c>
      <c r="K88">
        <v>51235.801475322201</v>
      </c>
      <c r="L88">
        <v>190667.38717353833</v>
      </c>
    </row>
    <row r="89" spans="1:12" x14ac:dyDescent="0.25">
      <c r="A89" t="s">
        <v>428</v>
      </c>
      <c r="B89" t="s">
        <v>429</v>
      </c>
      <c r="C89">
        <v>577807.3645105334</v>
      </c>
      <c r="D89">
        <v>146751.57405790404</v>
      </c>
      <c r="E89">
        <v>265432.38674037543</v>
      </c>
      <c r="F89">
        <v>349758.18013987131</v>
      </c>
      <c r="G89">
        <v>1339749.5054486841</v>
      </c>
      <c r="H89">
        <v>520026.62805948005</v>
      </c>
      <c r="I89">
        <v>133525.58801453374</v>
      </c>
      <c r="J89">
        <v>259621.56625770038</v>
      </c>
      <c r="K89">
        <v>358061.59065422614</v>
      </c>
      <c r="L89">
        <v>1271235.3729859404</v>
      </c>
    </row>
    <row r="90" spans="1:12" x14ac:dyDescent="0.25">
      <c r="A90" t="s">
        <v>430</v>
      </c>
      <c r="B90" t="s">
        <v>431</v>
      </c>
      <c r="C90">
        <v>364369.28791033657</v>
      </c>
      <c r="D90">
        <v>92542.549339944744</v>
      </c>
      <c r="E90">
        <v>221624.4479502778</v>
      </c>
      <c r="F90">
        <v>292032.80180504755</v>
      </c>
      <c r="G90">
        <v>970569.08700560662</v>
      </c>
      <c r="H90">
        <v>327932.35911930294</v>
      </c>
      <c r="I90">
        <v>83288.294405950277</v>
      </c>
      <c r="J90">
        <v>199462.00315525001</v>
      </c>
      <c r="K90">
        <v>262829.52162454283</v>
      </c>
      <c r="L90">
        <v>873512.17830504617</v>
      </c>
    </row>
    <row r="91" spans="1:12" x14ac:dyDescent="0.25">
      <c r="A91" t="s">
        <v>148</v>
      </c>
      <c r="B91" t="s">
        <v>149</v>
      </c>
      <c r="C91">
        <v>179791.56587566459</v>
      </c>
      <c r="D91">
        <v>0</v>
      </c>
      <c r="E91">
        <v>81718.732654849126</v>
      </c>
      <c r="F91">
        <v>110675.50843731003</v>
      </c>
      <c r="G91">
        <v>372185.80696782377</v>
      </c>
      <c r="H91">
        <v>173713.68865372514</v>
      </c>
      <c r="I91">
        <v>0</v>
      </c>
      <c r="J91">
        <v>84440.895935559471</v>
      </c>
      <c r="K91">
        <v>116458.12769245495</v>
      </c>
      <c r="L91">
        <v>374612.71228173957</v>
      </c>
    </row>
    <row r="92" spans="1:12" x14ac:dyDescent="0.25">
      <c r="A92" t="s">
        <v>432</v>
      </c>
      <c r="B92" t="s">
        <v>433</v>
      </c>
      <c r="C92">
        <v>36716.431034200577</v>
      </c>
      <c r="D92">
        <v>9325.2429425537066</v>
      </c>
      <c r="E92">
        <v>15120.631396732791</v>
      </c>
      <c r="F92">
        <v>19924.337737504171</v>
      </c>
      <c r="G92">
        <v>81086.643110991252</v>
      </c>
      <c r="H92">
        <v>38782.590955250242</v>
      </c>
      <c r="I92">
        <v>7926.45650117065</v>
      </c>
      <c r="J92">
        <v>18851.920953055149</v>
      </c>
      <c r="K92">
        <v>25999.954089478317</v>
      </c>
      <c r="L92">
        <v>91560.922498954358</v>
      </c>
    </row>
    <row r="93" spans="1:12" x14ac:dyDescent="0.25">
      <c r="A93" t="s">
        <v>434</v>
      </c>
      <c r="B93" t="s">
        <v>435</v>
      </c>
      <c r="C93">
        <v>27104.25616216048</v>
      </c>
      <c r="D93">
        <v>7047.323904504804</v>
      </c>
      <c r="E93">
        <v>15033.125892069245</v>
      </c>
      <c r="F93">
        <v>20360.066749127753</v>
      </c>
      <c r="G93">
        <v>69544.772707862285</v>
      </c>
      <c r="H93">
        <v>35550.708375646063</v>
      </c>
      <c r="I93">
        <v>9310.8175477646382</v>
      </c>
      <c r="J93">
        <v>22219.512251344717</v>
      </c>
      <c r="K93">
        <v>30644.426096638203</v>
      </c>
      <c r="L93">
        <v>97725.464271393619</v>
      </c>
    </row>
    <row r="94" spans="1:12" x14ac:dyDescent="0.25">
      <c r="A94" t="s">
        <v>150</v>
      </c>
      <c r="B94" t="s">
        <v>151</v>
      </c>
      <c r="C94">
        <v>11518.88032445508</v>
      </c>
      <c r="D94">
        <v>0</v>
      </c>
      <c r="E94">
        <v>4927.7627731567309</v>
      </c>
      <c r="F94">
        <v>6673.9000062699515</v>
      </c>
      <c r="G94">
        <v>23120.543103881762</v>
      </c>
      <c r="H94">
        <v>14543.471608218842</v>
      </c>
      <c r="I94">
        <v>0</v>
      </c>
      <c r="J94">
        <v>7069.4703573956758</v>
      </c>
      <c r="K94">
        <v>9749.9827835543656</v>
      </c>
      <c r="L94">
        <v>31362.924749168884</v>
      </c>
    </row>
    <row r="95" spans="1:12" x14ac:dyDescent="0.25">
      <c r="A95" t="s">
        <v>152</v>
      </c>
      <c r="B95" t="s">
        <v>153</v>
      </c>
      <c r="C95">
        <v>46980.71068107817</v>
      </c>
      <c r="D95">
        <v>0</v>
      </c>
      <c r="E95">
        <v>21353.638683679179</v>
      </c>
      <c r="F95">
        <v>28920.233360503127</v>
      </c>
      <c r="G95">
        <v>97254.582725260479</v>
      </c>
      <c r="H95">
        <v>57365.915787974314</v>
      </c>
      <c r="I95">
        <v>0</v>
      </c>
      <c r="J95">
        <v>27885.133076394064</v>
      </c>
      <c r="K95">
        <v>38458.265424019999</v>
      </c>
      <c r="L95">
        <v>123709.31428838838</v>
      </c>
    </row>
    <row r="96" spans="1:12" x14ac:dyDescent="0.25">
      <c r="A96" t="s">
        <v>436</v>
      </c>
      <c r="B96" t="s">
        <v>437</v>
      </c>
      <c r="C96">
        <v>28911.206572971179</v>
      </c>
      <c r="D96">
        <v>7517.1454981384595</v>
      </c>
      <c r="E96">
        <v>17993.561507422703</v>
      </c>
      <c r="F96">
        <v>24369.523409561192</v>
      </c>
      <c r="G96">
        <v>78791.436988093526</v>
      </c>
      <c r="H96">
        <v>24574.525587025502</v>
      </c>
      <c r="I96">
        <v>6389.5736734176908</v>
      </c>
      <c r="J96">
        <v>15294.527281309296</v>
      </c>
      <c r="K96">
        <v>20714.094898127012</v>
      </c>
      <c r="L96">
        <v>66972.721439879504</v>
      </c>
    </row>
    <row r="97" spans="1:12" x14ac:dyDescent="0.25">
      <c r="A97" t="s">
        <v>438</v>
      </c>
      <c r="B97" t="s">
        <v>439</v>
      </c>
      <c r="C97">
        <v>138946.4939137394</v>
      </c>
      <c r="D97">
        <v>22217.182407415534</v>
      </c>
      <c r="E97">
        <v>62418.328459985278</v>
      </c>
      <c r="F97">
        <v>84536.066746086071</v>
      </c>
      <c r="G97">
        <v>308118.07152722625</v>
      </c>
      <c r="H97">
        <v>183409.33639253766</v>
      </c>
      <c r="I97">
        <v>48035.354166876656</v>
      </c>
      <c r="J97">
        <v>96680.093228559679</v>
      </c>
      <c r="K97">
        <v>133338.029136053</v>
      </c>
      <c r="L97">
        <v>461462.81292402704</v>
      </c>
    </row>
    <row r="98" spans="1:12" x14ac:dyDescent="0.25">
      <c r="A98" t="s">
        <v>69</v>
      </c>
      <c r="B98" t="s">
        <v>20</v>
      </c>
      <c r="C98">
        <v>2634746.7436451004</v>
      </c>
      <c r="D98">
        <v>511743.82688045932</v>
      </c>
      <c r="E98">
        <v>1804119.623819344</v>
      </c>
      <c r="F98">
        <v>2443403.7357294485</v>
      </c>
      <c r="G98">
        <v>7394013.9300743518</v>
      </c>
      <c r="H98">
        <v>2751066.3077421673</v>
      </c>
      <c r="I98">
        <v>720511.00030223641</v>
      </c>
      <c r="J98">
        <v>2110728.9072088082</v>
      </c>
      <c r="K98">
        <v>2911048.4188546357</v>
      </c>
      <c r="L98">
        <v>8493354.6341078468</v>
      </c>
    </row>
    <row r="99" spans="1:12" x14ac:dyDescent="0.25">
      <c r="A99" t="s">
        <v>154</v>
      </c>
      <c r="B99" t="s">
        <v>155</v>
      </c>
      <c r="C99">
        <v>102996.17341620986</v>
      </c>
      <c r="D99">
        <v>0</v>
      </c>
      <c r="E99">
        <v>46813.746344988955</v>
      </c>
      <c r="F99">
        <v>63402.050059564564</v>
      </c>
      <c r="G99">
        <v>213211.96982076336</v>
      </c>
      <c r="H99">
        <v>119579.65544535492</v>
      </c>
      <c r="I99">
        <v>0</v>
      </c>
      <c r="J99">
        <v>58126.756271920014</v>
      </c>
      <c r="K99">
        <v>80166.525109224793</v>
      </c>
      <c r="L99">
        <v>257872.9368264997</v>
      </c>
    </row>
    <row r="100" spans="1:12" x14ac:dyDescent="0.25">
      <c r="A100" t="s">
        <v>440</v>
      </c>
      <c r="B100" t="s">
        <v>441</v>
      </c>
      <c r="C100">
        <v>102996.17341620986</v>
      </c>
      <c r="D100">
        <v>26779.830837118261</v>
      </c>
      <c r="E100">
        <v>47279.543121121591</v>
      </c>
      <c r="F100">
        <v>64032.900457657233</v>
      </c>
      <c r="G100">
        <v>241088.44783210696</v>
      </c>
      <c r="H100">
        <v>113115.89028614653</v>
      </c>
      <c r="I100">
        <v>29625.328561069298</v>
      </c>
      <c r="J100">
        <v>64098.494982153425</v>
      </c>
      <c r="K100">
        <v>88402.552232777263</v>
      </c>
      <c r="L100">
        <v>295242.26606214652</v>
      </c>
    </row>
    <row r="101" spans="1:12" x14ac:dyDescent="0.25">
      <c r="A101" t="s">
        <v>442</v>
      </c>
      <c r="B101" t="s">
        <v>443</v>
      </c>
      <c r="C101">
        <v>297243.34257835994</v>
      </c>
      <c r="D101">
        <v>77285.652152736031</v>
      </c>
      <c r="E101">
        <v>148091.24169042966</v>
      </c>
      <c r="F101">
        <v>200566.90720384405</v>
      </c>
      <c r="G101">
        <v>723187.14362536964</v>
      </c>
      <c r="H101">
        <v>335307.81763393455</v>
      </c>
      <c r="I101">
        <v>87817.938234598259</v>
      </c>
      <c r="J101">
        <v>203199.35747603665</v>
      </c>
      <c r="K101">
        <v>280245.92181054392</v>
      </c>
      <c r="L101">
        <v>906571.03515511332</v>
      </c>
    </row>
    <row r="102" spans="1:12" x14ac:dyDescent="0.25">
      <c r="A102" t="s">
        <v>87</v>
      </c>
      <c r="B102" t="s">
        <v>51</v>
      </c>
      <c r="C102">
        <v>91540.533494544841</v>
      </c>
      <c r="D102">
        <v>23801.272614441172</v>
      </c>
      <c r="E102">
        <v>50260.934555219144</v>
      </c>
      <c r="F102">
        <v>66849.454348231768</v>
      </c>
      <c r="G102">
        <v>232452.19501243695</v>
      </c>
      <c r="H102">
        <v>82981.469683298623</v>
      </c>
      <c r="I102">
        <v>21733.050039470974</v>
      </c>
      <c r="J102">
        <v>51181.786822438618</v>
      </c>
      <c r="K102">
        <v>70588.249914405285</v>
      </c>
      <c r="L102">
        <v>226484.55645961349</v>
      </c>
    </row>
    <row r="103" spans="1:12" x14ac:dyDescent="0.25">
      <c r="A103" t="s">
        <v>1301</v>
      </c>
      <c r="B103" t="s">
        <v>1302</v>
      </c>
      <c r="C103">
        <v>24217.685535385208</v>
      </c>
      <c r="D103">
        <v>3324.9219687504892</v>
      </c>
      <c r="E103">
        <v>16449.612576106319</v>
      </c>
      <c r="F103">
        <v>22686.768782528656</v>
      </c>
      <c r="G103">
        <v>66678.988862770668</v>
      </c>
      <c r="H103">
        <v>24217.685535385208</v>
      </c>
      <c r="I103">
        <v>3324.9219687504892</v>
      </c>
      <c r="J103">
        <v>16449.612576106319</v>
      </c>
      <c r="K103">
        <v>22686.768782528656</v>
      </c>
      <c r="L103">
        <v>66678.988862770668</v>
      </c>
    </row>
    <row r="104" spans="1:12" x14ac:dyDescent="0.25">
      <c r="A104" t="s">
        <v>88</v>
      </c>
      <c r="B104" t="s">
        <v>55</v>
      </c>
      <c r="C104">
        <v>54817.0924016629</v>
      </c>
      <c r="D104">
        <v>14252.883508273873</v>
      </c>
      <c r="E104">
        <v>30097.686658900315</v>
      </c>
      <c r="F104">
        <v>40031.367265585621</v>
      </c>
      <c r="G104">
        <v>139199.02983442269</v>
      </c>
      <c r="H104">
        <v>49340.33332520476</v>
      </c>
      <c r="I104">
        <v>12922.354077523327</v>
      </c>
      <c r="J104">
        <v>30432.413786314955</v>
      </c>
      <c r="K104">
        <v>41971.39184099788</v>
      </c>
      <c r="L104">
        <v>134666.49303004093</v>
      </c>
    </row>
    <row r="105" spans="1:12" x14ac:dyDescent="0.25">
      <c r="A105" t="s">
        <v>92</v>
      </c>
      <c r="B105" t="s">
        <v>45</v>
      </c>
      <c r="C105">
        <v>58357.081016148331</v>
      </c>
      <c r="D105">
        <v>9088.601280505176</v>
      </c>
      <c r="E105">
        <v>41284.542612564459</v>
      </c>
      <c r="F105">
        <v>55913.590382586888</v>
      </c>
      <c r="G105">
        <v>164643.81529180484</v>
      </c>
      <c r="H105">
        <v>50238.926712631976</v>
      </c>
      <c r="I105">
        <v>7335.6936575868458</v>
      </c>
      <c r="J105">
        <v>40407.072036772486</v>
      </c>
      <c r="K105">
        <v>55728.114947143877</v>
      </c>
      <c r="L105">
        <v>153709.80735413518</v>
      </c>
    </row>
    <row r="106" spans="1:12" x14ac:dyDescent="0.25">
      <c r="A106" t="s">
        <v>444</v>
      </c>
      <c r="B106" t="s">
        <v>445</v>
      </c>
      <c r="C106">
        <v>44974.451855041538</v>
      </c>
      <c r="D106">
        <v>11510.629044024519</v>
      </c>
      <c r="E106">
        <v>28945.720030394245</v>
      </c>
      <c r="F106">
        <v>38259.105063026764</v>
      </c>
      <c r="G106">
        <v>123689.90599248707</v>
      </c>
      <c r="H106">
        <v>40477.006669537383</v>
      </c>
      <c r="I106">
        <v>10359.566139622068</v>
      </c>
      <c r="J106">
        <v>26051.148027354822</v>
      </c>
      <c r="K106">
        <v>34433.194556724091</v>
      </c>
      <c r="L106">
        <v>111320.91539323836</v>
      </c>
    </row>
    <row r="107" spans="1:12" x14ac:dyDescent="0.25">
      <c r="A107" t="s">
        <v>446</v>
      </c>
      <c r="B107" t="s">
        <v>447</v>
      </c>
      <c r="C107">
        <v>10841.702464864193</v>
      </c>
      <c r="D107">
        <v>2818.9295618019223</v>
      </c>
      <c r="E107">
        <v>7327.9836244093813</v>
      </c>
      <c r="F107">
        <v>9924.6315636989275</v>
      </c>
      <c r="G107">
        <v>30913.247214774423</v>
      </c>
      <c r="H107">
        <v>0</v>
      </c>
      <c r="I107">
        <v>2537.0366056217304</v>
      </c>
      <c r="J107">
        <v>0</v>
      </c>
      <c r="K107">
        <v>0</v>
      </c>
      <c r="L107">
        <v>2537.0366056217304</v>
      </c>
    </row>
    <row r="108" spans="1:12" x14ac:dyDescent="0.25">
      <c r="A108" t="s">
        <v>156</v>
      </c>
      <c r="B108" t="s">
        <v>157</v>
      </c>
      <c r="C108">
        <v>672185.55282158009</v>
      </c>
      <c r="D108">
        <v>0</v>
      </c>
      <c r="E108">
        <v>0</v>
      </c>
      <c r="F108">
        <v>0</v>
      </c>
      <c r="G108">
        <v>672185.55282158009</v>
      </c>
      <c r="H108">
        <v>763532.25943148963</v>
      </c>
      <c r="I108">
        <v>0</v>
      </c>
      <c r="J108">
        <v>0</v>
      </c>
      <c r="K108">
        <v>0</v>
      </c>
      <c r="L108">
        <v>763532.25943148963</v>
      </c>
    </row>
    <row r="109" spans="1:12" x14ac:dyDescent="0.25">
      <c r="A109" t="s">
        <v>158</v>
      </c>
      <c r="B109" t="s">
        <v>159</v>
      </c>
      <c r="C109">
        <v>9034.7520540534933</v>
      </c>
      <c r="D109">
        <v>0</v>
      </c>
      <c r="E109">
        <v>4106.4689776306104</v>
      </c>
      <c r="F109">
        <v>5561.5833385582955</v>
      </c>
      <c r="G109">
        <v>18702.8043702424</v>
      </c>
      <c r="H109">
        <v>11311.589028614659</v>
      </c>
      <c r="I109">
        <v>2962.53285610693</v>
      </c>
      <c r="J109">
        <v>6973.9637766090282</v>
      </c>
      <c r="K109">
        <v>9618.2632244770975</v>
      </c>
      <c r="L109">
        <v>30866.348885807714</v>
      </c>
    </row>
    <row r="110" spans="1:12" x14ac:dyDescent="0.25">
      <c r="A110" t="s">
        <v>160</v>
      </c>
      <c r="B110" t="s">
        <v>161</v>
      </c>
      <c r="C110">
        <v>92154.470951345618</v>
      </c>
      <c r="D110">
        <v>0</v>
      </c>
      <c r="E110">
        <v>41885.983571832236</v>
      </c>
      <c r="F110">
        <v>56728.150053294594</v>
      </c>
      <c r="G110">
        <v>190768.60457647243</v>
      </c>
      <c r="H110">
        <v>101804.3012575319</v>
      </c>
      <c r="I110">
        <v>0</v>
      </c>
      <c r="J110">
        <v>49486.292501769734</v>
      </c>
      <c r="K110">
        <v>68249.87948488057</v>
      </c>
      <c r="L110">
        <v>219540.47324418221</v>
      </c>
    </row>
    <row r="111" spans="1:12" x14ac:dyDescent="0.25">
      <c r="A111" t="s">
        <v>448</v>
      </c>
      <c r="B111" t="s">
        <v>449</v>
      </c>
      <c r="C111">
        <v>24138.830091688953</v>
      </c>
      <c r="D111">
        <v>6130.7825573882492</v>
      </c>
      <c r="E111">
        <v>19942.159009201816</v>
      </c>
      <c r="F111">
        <v>26277.626964718085</v>
      </c>
      <c r="G111">
        <v>76489.398622997105</v>
      </c>
      <c r="H111">
        <v>25047.089991932451</v>
      </c>
      <c r="I111">
        <v>6559.8941813796328</v>
      </c>
      <c r="J111">
        <v>19583.414760869</v>
      </c>
      <c r="K111">
        <v>27008.806474721085</v>
      </c>
      <c r="L111">
        <v>78199.205408902169</v>
      </c>
    </row>
    <row r="112" spans="1:12" x14ac:dyDescent="0.25">
      <c r="A112" t="s">
        <v>450</v>
      </c>
      <c r="B112" t="s">
        <v>451</v>
      </c>
      <c r="C112">
        <v>699289.80898374051</v>
      </c>
      <c r="D112">
        <v>161454.69643676319</v>
      </c>
      <c r="E112">
        <v>334882.5451257762</v>
      </c>
      <c r="F112">
        <v>453547.12125942897</v>
      </c>
      <c r="G112">
        <v>1649174.1718057089</v>
      </c>
      <c r="H112">
        <v>720709.81525173387</v>
      </c>
      <c r="I112">
        <v>188755.66483195586</v>
      </c>
      <c r="J112">
        <v>389802.74053973396</v>
      </c>
      <c r="K112">
        <v>537603.2173709838</v>
      </c>
      <c r="L112">
        <v>1836871.4379944075</v>
      </c>
    </row>
    <row r="113" spans="1:12" x14ac:dyDescent="0.25">
      <c r="A113" t="s">
        <v>452</v>
      </c>
      <c r="B113" t="s">
        <v>453</v>
      </c>
      <c r="C113">
        <v>2531273.9512990043</v>
      </c>
      <c r="D113">
        <v>642893.21933370293</v>
      </c>
      <c r="E113">
        <v>1580680.7008694226</v>
      </c>
      <c r="F113">
        <v>2082850.5975009939</v>
      </c>
      <c r="G113">
        <v>6837698.4690031232</v>
      </c>
      <c r="H113">
        <v>2151582.8586041536</v>
      </c>
      <c r="I113">
        <v>546459.23643364746</v>
      </c>
      <c r="J113">
        <v>1484392.4008764978</v>
      </c>
      <c r="K113">
        <v>2047225.5516913184</v>
      </c>
      <c r="L113">
        <v>6229660.047605617</v>
      </c>
    </row>
    <row r="114" spans="1:12" x14ac:dyDescent="0.25">
      <c r="A114" t="s">
        <v>454</v>
      </c>
      <c r="B114" t="s">
        <v>455</v>
      </c>
      <c r="C114">
        <v>3277808.0452106087</v>
      </c>
      <c r="D114">
        <v>555094.30207589071</v>
      </c>
      <c r="E114">
        <v>2373333.7456216114</v>
      </c>
      <c r="F114">
        <v>3214317.0905197659</v>
      </c>
      <c r="G114">
        <v>9420553.1834278759</v>
      </c>
      <c r="H114">
        <v>3665762.8159160502</v>
      </c>
      <c r="I114">
        <v>471830.15676450706</v>
      </c>
      <c r="J114">
        <v>2983905.6133507597</v>
      </c>
      <c r="K114">
        <v>4115305.2332252385</v>
      </c>
      <c r="L114">
        <v>11236803.819256555</v>
      </c>
    </row>
    <row r="115" spans="1:12" x14ac:dyDescent="0.25">
      <c r="A115" t="s">
        <v>456</v>
      </c>
      <c r="B115" t="s">
        <v>457</v>
      </c>
      <c r="C115">
        <v>145459.50807026125</v>
      </c>
      <c r="D115">
        <v>37820.638287509129</v>
      </c>
      <c r="E115">
        <v>77792.332341887639</v>
      </c>
      <c r="F115">
        <v>105357.80052814755</v>
      </c>
      <c r="G115">
        <v>366430.27922780556</v>
      </c>
      <c r="H115">
        <v>136547.03898827694</v>
      </c>
      <c r="I115">
        <v>35762.003763005087</v>
      </c>
      <c r="J115">
        <v>73016.239089654875</v>
      </c>
      <c r="K115">
        <v>100701.61384852089</v>
      </c>
      <c r="L115">
        <v>346026.89568945777</v>
      </c>
    </row>
    <row r="116" spans="1:12" x14ac:dyDescent="0.25">
      <c r="A116" t="s">
        <v>458</v>
      </c>
      <c r="B116" t="s">
        <v>459</v>
      </c>
      <c r="C116">
        <v>200571.49559998757</v>
      </c>
      <c r="D116">
        <v>37478.517986341183</v>
      </c>
      <c r="E116">
        <v>91163.611303399535</v>
      </c>
      <c r="F116">
        <v>123467.15011599411</v>
      </c>
      <c r="G116">
        <v>452680.77500572236</v>
      </c>
      <c r="H116">
        <v>221383.95670288679</v>
      </c>
      <c r="I116">
        <v>57981.000183807075</v>
      </c>
      <c r="J116">
        <v>108790.88144748491</v>
      </c>
      <c r="K116">
        <v>150040.83297570207</v>
      </c>
      <c r="L116">
        <v>538196.6713098808</v>
      </c>
    </row>
    <row r="117" spans="1:12" x14ac:dyDescent="0.25">
      <c r="A117" t="s">
        <v>292</v>
      </c>
      <c r="B117" t="s">
        <v>293</v>
      </c>
      <c r="C117">
        <v>54208.51232432096</v>
      </c>
      <c r="D117">
        <v>0</v>
      </c>
      <c r="E117">
        <v>24638.813865783661</v>
      </c>
      <c r="F117">
        <v>33369.500031349766</v>
      </c>
      <c r="G117">
        <v>112216.82622145439</v>
      </c>
      <c r="H117">
        <v>46862.297404260738</v>
      </c>
      <c r="I117">
        <v>0</v>
      </c>
      <c r="J117">
        <v>22779.404484941631</v>
      </c>
      <c r="K117">
        <v>31416.61119145295</v>
      </c>
      <c r="L117">
        <v>101058.31308065532</v>
      </c>
    </row>
    <row r="118" spans="1:12" x14ac:dyDescent="0.25">
      <c r="A118" t="s">
        <v>460</v>
      </c>
      <c r="B118" t="s">
        <v>461</v>
      </c>
      <c r="C118">
        <v>13721.019210012668</v>
      </c>
      <c r="D118">
        <v>3484.8658747259519</v>
      </c>
      <c r="E118">
        <v>6914.3732291813585</v>
      </c>
      <c r="F118">
        <v>9111.0155288313072</v>
      </c>
      <c r="G118">
        <v>33231.273842751281</v>
      </c>
      <c r="H118">
        <v>12927.530318416746</v>
      </c>
      <c r="I118">
        <v>3385.7518355507777</v>
      </c>
      <c r="J118">
        <v>7233.7569935344882</v>
      </c>
      <c r="K118">
        <v>9976.5615501299653</v>
      </c>
      <c r="L118">
        <v>33523.600697631977</v>
      </c>
    </row>
    <row r="119" spans="1:12" x14ac:dyDescent="0.25">
      <c r="A119" t="s">
        <v>162</v>
      </c>
      <c r="B119" t="s">
        <v>163</v>
      </c>
      <c r="C119">
        <v>88540.570129724263</v>
      </c>
      <c r="D119">
        <v>0</v>
      </c>
      <c r="E119">
        <v>40243.395980779984</v>
      </c>
      <c r="F119">
        <v>54503.516717871273</v>
      </c>
      <c r="G119">
        <v>183287.48282837553</v>
      </c>
      <c r="H119">
        <v>126043.42060456333</v>
      </c>
      <c r="I119">
        <v>0</v>
      </c>
      <c r="J119">
        <v>61268.743097429207</v>
      </c>
      <c r="K119">
        <v>84499.850790804514</v>
      </c>
      <c r="L119">
        <v>271812.01449279708</v>
      </c>
    </row>
    <row r="120" spans="1:12" x14ac:dyDescent="0.25">
      <c r="A120" t="s">
        <v>294</v>
      </c>
      <c r="B120" t="s">
        <v>295</v>
      </c>
      <c r="C120">
        <v>64073.771804781383</v>
      </c>
      <c r="D120">
        <v>0</v>
      </c>
      <c r="E120">
        <v>28334.635945651218</v>
      </c>
      <c r="F120">
        <v>38374.925036052227</v>
      </c>
      <c r="G120">
        <v>130783.33278648483</v>
      </c>
      <c r="H120">
        <v>110691.97835144339</v>
      </c>
      <c r="I120">
        <v>28990.500091903537</v>
      </c>
      <c r="J120">
        <v>67682.186243076212</v>
      </c>
      <c r="K120">
        <v>93345.062255330529</v>
      </c>
      <c r="L120">
        <v>300709.72694175364</v>
      </c>
    </row>
    <row r="121" spans="1:12" x14ac:dyDescent="0.25">
      <c r="A121" t="s">
        <v>462</v>
      </c>
      <c r="B121" t="s">
        <v>463</v>
      </c>
      <c r="C121">
        <v>21343.807660019702</v>
      </c>
      <c r="D121">
        <v>5420.9024717959282</v>
      </c>
      <c r="E121">
        <v>11465.352360691033</v>
      </c>
      <c r="F121">
        <v>15107.805138564465</v>
      </c>
      <c r="G121">
        <v>53337.867631071131</v>
      </c>
      <c r="H121">
        <v>0</v>
      </c>
      <c r="I121">
        <v>4607.7671010265385</v>
      </c>
      <c r="J121">
        <v>0</v>
      </c>
      <c r="K121">
        <v>0</v>
      </c>
      <c r="L121">
        <v>4607.7671010265385</v>
      </c>
    </row>
    <row r="122" spans="1:12" x14ac:dyDescent="0.25">
      <c r="A122" t="s">
        <v>296</v>
      </c>
      <c r="B122" t="s">
        <v>297</v>
      </c>
      <c r="C122">
        <v>123776.10314053285</v>
      </c>
      <c r="D122">
        <v>0</v>
      </c>
      <c r="E122">
        <v>56258.624993539364</v>
      </c>
      <c r="F122">
        <v>76193.691738248628</v>
      </c>
      <c r="G122">
        <v>256228.41987232084</v>
      </c>
      <c r="H122">
        <v>138162.98027807902</v>
      </c>
      <c r="I122">
        <v>0</v>
      </c>
      <c r="J122">
        <v>67159.96839525894</v>
      </c>
      <c r="K122">
        <v>92624.836443766486</v>
      </c>
      <c r="L122">
        <v>297947.78511710442</v>
      </c>
    </row>
    <row r="123" spans="1:12" x14ac:dyDescent="0.25">
      <c r="A123" t="s">
        <v>464</v>
      </c>
      <c r="B123" t="s">
        <v>465</v>
      </c>
      <c r="C123">
        <v>31621.632189187236</v>
      </c>
      <c r="D123">
        <v>8221.8778885889387</v>
      </c>
      <c r="E123">
        <v>15363.368127250298</v>
      </c>
      <c r="F123">
        <v>20807.329281214606</v>
      </c>
      <c r="G123">
        <v>76014.207486241081</v>
      </c>
      <c r="H123">
        <v>33126.796440942926</v>
      </c>
      <c r="I123">
        <v>8675.9890785988646</v>
      </c>
      <c r="J123">
        <v>20717.16143201866</v>
      </c>
      <c r="K123">
        <v>28572.4328803481</v>
      </c>
      <c r="L123">
        <v>91092.379831908562</v>
      </c>
    </row>
    <row r="124" spans="1:12" x14ac:dyDescent="0.25">
      <c r="A124" t="s">
        <v>164</v>
      </c>
      <c r="B124" t="s">
        <v>165</v>
      </c>
      <c r="C124">
        <v>405660.36722700187</v>
      </c>
      <c r="D124">
        <v>0</v>
      </c>
      <c r="E124">
        <v>0</v>
      </c>
      <c r="F124">
        <v>0</v>
      </c>
      <c r="G124">
        <v>405660.36722700187</v>
      </c>
      <c r="H124">
        <v>433072.26566696091</v>
      </c>
      <c r="I124">
        <v>0</v>
      </c>
      <c r="J124">
        <v>210513.11730911577</v>
      </c>
      <c r="K124">
        <v>290332.82066584111</v>
      </c>
      <c r="L124">
        <v>933918.20364191779</v>
      </c>
    </row>
    <row r="125" spans="1:12" x14ac:dyDescent="0.25">
      <c r="A125" t="s">
        <v>166</v>
      </c>
      <c r="B125" t="s">
        <v>167</v>
      </c>
      <c r="C125">
        <v>966718.46978372405</v>
      </c>
      <c r="D125">
        <v>0</v>
      </c>
      <c r="E125">
        <v>0</v>
      </c>
      <c r="F125">
        <v>0</v>
      </c>
      <c r="G125">
        <v>966718.46978372405</v>
      </c>
      <c r="H125">
        <v>1253162.470241524</v>
      </c>
      <c r="I125">
        <v>0</v>
      </c>
      <c r="J125">
        <v>0</v>
      </c>
      <c r="K125">
        <v>0</v>
      </c>
      <c r="L125">
        <v>1253162.470241524</v>
      </c>
    </row>
    <row r="126" spans="1:12" x14ac:dyDescent="0.25">
      <c r="A126" t="s">
        <v>168</v>
      </c>
      <c r="B126" t="s">
        <v>169</v>
      </c>
      <c r="C126">
        <v>224061.85094052667</v>
      </c>
      <c r="D126">
        <v>0</v>
      </c>
      <c r="E126">
        <v>101840.43064523916</v>
      </c>
      <c r="F126">
        <v>137927.26679624571</v>
      </c>
      <c r="G126">
        <v>463829.54838201153</v>
      </c>
      <c r="H126">
        <v>249662.92927442343</v>
      </c>
      <c r="I126">
        <v>0</v>
      </c>
      <c r="J126">
        <v>121359.2411352925</v>
      </c>
      <c r="K126">
        <v>167374.70445101665</v>
      </c>
      <c r="L126">
        <v>538396.87486073258</v>
      </c>
    </row>
    <row r="127" spans="1:12" x14ac:dyDescent="0.25">
      <c r="A127" t="s">
        <v>170</v>
      </c>
      <c r="B127" t="s">
        <v>171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</row>
    <row r="128" spans="1:12" x14ac:dyDescent="0.25">
      <c r="A128" t="s">
        <v>172</v>
      </c>
      <c r="B128" t="s">
        <v>173</v>
      </c>
      <c r="C128">
        <v>59629.363556753065</v>
      </c>
      <c r="D128">
        <v>0</v>
      </c>
      <c r="E128">
        <v>27102.695252362028</v>
      </c>
      <c r="F128">
        <v>36706.45003448474</v>
      </c>
      <c r="G128">
        <v>123438.50884359982</v>
      </c>
      <c r="H128">
        <v>54942.003853271177</v>
      </c>
      <c r="I128">
        <v>0</v>
      </c>
      <c r="J128">
        <v>26706.888016828118</v>
      </c>
      <c r="K128">
        <v>36833.268293427602</v>
      </c>
      <c r="L128">
        <v>118482.16016352689</v>
      </c>
    </row>
    <row r="129" spans="1:12" x14ac:dyDescent="0.25">
      <c r="A129" t="s">
        <v>466</v>
      </c>
      <c r="B129" t="s">
        <v>467</v>
      </c>
      <c r="C129">
        <v>29517.130831416129</v>
      </c>
      <c r="D129">
        <v>5275.0790059900055</v>
      </c>
      <c r="E129">
        <v>13140.70072841796</v>
      </c>
      <c r="F129">
        <v>17797.066683386547</v>
      </c>
      <c r="G129">
        <v>65729.977249210642</v>
      </c>
      <c r="H129">
        <v>54134.033208370114</v>
      </c>
      <c r="I129">
        <v>14177.835811368881</v>
      </c>
      <c r="J129">
        <v>31823.024439640049</v>
      </c>
      <c r="K129">
        <v>43889.27666731488</v>
      </c>
      <c r="L129">
        <v>144024.17012669393</v>
      </c>
    </row>
    <row r="130" spans="1:12" x14ac:dyDescent="0.25">
      <c r="A130" t="s">
        <v>468</v>
      </c>
      <c r="B130" t="s">
        <v>469</v>
      </c>
      <c r="C130">
        <v>1123923.1555242548</v>
      </c>
      <c r="D130">
        <v>292229.03124013252</v>
      </c>
      <c r="E130">
        <v>624388.60804873414</v>
      </c>
      <c r="F130">
        <v>845638.74662778853</v>
      </c>
      <c r="G130">
        <v>2886179.5414409102</v>
      </c>
      <c r="H130">
        <v>1011530.8399718293</v>
      </c>
      <c r="I130">
        <v>263006.1281161193</v>
      </c>
      <c r="J130">
        <v>579500.19512985123</v>
      </c>
      <c r="K130">
        <v>799227.75539635948</v>
      </c>
      <c r="L130">
        <v>2653264.9186141593</v>
      </c>
    </row>
    <row r="131" spans="1:12" x14ac:dyDescent="0.25">
      <c r="A131" t="s">
        <v>470</v>
      </c>
      <c r="B131" t="s">
        <v>471</v>
      </c>
      <c r="C131">
        <v>54208.51232432096</v>
      </c>
      <c r="D131">
        <v>14094.647809009608</v>
      </c>
      <c r="E131">
        <v>33157.5297672917</v>
      </c>
      <c r="F131">
        <v>44906.796107813745</v>
      </c>
      <c r="G131">
        <v>146367.48600843601</v>
      </c>
      <c r="H131">
        <v>48787.661091888862</v>
      </c>
      <c r="I131">
        <v>12685.183028108648</v>
      </c>
      <c r="J131">
        <v>29841.77679056253</v>
      </c>
      <c r="K131">
        <v>40416.116497032373</v>
      </c>
      <c r="L131">
        <v>131730.73740759242</v>
      </c>
    </row>
    <row r="132" spans="1:12" x14ac:dyDescent="0.25">
      <c r="A132" t="s">
        <v>472</v>
      </c>
      <c r="B132" t="s">
        <v>473</v>
      </c>
      <c r="C132">
        <v>33619.665532677187</v>
      </c>
      <c r="D132">
        <v>8311.4001712902191</v>
      </c>
      <c r="E132">
        <v>17788.99194026387</v>
      </c>
      <c r="F132">
        <v>23634.116116389414</v>
      </c>
      <c r="G132">
        <v>83354.173760620688</v>
      </c>
      <c r="H132">
        <v>46054.32675935969</v>
      </c>
      <c r="I132">
        <v>12061.740914149643</v>
      </c>
      <c r="J132">
        <v>25913.673805310664</v>
      </c>
      <c r="K132">
        <v>35739.293141827307</v>
      </c>
      <c r="L132">
        <v>119769.0346206473</v>
      </c>
    </row>
    <row r="133" spans="1:12" x14ac:dyDescent="0.25">
      <c r="A133" t="s">
        <v>89</v>
      </c>
      <c r="B133" t="s">
        <v>37</v>
      </c>
      <c r="C133">
        <v>10178.249786449249</v>
      </c>
      <c r="D133">
        <v>2646.4265463298057</v>
      </c>
      <c r="E133">
        <v>8116.4493949870384</v>
      </c>
      <c r="F133">
        <v>10992.487699117344</v>
      </c>
      <c r="G133">
        <v>31933.613426883436</v>
      </c>
      <c r="H133">
        <v>0</v>
      </c>
      <c r="I133">
        <v>2152.6639147824585</v>
      </c>
      <c r="J133">
        <v>0</v>
      </c>
      <c r="K133">
        <v>0</v>
      </c>
      <c r="L133">
        <v>2152.6639147824585</v>
      </c>
    </row>
    <row r="134" spans="1:12" x14ac:dyDescent="0.25">
      <c r="A134" t="s">
        <v>474</v>
      </c>
      <c r="B134" t="s">
        <v>475</v>
      </c>
      <c r="C134">
        <v>88424.346020081633</v>
      </c>
      <c r="D134">
        <v>22458.024526011694</v>
      </c>
      <c r="E134">
        <v>53557.791450033837</v>
      </c>
      <c r="F134">
        <v>70572.682934117605</v>
      </c>
      <c r="G134">
        <v>235012.84493024478</v>
      </c>
      <c r="H134">
        <v>79581.911418073476</v>
      </c>
      <c r="I134">
        <v>20212.222073410525</v>
      </c>
      <c r="J134">
        <v>48202.012305030454</v>
      </c>
      <c r="K134">
        <v>63515.414640705843</v>
      </c>
      <c r="L134">
        <v>211511.56043722032</v>
      </c>
    </row>
    <row r="135" spans="1:12" x14ac:dyDescent="0.25">
      <c r="A135" t="s">
        <v>174</v>
      </c>
      <c r="B135" t="s">
        <v>175</v>
      </c>
      <c r="C135">
        <v>218640.99970809455</v>
      </c>
      <c r="D135">
        <v>0</v>
      </c>
      <c r="E135">
        <v>99376.549258660758</v>
      </c>
      <c r="F135">
        <v>134590.31679311072</v>
      </c>
      <c r="G135">
        <v>452607.86575986596</v>
      </c>
      <c r="H135">
        <v>339347.67085843976</v>
      </c>
      <c r="I135">
        <v>0</v>
      </c>
      <c r="J135">
        <v>164954.30833923243</v>
      </c>
      <c r="K135">
        <v>227499.59828293524</v>
      </c>
      <c r="L135">
        <v>731801.57748060743</v>
      </c>
    </row>
    <row r="136" spans="1:12" x14ac:dyDescent="0.25">
      <c r="A136" t="s">
        <v>476</v>
      </c>
      <c r="B136" t="s">
        <v>477</v>
      </c>
      <c r="C136">
        <v>152455.76900014075</v>
      </c>
      <c r="D136">
        <v>38720.73194139947</v>
      </c>
      <c r="E136">
        <v>71084.131725042316</v>
      </c>
      <c r="F136">
        <v>93667.004446190476</v>
      </c>
      <c r="G136">
        <v>355927.63711277302</v>
      </c>
      <c r="H136">
        <v>137210.19210012667</v>
      </c>
      <c r="I136">
        <v>34848.658747259527</v>
      </c>
      <c r="J136">
        <v>76784.83627525896</v>
      </c>
      <c r="K136">
        <v>105899.14008743514</v>
      </c>
      <c r="L136">
        <v>354742.82721008029</v>
      </c>
    </row>
    <row r="137" spans="1:12" x14ac:dyDescent="0.25">
      <c r="A137" t="s">
        <v>478</v>
      </c>
      <c r="B137" t="s">
        <v>479</v>
      </c>
      <c r="C137">
        <v>17532.413435016188</v>
      </c>
      <c r="D137">
        <v>4452.8841732609426</v>
      </c>
      <c r="E137">
        <v>10765.30948423066</v>
      </c>
      <c r="F137">
        <v>14185.364115080209</v>
      </c>
      <c r="G137">
        <v>46935.971207588002</v>
      </c>
      <c r="H137">
        <v>21815.207412328269</v>
      </c>
      <c r="I137">
        <v>5713.4562224919373</v>
      </c>
      <c r="J137">
        <v>16876.003988163044</v>
      </c>
      <c r="K137">
        <v>23274.833901474871</v>
      </c>
      <c r="L137">
        <v>67679.501524458115</v>
      </c>
    </row>
    <row r="138" spans="1:12" x14ac:dyDescent="0.25">
      <c r="A138" t="s">
        <v>298</v>
      </c>
      <c r="B138" t="s">
        <v>299</v>
      </c>
      <c r="C138">
        <v>87637.09492431891</v>
      </c>
      <c r="D138">
        <v>0</v>
      </c>
      <c r="E138">
        <v>39832.749083016926</v>
      </c>
      <c r="F138">
        <v>53947.358384015453</v>
      </c>
      <c r="G138">
        <v>181417.20239135128</v>
      </c>
      <c r="H138">
        <v>87260.829649313077</v>
      </c>
      <c r="I138">
        <v>22853.824889967749</v>
      </c>
      <c r="J138">
        <v>45638.320873986289</v>
      </c>
      <c r="K138">
        <v>62942.882605935381</v>
      </c>
      <c r="L138">
        <v>218695.85801920251</v>
      </c>
    </row>
    <row r="139" spans="1:12" x14ac:dyDescent="0.25">
      <c r="A139" t="s">
        <v>480</v>
      </c>
      <c r="B139" t="s">
        <v>481</v>
      </c>
      <c r="C139">
        <v>51072.682615047146</v>
      </c>
      <c r="D139">
        <v>12971.445200368824</v>
      </c>
      <c r="E139">
        <v>27809.042845289099</v>
      </c>
      <c r="F139">
        <v>36643.758270966558</v>
      </c>
      <c r="G139">
        <v>128496.92893167163</v>
      </c>
      <c r="H139">
        <v>45965.41435354243</v>
      </c>
      <c r="I139">
        <v>11674.300680331942</v>
      </c>
      <c r="J139">
        <v>25028.138560760191</v>
      </c>
      <c r="K139">
        <v>32979.382443869901</v>
      </c>
      <c r="L139">
        <v>115647.23603850446</v>
      </c>
    </row>
    <row r="140" spans="1:12" x14ac:dyDescent="0.25">
      <c r="A140" t="s">
        <v>482</v>
      </c>
      <c r="B140" t="s">
        <v>483</v>
      </c>
      <c r="C140">
        <v>135521.28081080242</v>
      </c>
      <c r="D140">
        <v>35236.61952252403</v>
      </c>
      <c r="E140">
        <v>85505.615684295655</v>
      </c>
      <c r="F140">
        <v>115804.26155254504</v>
      </c>
      <c r="G140">
        <v>372067.77757016715</v>
      </c>
      <c r="H140">
        <v>127659.36189436541</v>
      </c>
      <c r="I140">
        <v>33434.299376063929</v>
      </c>
      <c r="J140">
        <v>83416.588593025823</v>
      </c>
      <c r="K140">
        <v>115045.43643697441</v>
      </c>
      <c r="L140">
        <v>359555.68630042963</v>
      </c>
    </row>
    <row r="141" spans="1:12" x14ac:dyDescent="0.25">
      <c r="A141" t="s">
        <v>176</v>
      </c>
      <c r="B141" t="s">
        <v>177</v>
      </c>
      <c r="C141">
        <v>1029058.2589566931</v>
      </c>
      <c r="D141">
        <v>0</v>
      </c>
      <c r="E141">
        <v>559711.72165105236</v>
      </c>
      <c r="F141">
        <v>758043.80904549547</v>
      </c>
      <c r="G141">
        <v>2346813.7896532407</v>
      </c>
      <c r="H141">
        <v>1011579.2474161105</v>
      </c>
      <c r="I141">
        <v>0</v>
      </c>
      <c r="J141">
        <v>601886.85126160411</v>
      </c>
      <c r="K141">
        <v>830102.70087761478</v>
      </c>
      <c r="L141">
        <v>2443568.7995553296</v>
      </c>
    </row>
    <row r="142" spans="1:12" x14ac:dyDescent="0.25">
      <c r="A142" t="s">
        <v>484</v>
      </c>
      <c r="B142" t="s">
        <v>485</v>
      </c>
      <c r="C142">
        <v>44829.649485845272</v>
      </c>
      <c r="D142">
        <v>10809.588127028697</v>
      </c>
      <c r="E142">
        <v>21415.248116333049</v>
      </c>
      <c r="F142">
        <v>27566.216844070848</v>
      </c>
      <c r="G142">
        <v>104620.70257327787</v>
      </c>
      <c r="H142">
        <v>54134.033208370114</v>
      </c>
      <c r="I142">
        <v>9188.1499079743917</v>
      </c>
      <c r="J142">
        <v>26314.139663639471</v>
      </c>
      <c r="K142">
        <v>36291.602583230138</v>
      </c>
      <c r="L142">
        <v>125927.92536321412</v>
      </c>
    </row>
    <row r="143" spans="1:12" x14ac:dyDescent="0.25">
      <c r="A143" t="s">
        <v>178</v>
      </c>
      <c r="B143" t="s">
        <v>179</v>
      </c>
      <c r="C143">
        <v>900764.77978913346</v>
      </c>
      <c r="D143">
        <v>0</v>
      </c>
      <c r="E143">
        <v>472243.93242752022</v>
      </c>
      <c r="F143">
        <v>639582.08393420384</v>
      </c>
      <c r="G143">
        <v>2012590.7961508576</v>
      </c>
      <c r="H143">
        <v>820898.17521946318</v>
      </c>
      <c r="I143">
        <v>0</v>
      </c>
      <c r="J143">
        <v>462853.93423282239</v>
      </c>
      <c r="K143">
        <v>638353.03946771228</v>
      </c>
      <c r="L143">
        <v>1922105.1489199977</v>
      </c>
    </row>
    <row r="144" spans="1:12" x14ac:dyDescent="0.25">
      <c r="A144" t="s">
        <v>180</v>
      </c>
      <c r="B144" t="s">
        <v>181</v>
      </c>
      <c r="C144">
        <v>186115.89231350191</v>
      </c>
      <c r="D144">
        <v>0</v>
      </c>
      <c r="E144">
        <v>84593.260939190615</v>
      </c>
      <c r="F144">
        <v>114568.61677430088</v>
      </c>
      <c r="G144">
        <v>385277.77002699341</v>
      </c>
      <c r="H144">
        <v>158198.50846647663</v>
      </c>
      <c r="I144">
        <v>0</v>
      </c>
      <c r="J144">
        <v>71904.271798312024</v>
      </c>
      <c r="K144">
        <v>97383.324258155742</v>
      </c>
      <c r="L144">
        <v>327486.10452294443</v>
      </c>
    </row>
    <row r="145" spans="1:12" x14ac:dyDescent="0.25">
      <c r="A145" t="s">
        <v>182</v>
      </c>
      <c r="B145" t="s">
        <v>183</v>
      </c>
      <c r="C145">
        <v>136424.75601620774</v>
      </c>
      <c r="D145">
        <v>0</v>
      </c>
      <c r="E145">
        <v>0</v>
      </c>
      <c r="F145">
        <v>0</v>
      </c>
      <c r="G145">
        <v>136424.75601620774</v>
      </c>
      <c r="H145">
        <v>148666.59866179261</v>
      </c>
      <c r="I145">
        <v>0</v>
      </c>
      <c r="J145">
        <v>0</v>
      </c>
      <c r="K145">
        <v>0</v>
      </c>
      <c r="L145">
        <v>148666.59866179261</v>
      </c>
    </row>
    <row r="146" spans="1:12" x14ac:dyDescent="0.25">
      <c r="A146" t="s">
        <v>184</v>
      </c>
      <c r="B146" t="s">
        <v>185</v>
      </c>
      <c r="C146">
        <v>155397.73532972008</v>
      </c>
      <c r="D146">
        <v>0</v>
      </c>
      <c r="E146">
        <v>70631.266415246515</v>
      </c>
      <c r="F146">
        <v>95659.233423202648</v>
      </c>
      <c r="G146">
        <v>321688.23516816925</v>
      </c>
      <c r="H146">
        <v>192297.0134864492</v>
      </c>
      <c r="I146">
        <v>0</v>
      </c>
      <c r="J146">
        <v>93474.108058898433</v>
      </c>
      <c r="K146">
        <v>128916.43902699662</v>
      </c>
      <c r="L146">
        <v>414687.56057234423</v>
      </c>
    </row>
    <row r="147" spans="1:12" x14ac:dyDescent="0.25">
      <c r="A147" t="s">
        <v>486</v>
      </c>
      <c r="B147" t="s">
        <v>487</v>
      </c>
      <c r="C147">
        <v>98478.797389183092</v>
      </c>
      <c r="D147">
        <v>25605.276853034124</v>
      </c>
      <c r="E147">
        <v>47237.205425962216</v>
      </c>
      <c r="F147">
        <v>63975.560533436685</v>
      </c>
      <c r="G147">
        <v>235296.84020161611</v>
      </c>
      <c r="H147">
        <v>83706.977780805624</v>
      </c>
      <c r="I147">
        <v>21764.485325079004</v>
      </c>
      <c r="J147">
        <v>40151.624612067884</v>
      </c>
      <c r="K147">
        <v>54708.236729943943</v>
      </c>
      <c r="L147">
        <v>200331.32444789645</v>
      </c>
    </row>
    <row r="148" spans="1:12" x14ac:dyDescent="0.25">
      <c r="A148" t="s">
        <v>488</v>
      </c>
      <c r="B148" t="s">
        <v>489</v>
      </c>
      <c r="C148">
        <v>9034.7520540534933</v>
      </c>
      <c r="D148">
        <v>2349.1079681682681</v>
      </c>
      <c r="E148">
        <v>4403.2434906439748</v>
      </c>
      <c r="F148">
        <v>5963.5189664359013</v>
      </c>
      <c r="G148">
        <v>21750.622479301637</v>
      </c>
      <c r="H148">
        <v>9695.6477388125604</v>
      </c>
      <c r="I148">
        <v>2539.3138766630832</v>
      </c>
      <c r="J148">
        <v>4851.6596817746995</v>
      </c>
      <c r="K148">
        <v>6691.250684640303</v>
      </c>
      <c r="L148">
        <v>23777.871981890647</v>
      </c>
    </row>
    <row r="149" spans="1:12" x14ac:dyDescent="0.25">
      <c r="A149" t="s">
        <v>186</v>
      </c>
      <c r="B149" t="s">
        <v>187</v>
      </c>
      <c r="C149">
        <v>308085.04504322412</v>
      </c>
      <c r="D149">
        <v>0</v>
      </c>
      <c r="E149">
        <v>0</v>
      </c>
      <c r="F149">
        <v>0</v>
      </c>
      <c r="G149">
        <v>308085.04504322412</v>
      </c>
      <c r="H149">
        <v>329652.02311962715</v>
      </c>
      <c r="I149">
        <v>0</v>
      </c>
      <c r="J149">
        <v>160241.32810096868</v>
      </c>
      <c r="K149">
        <v>220999.60976056565</v>
      </c>
      <c r="L149">
        <v>710892.96098116145</v>
      </c>
    </row>
    <row r="150" spans="1:12" x14ac:dyDescent="0.25">
      <c r="A150" t="s">
        <v>490</v>
      </c>
      <c r="B150" t="s">
        <v>491</v>
      </c>
      <c r="C150">
        <v>143266.07403541001</v>
      </c>
      <c r="D150">
        <v>36386.732266042891</v>
      </c>
      <c r="E150">
        <v>61405.20629473446</v>
      </c>
      <c r="F150">
        <v>81581.788366309978</v>
      </c>
      <c r="G150">
        <v>322639.80096249736</v>
      </c>
      <c r="H150">
        <v>134123.12705357384</v>
      </c>
      <c r="I150">
        <v>30928.722426136457</v>
      </c>
      <c r="J150">
        <v>65196.226629315694</v>
      </c>
      <c r="K150">
        <v>89916.507892779176</v>
      </c>
      <c r="L150">
        <v>320164.58400180517</v>
      </c>
    </row>
    <row r="151" spans="1:12" x14ac:dyDescent="0.25">
      <c r="A151" t="s">
        <v>492</v>
      </c>
      <c r="B151" t="s">
        <v>493</v>
      </c>
      <c r="C151">
        <v>53305.037118915607</v>
      </c>
      <c r="D151">
        <v>13859.737012192783</v>
      </c>
      <c r="E151">
        <v>26036.717502803793</v>
      </c>
      <c r="F151">
        <v>35262.746423545097</v>
      </c>
      <c r="G151">
        <v>128464.23805745729</v>
      </c>
      <c r="H151">
        <v>53326.062563469088</v>
      </c>
      <c r="I151">
        <v>13966.226321646958</v>
      </c>
      <c r="J151">
        <v>30126.076630017844</v>
      </c>
      <c r="K151">
        <v>41548.901633264679</v>
      </c>
      <c r="L151">
        <v>138967.26714839856</v>
      </c>
    </row>
    <row r="152" spans="1:12" x14ac:dyDescent="0.25">
      <c r="A152" t="s">
        <v>494</v>
      </c>
      <c r="B152" t="s">
        <v>495</v>
      </c>
      <c r="C152">
        <v>1389544.8659134274</v>
      </c>
      <c r="D152">
        <v>361292.80550427979</v>
      </c>
      <c r="E152">
        <v>805483.88996224443</v>
      </c>
      <c r="F152">
        <v>1090904.5718582093</v>
      </c>
      <c r="G152">
        <v>3647226.133238161</v>
      </c>
      <c r="H152">
        <v>1181113.1360264132</v>
      </c>
      <c r="I152">
        <v>307098.88467863784</v>
      </c>
      <c r="J152">
        <v>684661.30646790774</v>
      </c>
      <c r="K152">
        <v>927268.88607947784</v>
      </c>
      <c r="L152">
        <v>3100142.2132524364</v>
      </c>
    </row>
    <row r="153" spans="1:12" x14ac:dyDescent="0.25">
      <c r="A153" t="s">
        <v>496</v>
      </c>
      <c r="B153" t="s">
        <v>497</v>
      </c>
      <c r="C153">
        <v>74988.442048643963</v>
      </c>
      <c r="D153">
        <v>19016.181686776192</v>
      </c>
      <c r="E153">
        <v>34083.69251433407</v>
      </c>
      <c r="F153">
        <v>46161.141710033851</v>
      </c>
      <c r="G153">
        <v>174249.45795978807</v>
      </c>
      <c r="H153">
        <v>87260.829649313077</v>
      </c>
      <c r="I153">
        <v>22853.824889967749</v>
      </c>
      <c r="J153">
        <v>42416.822144374062</v>
      </c>
      <c r="K153">
        <v>58499.896701326194</v>
      </c>
      <c r="L153">
        <v>211031.37338498107</v>
      </c>
    </row>
    <row r="154" spans="1:12" x14ac:dyDescent="0.25">
      <c r="A154" t="s">
        <v>498</v>
      </c>
      <c r="B154" t="s">
        <v>499</v>
      </c>
      <c r="C154">
        <v>173799.5766601605</v>
      </c>
      <c r="D154">
        <v>44141.634413195388</v>
      </c>
      <c r="E154">
        <v>85181.438037512562</v>
      </c>
      <c r="F154">
        <v>107503.59131825136</v>
      </c>
      <c r="G154">
        <v>410626.24042911979</v>
      </c>
      <c r="H154">
        <v>210880.33831917317</v>
      </c>
      <c r="I154">
        <v>55230.076817422065</v>
      </c>
      <c r="J154">
        <v>143582.85760692798</v>
      </c>
      <c r="K154">
        <v>198024.7909543264</v>
      </c>
      <c r="L154">
        <v>607718.06369784963</v>
      </c>
    </row>
    <row r="155" spans="1:12" x14ac:dyDescent="0.25">
      <c r="A155" t="s">
        <v>500</v>
      </c>
      <c r="B155" t="s">
        <v>501</v>
      </c>
      <c r="C155">
        <v>297243.34257835994</v>
      </c>
      <c r="D155">
        <v>69237.389863866978</v>
      </c>
      <c r="E155">
        <v>135102.82936404704</v>
      </c>
      <c r="F155">
        <v>182976.09183856787</v>
      </c>
      <c r="G155">
        <v>684559.65364484186</v>
      </c>
      <c r="H155">
        <v>342579.55343804392</v>
      </c>
      <c r="I155">
        <v>89722.423642095615</v>
      </c>
      <c r="J155">
        <v>177559.62564707513</v>
      </c>
      <c r="K155">
        <v>244884.44050157935</v>
      </c>
      <c r="L155">
        <v>854746.04322879401</v>
      </c>
    </row>
    <row r="156" spans="1:12" x14ac:dyDescent="0.25">
      <c r="A156" t="s">
        <v>188</v>
      </c>
      <c r="B156" t="s">
        <v>189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502</v>
      </c>
      <c r="B157" t="s">
        <v>503</v>
      </c>
      <c r="C157">
        <v>846764.22933431622</v>
      </c>
      <c r="D157">
        <v>215255.26750198987</v>
      </c>
      <c r="E157">
        <v>403649.24380433036</v>
      </c>
      <c r="F157">
        <v>531885.45174002601</v>
      </c>
      <c r="G157">
        <v>1997554.1923806625</v>
      </c>
      <c r="H157">
        <v>771611.96588049992</v>
      </c>
      <c r="I157">
        <v>182966.97737669139</v>
      </c>
      <c r="J157">
        <v>426917.45991606131</v>
      </c>
      <c r="K157">
        <v>588790.62698464398</v>
      </c>
      <c r="L157">
        <v>1970287.0301578967</v>
      </c>
    </row>
    <row r="158" spans="1:12" x14ac:dyDescent="0.25">
      <c r="A158" t="s">
        <v>300</v>
      </c>
      <c r="B158" t="s">
        <v>301</v>
      </c>
      <c r="C158">
        <v>1556687.7789134169</v>
      </c>
      <c r="D158">
        <v>0</v>
      </c>
      <c r="E158">
        <v>919438.40409149381</v>
      </c>
      <c r="F158">
        <v>1245238.5095032023</v>
      </c>
      <c r="G158">
        <v>3721364.6925081126</v>
      </c>
      <c r="H158">
        <v>1535144.2253119892</v>
      </c>
      <c r="I158">
        <v>0</v>
      </c>
      <c r="J158">
        <v>983638.25056097098</v>
      </c>
      <c r="K158">
        <v>1356601.7711895504</v>
      </c>
      <c r="L158">
        <v>3875384.2470625103</v>
      </c>
    </row>
    <row r="159" spans="1:12" x14ac:dyDescent="0.25">
      <c r="A159" t="s">
        <v>504</v>
      </c>
      <c r="B159" t="s">
        <v>505</v>
      </c>
      <c r="C159">
        <v>162625.53697296293</v>
      </c>
      <c r="D159">
        <v>21943.303408524778</v>
      </c>
      <c r="E159">
        <v>73916.441597350975</v>
      </c>
      <c r="F159">
        <v>100108.50009404929</v>
      </c>
      <c r="G159">
        <v>358593.78207288799</v>
      </c>
      <c r="H159">
        <v>167249.92349451673</v>
      </c>
      <c r="I159">
        <v>0</v>
      </c>
      <c r="J159">
        <v>81298.909110050314</v>
      </c>
      <c r="K159">
        <v>112124.80201087521</v>
      </c>
      <c r="L159">
        <v>360673.63461544225</v>
      </c>
    </row>
    <row r="160" spans="1:12" x14ac:dyDescent="0.25">
      <c r="A160" t="s">
        <v>506</v>
      </c>
      <c r="B160" t="s">
        <v>507</v>
      </c>
      <c r="C160">
        <v>90711.182555083768</v>
      </c>
      <c r="D160">
        <v>23038.835505132687</v>
      </c>
      <c r="E160">
        <v>40654.042878543049</v>
      </c>
      <c r="F160">
        <v>55059.675051727114</v>
      </c>
      <c r="G160">
        <v>209463.73599048663</v>
      </c>
      <c r="H160">
        <v>77104.505171821205</v>
      </c>
      <c r="I160">
        <v>19583.010179362784</v>
      </c>
      <c r="J160">
        <v>34555.936446761589</v>
      </c>
      <c r="K160">
        <v>46800.723793968049</v>
      </c>
      <c r="L160">
        <v>178044.17559191363</v>
      </c>
    </row>
    <row r="161" spans="1:12" x14ac:dyDescent="0.25">
      <c r="A161" t="s">
        <v>508</v>
      </c>
      <c r="B161" t="s">
        <v>509</v>
      </c>
      <c r="C161">
        <v>46077.235475672809</v>
      </c>
      <c r="D161">
        <v>7810.7189330174988</v>
      </c>
      <c r="E161">
        <v>20942.991785916118</v>
      </c>
      <c r="F161">
        <v>28364.075026647297</v>
      </c>
      <c r="G161">
        <v>103195.02122125373</v>
      </c>
      <c r="H161">
        <v>39165.650154321884</v>
      </c>
      <c r="I161">
        <v>6639.1110930648738</v>
      </c>
      <c r="J161">
        <v>18851.920953055142</v>
      </c>
      <c r="K161">
        <v>25999.954089478317</v>
      </c>
      <c r="L161">
        <v>90656.636289920207</v>
      </c>
    </row>
    <row r="162" spans="1:12" x14ac:dyDescent="0.25">
      <c r="A162" t="s">
        <v>510</v>
      </c>
      <c r="B162" t="s">
        <v>511</v>
      </c>
      <c r="C162">
        <v>74084.966843238639</v>
      </c>
      <c r="D162">
        <v>19262.685338979805</v>
      </c>
      <c r="E162">
        <v>49590.889717525883</v>
      </c>
      <c r="F162">
        <v>67163.26544768145</v>
      </c>
      <c r="G162">
        <v>210101.80734742578</v>
      </c>
      <c r="H162">
        <v>66676.470158914773</v>
      </c>
      <c r="I162">
        <v>17336.416805081826</v>
      </c>
      <c r="J162">
        <v>44631.800745773297</v>
      </c>
      <c r="K162">
        <v>60446.938902913309</v>
      </c>
      <c r="L162">
        <v>189091.62661268321</v>
      </c>
    </row>
    <row r="163" spans="1:12" x14ac:dyDescent="0.25">
      <c r="A163" t="s">
        <v>512</v>
      </c>
      <c r="B163" t="s">
        <v>513</v>
      </c>
      <c r="C163">
        <v>252973.05751349789</v>
      </c>
      <c r="D163">
        <v>65775.02310871151</v>
      </c>
      <c r="E163">
        <v>139941.29696928521</v>
      </c>
      <c r="F163">
        <v>189529.05521514086</v>
      </c>
      <c r="G163">
        <v>648218.43280663551</v>
      </c>
      <c r="H163">
        <v>253702.78249892875</v>
      </c>
      <c r="I163">
        <v>66445.379772684013</v>
      </c>
      <c r="J163">
        <v>159318.42838322837</v>
      </c>
      <c r="K163">
        <v>219726.77659145815</v>
      </c>
      <c r="L163">
        <v>699193.36724629928</v>
      </c>
    </row>
    <row r="164" spans="1:12" x14ac:dyDescent="0.25">
      <c r="A164" t="s">
        <v>514</v>
      </c>
      <c r="B164" t="s">
        <v>515</v>
      </c>
      <c r="C164">
        <v>253876.53271890318</v>
      </c>
      <c r="D164">
        <v>66009.933905528334</v>
      </c>
      <c r="E164">
        <v>118203.37491867934</v>
      </c>
      <c r="F164">
        <v>160088.36888581541</v>
      </c>
      <c r="G164">
        <v>598178.21042892628</v>
      </c>
      <c r="H164">
        <v>215795.0528110677</v>
      </c>
      <c r="I164">
        <v>56108.443819699081</v>
      </c>
      <c r="J164">
        <v>100472.86868087744</v>
      </c>
      <c r="K164">
        <v>136075.1135529431</v>
      </c>
      <c r="L164">
        <v>508451.47886458732</v>
      </c>
    </row>
    <row r="165" spans="1:12" x14ac:dyDescent="0.25">
      <c r="A165" t="s">
        <v>190</v>
      </c>
      <c r="B165" t="s">
        <v>191</v>
      </c>
      <c r="C165">
        <v>176177.6650540432</v>
      </c>
      <c r="D165">
        <v>0</v>
      </c>
      <c r="E165">
        <v>80076.145063796925</v>
      </c>
      <c r="F165">
        <v>108450.87510188672</v>
      </c>
      <c r="G165">
        <v>364704.68521972687</v>
      </c>
      <c r="H165">
        <v>244007.13476011617</v>
      </c>
      <c r="I165">
        <v>0</v>
      </c>
      <c r="J165">
        <v>118610.00266297194</v>
      </c>
      <c r="K165">
        <v>163583.04447963435</v>
      </c>
      <c r="L165">
        <v>526200.18190272246</v>
      </c>
    </row>
    <row r="166" spans="1:12" x14ac:dyDescent="0.25">
      <c r="A166" t="s">
        <v>516</v>
      </c>
      <c r="B166" t="s">
        <v>517</v>
      </c>
      <c r="C166">
        <v>121969.15272972216</v>
      </c>
      <c r="D166">
        <v>31712.957570271625</v>
      </c>
      <c r="E166">
        <v>60019.596203737005</v>
      </c>
      <c r="F166">
        <v>81287.351262617303</v>
      </c>
      <c r="G166">
        <v>294989.05776634812</v>
      </c>
      <c r="H166">
        <v>137355.00963317798</v>
      </c>
      <c r="I166">
        <v>35973.613252727017</v>
      </c>
      <c r="J166">
        <v>87760.689759265966</v>
      </c>
      <c r="K166">
        <v>121036.67898268378</v>
      </c>
      <c r="L166">
        <v>382125.99162785476</v>
      </c>
    </row>
    <row r="167" spans="1:12" x14ac:dyDescent="0.25">
      <c r="A167" t="s">
        <v>518</v>
      </c>
      <c r="B167" t="s">
        <v>519</v>
      </c>
      <c r="C167">
        <v>352765.70993643685</v>
      </c>
      <c r="D167">
        <v>89595.471408849349</v>
      </c>
      <c r="E167">
        <v>161528.46765403319</v>
      </c>
      <c r="F167">
        <v>212844.7985615127</v>
      </c>
      <c r="G167">
        <v>816734.44756083214</v>
      </c>
      <c r="H167">
        <v>299850.85344597133</v>
      </c>
      <c r="I167">
        <v>76156.150697521938</v>
      </c>
      <c r="J167">
        <v>137299.1975059282</v>
      </c>
      <c r="K167">
        <v>180918.07877728579</v>
      </c>
      <c r="L167">
        <v>694224.28042670724</v>
      </c>
    </row>
    <row r="168" spans="1:12" x14ac:dyDescent="0.25">
      <c r="A168" t="s">
        <v>192</v>
      </c>
      <c r="B168" t="s">
        <v>193</v>
      </c>
      <c r="C168">
        <v>535760.79680537211</v>
      </c>
      <c r="D168">
        <v>0</v>
      </c>
      <c r="E168">
        <v>243513.6103734952</v>
      </c>
      <c r="F168">
        <v>329801.89197650686</v>
      </c>
      <c r="G168">
        <v>1109076.2991553743</v>
      </c>
      <c r="H168">
        <v>509021.5062876594</v>
      </c>
      <c r="I168">
        <v>0</v>
      </c>
      <c r="J168">
        <v>247431.46250884878</v>
      </c>
      <c r="K168">
        <v>341249.397424403</v>
      </c>
      <c r="L168">
        <v>1097702.366220911</v>
      </c>
    </row>
    <row r="169" spans="1:12" x14ac:dyDescent="0.25">
      <c r="A169" t="s">
        <v>520</v>
      </c>
      <c r="B169" t="s">
        <v>521</v>
      </c>
      <c r="C169">
        <v>291822.49134592788</v>
      </c>
      <c r="D169">
        <v>61161.900797526832</v>
      </c>
      <c r="E169">
        <v>132638.94797746872</v>
      </c>
      <c r="F169">
        <v>179639.14183543294</v>
      </c>
      <c r="G169">
        <v>665262.48195635632</v>
      </c>
      <c r="H169">
        <v>324804.19925022084</v>
      </c>
      <c r="I169">
        <v>85067.014868213286</v>
      </c>
      <c r="J169">
        <v>163173.09637043366</v>
      </c>
      <c r="K169">
        <v>225043.00887076216</v>
      </c>
      <c r="L169">
        <v>798087.31935963</v>
      </c>
    </row>
    <row r="170" spans="1:12" x14ac:dyDescent="0.25">
      <c r="A170" t="s">
        <v>522</v>
      </c>
      <c r="B170" t="s">
        <v>523</v>
      </c>
      <c r="C170">
        <v>0</v>
      </c>
      <c r="D170">
        <v>1632.5964622177214</v>
      </c>
      <c r="E170">
        <v>0</v>
      </c>
      <c r="F170">
        <v>0</v>
      </c>
      <c r="G170">
        <v>1632.5964622177214</v>
      </c>
      <c r="H170">
        <v>0</v>
      </c>
      <c r="I170">
        <v>1387.7069928850631</v>
      </c>
      <c r="J170">
        <v>0</v>
      </c>
      <c r="K170">
        <v>0</v>
      </c>
      <c r="L170">
        <v>1387.7069928850631</v>
      </c>
    </row>
    <row r="171" spans="1:12" x14ac:dyDescent="0.25">
      <c r="A171" t="s">
        <v>194</v>
      </c>
      <c r="B171" t="s">
        <v>195</v>
      </c>
      <c r="C171">
        <v>1425683.8741296418</v>
      </c>
      <c r="D171">
        <v>0</v>
      </c>
      <c r="E171">
        <v>830122.70382802817</v>
      </c>
      <c r="F171">
        <v>1124274.071889559</v>
      </c>
      <c r="G171">
        <v>3380080.649847229</v>
      </c>
      <c r="H171">
        <v>1475354.3975893117</v>
      </c>
      <c r="I171">
        <v>0</v>
      </c>
      <c r="J171">
        <v>940043.18335703062</v>
      </c>
      <c r="K171">
        <v>1296476.8773576319</v>
      </c>
      <c r="L171">
        <v>3711874.458303974</v>
      </c>
    </row>
    <row r="172" spans="1:12" x14ac:dyDescent="0.25">
      <c r="A172" t="s">
        <v>524</v>
      </c>
      <c r="B172" t="s">
        <v>525</v>
      </c>
      <c r="C172">
        <v>43366.809859456771</v>
      </c>
      <c r="D172">
        <v>11275.718247207689</v>
      </c>
      <c r="E172">
        <v>26293.864590183024</v>
      </c>
      <c r="F172">
        <v>35611.012772205613</v>
      </c>
      <c r="G172">
        <v>116547.4054690531</v>
      </c>
      <c r="H172">
        <v>50902.15062876595</v>
      </c>
      <c r="I172">
        <v>13331.39785248119</v>
      </c>
      <c r="J172">
        <v>36656.293679776682</v>
      </c>
      <c r="K172">
        <v>50555.163855075196</v>
      </c>
      <c r="L172">
        <v>151445.00601609901</v>
      </c>
    </row>
    <row r="173" spans="1:12" x14ac:dyDescent="0.25">
      <c r="A173" t="s">
        <v>196</v>
      </c>
      <c r="B173" t="s">
        <v>197</v>
      </c>
      <c r="C173">
        <v>706517.61062698346</v>
      </c>
      <c r="D173">
        <v>0</v>
      </c>
      <c r="E173">
        <v>0</v>
      </c>
      <c r="F173">
        <v>0</v>
      </c>
      <c r="G173">
        <v>706517.61062698346</v>
      </c>
      <c r="H173">
        <v>844329.32392159395</v>
      </c>
      <c r="I173">
        <v>0</v>
      </c>
      <c r="J173">
        <v>0</v>
      </c>
      <c r="K173">
        <v>0</v>
      </c>
      <c r="L173">
        <v>844329.32392159395</v>
      </c>
    </row>
    <row r="174" spans="1:12" x14ac:dyDescent="0.25">
      <c r="A174" t="s">
        <v>198</v>
      </c>
      <c r="B174" t="s">
        <v>199</v>
      </c>
      <c r="C174">
        <v>411081.21845943393</v>
      </c>
      <c r="D174">
        <v>0</v>
      </c>
      <c r="E174">
        <v>186844.33848219272</v>
      </c>
      <c r="F174">
        <v>253052.0419044024</v>
      </c>
      <c r="G174">
        <v>850977.59884602902</v>
      </c>
      <c r="H174">
        <v>452463.56114458613</v>
      </c>
      <c r="I174">
        <v>0</v>
      </c>
      <c r="J174">
        <v>219939.07778564328</v>
      </c>
      <c r="K174">
        <v>303332.79771058029</v>
      </c>
      <c r="L174">
        <v>975735.43664080976</v>
      </c>
    </row>
    <row r="175" spans="1:12" x14ac:dyDescent="0.25">
      <c r="A175" t="s">
        <v>200</v>
      </c>
      <c r="B175" t="s">
        <v>201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9695.6477388125604</v>
      </c>
      <c r="I175">
        <v>0</v>
      </c>
      <c r="J175">
        <v>4712.9802382637854</v>
      </c>
      <c r="K175">
        <v>6499.9885223695792</v>
      </c>
      <c r="L175">
        <v>20908.616499445925</v>
      </c>
    </row>
    <row r="176" spans="1:12" x14ac:dyDescent="0.25">
      <c r="A176" t="s">
        <v>526</v>
      </c>
      <c r="B176" t="s">
        <v>527</v>
      </c>
      <c r="C176">
        <v>71654.211430066178</v>
      </c>
      <c r="D176">
        <v>18557.952948529317</v>
      </c>
      <c r="E176">
        <v>38202.090784344684</v>
      </c>
      <c r="F176">
        <v>51738.881448190645</v>
      </c>
      <c r="G176">
        <v>180153.13661113085</v>
      </c>
      <c r="H176">
        <v>64488.790287059564</v>
      </c>
      <c r="I176">
        <v>16702.157653676386</v>
      </c>
      <c r="J176">
        <v>34381.881705910215</v>
      </c>
      <c r="K176">
        <v>46564.993303371579</v>
      </c>
      <c r="L176">
        <v>162137.82295001775</v>
      </c>
    </row>
    <row r="177" spans="1:12" x14ac:dyDescent="0.25">
      <c r="A177" t="s">
        <v>528</v>
      </c>
      <c r="B177" t="s">
        <v>529</v>
      </c>
      <c r="C177">
        <v>170756.81382161108</v>
      </c>
      <c r="D177">
        <v>44398.140598380269</v>
      </c>
      <c r="E177">
        <v>91628.114541804243</v>
      </c>
      <c r="F177">
        <v>124096.24861533515</v>
      </c>
      <c r="G177">
        <v>430879.31757713074</v>
      </c>
      <c r="H177">
        <v>171289.77671902196</v>
      </c>
      <c r="I177">
        <v>44861.211821047807</v>
      </c>
      <c r="J177">
        <v>96788.079388268918</v>
      </c>
      <c r="K177">
        <v>133486.96012307177</v>
      </c>
      <c r="L177">
        <v>446426.02805141045</v>
      </c>
    </row>
    <row r="178" spans="1:12" x14ac:dyDescent="0.25">
      <c r="A178" t="s">
        <v>530</v>
      </c>
      <c r="B178" t="s">
        <v>531</v>
      </c>
      <c r="C178">
        <v>144556.03286485589</v>
      </c>
      <c r="D178">
        <v>37585.72749069229</v>
      </c>
      <c r="E178">
        <v>81145.757038400305</v>
      </c>
      <c r="F178">
        <v>109899.50071408099</v>
      </c>
      <c r="G178">
        <v>373187.0181080295</v>
      </c>
      <c r="H178">
        <v>158362.24640060519</v>
      </c>
      <c r="I178">
        <v>41475.459985497022</v>
      </c>
      <c r="J178">
        <v>118174.2189089826</v>
      </c>
      <c r="K178">
        <v>162982.02574924196</v>
      </c>
      <c r="L178">
        <v>480993.95104432676</v>
      </c>
    </row>
    <row r="179" spans="1:12" x14ac:dyDescent="0.25">
      <c r="A179" t="s">
        <v>302</v>
      </c>
      <c r="B179" t="s">
        <v>303</v>
      </c>
      <c r="C179">
        <v>36139.008216213973</v>
      </c>
      <c r="D179">
        <v>0</v>
      </c>
      <c r="E179">
        <v>16425.875910522442</v>
      </c>
      <c r="F179">
        <v>22246.333354233182</v>
      </c>
      <c r="G179">
        <v>74811.217480969601</v>
      </c>
      <c r="H179">
        <v>33126.796440942926</v>
      </c>
      <c r="I179">
        <v>0</v>
      </c>
      <c r="J179">
        <v>16102.6824807346</v>
      </c>
      <c r="K179">
        <v>22208.294118096059</v>
      </c>
      <c r="L179">
        <v>71437.773039773587</v>
      </c>
    </row>
    <row r="180" spans="1:12" x14ac:dyDescent="0.25">
      <c r="A180" t="s">
        <v>532</v>
      </c>
      <c r="B180" t="s">
        <v>533</v>
      </c>
      <c r="C180">
        <v>234000.07819998547</v>
      </c>
      <c r="D180">
        <v>60841.896375558143</v>
      </c>
      <c r="E180">
        <v>147724.82146355556</v>
      </c>
      <c r="F180">
        <v>200070.64712254441</v>
      </c>
      <c r="G180">
        <v>642637.44316164358</v>
      </c>
      <c r="H180">
        <v>210600.07037998692</v>
      </c>
      <c r="I180">
        <v>54757.706738002329</v>
      </c>
      <c r="J180">
        <v>132952.33931720001</v>
      </c>
      <c r="K180">
        <v>180063.58241028996</v>
      </c>
      <c r="L180">
        <v>578373.69884547917</v>
      </c>
    </row>
    <row r="181" spans="1:12" x14ac:dyDescent="0.25">
      <c r="A181" t="s">
        <v>202</v>
      </c>
      <c r="B181" t="s">
        <v>203</v>
      </c>
      <c r="C181">
        <v>833907.61458913737</v>
      </c>
      <c r="D181">
        <v>0</v>
      </c>
      <c r="E181">
        <v>426662.12677582045</v>
      </c>
      <c r="F181">
        <v>577848.50887620682</v>
      </c>
      <c r="G181">
        <v>1838418.2502411646</v>
      </c>
      <c r="H181">
        <v>961485.06743224594</v>
      </c>
      <c r="I181">
        <v>0</v>
      </c>
      <c r="J181">
        <v>565361.25441505993</v>
      </c>
      <c r="K181">
        <v>779727.78982925077</v>
      </c>
      <c r="L181">
        <v>2306574.1116765565</v>
      </c>
    </row>
    <row r="182" spans="1:12" x14ac:dyDescent="0.25">
      <c r="A182" t="s">
        <v>534</v>
      </c>
      <c r="B182" t="s">
        <v>535</v>
      </c>
      <c r="C182">
        <v>447220.22667564801</v>
      </c>
      <c r="D182">
        <v>116280.84442432929</v>
      </c>
      <c r="E182">
        <v>289945.86575046228</v>
      </c>
      <c r="F182">
        <v>392687.2709439192</v>
      </c>
      <c r="G182">
        <v>1246134.2077943587</v>
      </c>
      <c r="H182">
        <v>402498.20400808321</v>
      </c>
      <c r="I182">
        <v>104652.75998189636</v>
      </c>
      <c r="J182">
        <v>260951.27917541607</v>
      </c>
      <c r="K182">
        <v>353418.54384952731</v>
      </c>
      <c r="L182">
        <v>1121520.7870149231</v>
      </c>
    </row>
    <row r="183" spans="1:12" x14ac:dyDescent="0.25">
      <c r="A183" t="s">
        <v>536</v>
      </c>
      <c r="B183" t="s">
        <v>537</v>
      </c>
      <c r="C183">
        <v>123776.10314053285</v>
      </c>
      <c r="D183">
        <v>32182.779163905278</v>
      </c>
      <c r="E183">
        <v>56258.624993539364</v>
      </c>
      <c r="F183">
        <v>76193.691738248628</v>
      </c>
      <c r="G183">
        <v>288411.19903622614</v>
      </c>
      <c r="H183">
        <v>117963.71415555284</v>
      </c>
      <c r="I183">
        <v>30894.985499400846</v>
      </c>
      <c r="J183">
        <v>57575.259034372517</v>
      </c>
      <c r="K183">
        <v>79405.918118965521</v>
      </c>
      <c r="L183">
        <v>285839.87680829171</v>
      </c>
    </row>
    <row r="184" spans="1:12" x14ac:dyDescent="0.25">
      <c r="A184" t="s">
        <v>538</v>
      </c>
      <c r="B184" t="s">
        <v>539</v>
      </c>
      <c r="C184">
        <v>16262.553697296293</v>
      </c>
      <c r="D184">
        <v>4228.3943427028817</v>
      </c>
      <c r="E184">
        <v>12947.542693882653</v>
      </c>
      <c r="F184">
        <v>17535.463707099112</v>
      </c>
      <c r="G184">
        <v>50973.954440980946</v>
      </c>
      <c r="H184">
        <v>14636.298327566663</v>
      </c>
      <c r="I184">
        <v>3805.5549084325935</v>
      </c>
      <c r="J184">
        <v>11652.788424494389</v>
      </c>
      <c r="K184">
        <v>15781.9173363892</v>
      </c>
      <c r="L184">
        <v>45876.558996882843</v>
      </c>
    </row>
    <row r="185" spans="1:12" x14ac:dyDescent="0.25">
      <c r="A185" t="s">
        <v>540</v>
      </c>
      <c r="B185" t="s">
        <v>541</v>
      </c>
      <c r="C185">
        <v>45173.76027026747</v>
      </c>
      <c r="D185">
        <v>9343.6748442401822</v>
      </c>
      <c r="E185">
        <v>20532.344888153057</v>
      </c>
      <c r="F185">
        <v>27807.916692791467</v>
      </c>
      <c r="G185">
        <v>102857.69669545216</v>
      </c>
      <c r="H185">
        <v>68677.504816588989</v>
      </c>
      <c r="I185">
        <v>7942.1236176041548</v>
      </c>
      <c r="J185">
        <v>33383.610021035158</v>
      </c>
      <c r="K185">
        <v>46041.585366784493</v>
      </c>
      <c r="L185">
        <v>156044.82382201281</v>
      </c>
    </row>
    <row r="186" spans="1:12" x14ac:dyDescent="0.25">
      <c r="A186" t="s">
        <v>304</v>
      </c>
      <c r="B186" t="s">
        <v>305</v>
      </c>
      <c r="C186">
        <v>14455.60328648559</v>
      </c>
      <c r="D186">
        <v>0</v>
      </c>
      <c r="E186">
        <v>6570.3503642089772</v>
      </c>
      <c r="F186">
        <v>8898.5333416932717</v>
      </c>
      <c r="G186">
        <v>29924.486992387836</v>
      </c>
      <c r="H186">
        <v>0</v>
      </c>
      <c r="I186">
        <v>0</v>
      </c>
      <c r="J186">
        <v>0</v>
      </c>
      <c r="K186">
        <v>0</v>
      </c>
      <c r="L186">
        <v>0</v>
      </c>
    </row>
    <row r="187" spans="1:12" x14ac:dyDescent="0.25">
      <c r="A187" t="s">
        <v>542</v>
      </c>
      <c r="B187" t="s">
        <v>543</v>
      </c>
      <c r="C187">
        <v>22586.880135133735</v>
      </c>
      <c r="D187">
        <v>5872.769920420672</v>
      </c>
      <c r="E187">
        <v>14521.788374974683</v>
      </c>
      <c r="F187">
        <v>19667.538391810471</v>
      </c>
      <c r="G187">
        <v>62648.976822339559</v>
      </c>
      <c r="H187">
        <v>25047.089991932451</v>
      </c>
      <c r="I187">
        <v>6559.8941813796328</v>
      </c>
      <c r="J187">
        <v>16338.439498444914</v>
      </c>
      <c r="K187">
        <v>22533.442502284834</v>
      </c>
      <c r="L187">
        <v>70478.866174041832</v>
      </c>
    </row>
    <row r="188" spans="1:12" x14ac:dyDescent="0.25">
      <c r="A188" t="s">
        <v>544</v>
      </c>
      <c r="B188" t="s">
        <v>545</v>
      </c>
      <c r="C188">
        <v>66857.165199995841</v>
      </c>
      <c r="D188">
        <v>17383.398964445187</v>
      </c>
      <c r="E188">
        <v>33649.248628845628</v>
      </c>
      <c r="F188">
        <v>45572.75400073106</v>
      </c>
      <c r="G188">
        <v>163462.56679401771</v>
      </c>
      <c r="H188">
        <v>60171.448679996261</v>
      </c>
      <c r="I188">
        <v>15645.059068000668</v>
      </c>
      <c r="J188">
        <v>30284.323765961064</v>
      </c>
      <c r="K188">
        <v>41015.478600657952</v>
      </c>
      <c r="L188">
        <v>147116.31011461595</v>
      </c>
    </row>
    <row r="189" spans="1:12" x14ac:dyDescent="0.25">
      <c r="A189" t="s">
        <v>546</v>
      </c>
      <c r="B189" t="s">
        <v>547</v>
      </c>
      <c r="C189">
        <v>259297.38395133524</v>
      </c>
      <c r="D189">
        <v>67419.398686429311</v>
      </c>
      <c r="E189">
        <v>228326.98467104224</v>
      </c>
      <c r="F189">
        <v>309233.93324218388</v>
      </c>
      <c r="G189">
        <v>864277.70055099064</v>
      </c>
      <c r="H189">
        <v>246332.51475376848</v>
      </c>
      <c r="I189">
        <v>64048.428752107844</v>
      </c>
      <c r="J189">
        <v>216910.63543749013</v>
      </c>
      <c r="K189">
        <v>293772.23658007465</v>
      </c>
      <c r="L189">
        <v>821063.81552344107</v>
      </c>
    </row>
    <row r="190" spans="1:12" x14ac:dyDescent="0.25">
      <c r="A190" t="s">
        <v>306</v>
      </c>
      <c r="B190" t="s">
        <v>307</v>
      </c>
      <c r="C190">
        <v>155388.96571866007</v>
      </c>
      <c r="D190">
        <v>0</v>
      </c>
      <c r="E190">
        <v>65292.856744326724</v>
      </c>
      <c r="F190">
        <v>88429.175083076858</v>
      </c>
      <c r="G190">
        <v>309110.99754606368</v>
      </c>
      <c r="H190">
        <v>167249.92349451673</v>
      </c>
      <c r="I190">
        <v>0</v>
      </c>
      <c r="J190">
        <v>81298.909110050314</v>
      </c>
      <c r="K190">
        <v>112124.80201087521</v>
      </c>
      <c r="L190">
        <v>360673.63461544225</v>
      </c>
    </row>
    <row r="191" spans="1:12" x14ac:dyDescent="0.25">
      <c r="A191" t="s">
        <v>548</v>
      </c>
      <c r="B191" t="s">
        <v>549</v>
      </c>
      <c r="C191">
        <v>785147.21035072475</v>
      </c>
      <c r="D191">
        <v>199411.76949820723</v>
      </c>
      <c r="E191">
        <v>392873.93161785451</v>
      </c>
      <c r="F191">
        <v>517686.90714242577</v>
      </c>
      <c r="G191">
        <v>1895119.8186092125</v>
      </c>
      <c r="H191">
        <v>725557.63912114012</v>
      </c>
      <c r="I191">
        <v>190025.32177028735</v>
      </c>
      <c r="J191">
        <v>403298.41836425528</v>
      </c>
      <c r="K191">
        <v>556216.01575464581</v>
      </c>
      <c r="L191">
        <v>1875097.3950103284</v>
      </c>
    </row>
    <row r="192" spans="1:12" x14ac:dyDescent="0.25">
      <c r="A192" t="s">
        <v>550</v>
      </c>
      <c r="B192" t="s">
        <v>551</v>
      </c>
      <c r="C192">
        <v>11745.177670269542</v>
      </c>
      <c r="D192">
        <v>3053.8403586187487</v>
      </c>
      <c r="E192">
        <v>6271.2351638783639</v>
      </c>
      <c r="F192">
        <v>8493.4276113126853</v>
      </c>
      <c r="G192">
        <v>29563.68080407934</v>
      </c>
      <c r="H192">
        <v>10570.659903242589</v>
      </c>
      <c r="I192">
        <v>2748.4563227568738</v>
      </c>
      <c r="J192">
        <v>5644.1116474905275</v>
      </c>
      <c r="K192">
        <v>7644.0848501814171</v>
      </c>
      <c r="L192">
        <v>26607.31272367141</v>
      </c>
    </row>
    <row r="193" spans="1:12" x14ac:dyDescent="0.25">
      <c r="A193" t="s">
        <v>552</v>
      </c>
      <c r="B193" t="s">
        <v>553</v>
      </c>
      <c r="C193">
        <v>19876.454518917686</v>
      </c>
      <c r="D193">
        <v>4083.6221813219522</v>
      </c>
      <c r="E193">
        <v>9034.2317507873413</v>
      </c>
      <c r="F193">
        <v>12235.483344828246</v>
      </c>
      <c r="G193">
        <v>45229.791795855228</v>
      </c>
      <c r="H193">
        <v>18583.324832724076</v>
      </c>
      <c r="I193">
        <v>0</v>
      </c>
      <c r="J193">
        <v>9033.2121233389189</v>
      </c>
      <c r="K193">
        <v>12458.311334541691</v>
      </c>
      <c r="L193">
        <v>40074.848290604685</v>
      </c>
    </row>
    <row r="194" spans="1:12" x14ac:dyDescent="0.25">
      <c r="A194" t="s">
        <v>671</v>
      </c>
      <c r="B194" t="s">
        <v>672</v>
      </c>
      <c r="C194">
        <v>960554.46061936242</v>
      </c>
      <c r="D194">
        <v>237466.74400331592</v>
      </c>
      <c r="E194">
        <v>457345.31875354319</v>
      </c>
      <c r="F194">
        <v>607620.28590519656</v>
      </c>
      <c r="G194">
        <v>2262986.8092814181</v>
      </c>
      <c r="H194">
        <v>912526.7375883942</v>
      </c>
      <c r="I194">
        <v>225593.40680315011</v>
      </c>
      <c r="J194">
        <v>434478.05281586602</v>
      </c>
      <c r="K194">
        <v>577239.27160993672</v>
      </c>
      <c r="L194">
        <v>2149837.4688173472</v>
      </c>
    </row>
    <row r="195" spans="1:12" x14ac:dyDescent="0.25">
      <c r="A195" t="s">
        <v>554</v>
      </c>
      <c r="B195" t="s">
        <v>555</v>
      </c>
      <c r="C195">
        <v>2571290.434583623</v>
      </c>
      <c r="D195">
        <v>596815.54832343722</v>
      </c>
      <c r="E195">
        <v>1731081.9975201839</v>
      </c>
      <c r="F195">
        <v>2344485.4563692487</v>
      </c>
      <c r="G195">
        <v>7243673.436796492</v>
      </c>
      <c r="H195">
        <v>2265549.6883025356</v>
      </c>
      <c r="I195">
        <v>507293.2160749216</v>
      </c>
      <c r="J195">
        <v>1622639.8211989021</v>
      </c>
      <c r="K195">
        <v>2237891.8816808257</v>
      </c>
      <c r="L195">
        <v>6633374.6072571855</v>
      </c>
    </row>
    <row r="196" spans="1:12" x14ac:dyDescent="0.25">
      <c r="A196" t="s">
        <v>556</v>
      </c>
      <c r="B196" t="s">
        <v>557</v>
      </c>
      <c r="C196">
        <v>61436.31396756375</v>
      </c>
      <c r="D196">
        <v>15973.934183544226</v>
      </c>
      <c r="E196">
        <v>38700.636650573935</v>
      </c>
      <c r="F196">
        <v>52414.085473408326</v>
      </c>
      <c r="G196">
        <v>168524.97027509025</v>
      </c>
      <c r="H196">
        <v>52220.866872429186</v>
      </c>
      <c r="I196">
        <v>13577.844056012593</v>
      </c>
      <c r="J196">
        <v>32895.541152987847</v>
      </c>
      <c r="K196">
        <v>44551.972652397075</v>
      </c>
      <c r="L196">
        <v>143246.2247338267</v>
      </c>
    </row>
    <row r="197" spans="1:12" x14ac:dyDescent="0.25">
      <c r="A197" t="s">
        <v>204</v>
      </c>
      <c r="B197" t="s">
        <v>205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8079.7064490104676</v>
      </c>
      <c r="I197">
        <v>0</v>
      </c>
      <c r="J197">
        <v>3927.483531886488</v>
      </c>
      <c r="K197">
        <v>5416.6571019746461</v>
      </c>
      <c r="L197">
        <v>17423.847082871602</v>
      </c>
    </row>
    <row r="198" spans="1:12" x14ac:dyDescent="0.25">
      <c r="A198" t="s">
        <v>308</v>
      </c>
      <c r="B198" t="s">
        <v>309</v>
      </c>
      <c r="C198">
        <v>38849.433832430019</v>
      </c>
      <c r="D198">
        <v>0</v>
      </c>
      <c r="E198">
        <v>17657.816603811629</v>
      </c>
      <c r="F198">
        <v>23914.808355800662</v>
      </c>
      <c r="G198">
        <v>80422.058792042313</v>
      </c>
      <c r="H198">
        <v>33022.018757565515</v>
      </c>
      <c r="I198">
        <v>0</v>
      </c>
      <c r="J198">
        <v>15009.144113239883</v>
      </c>
      <c r="K198">
        <v>20327.587102430563</v>
      </c>
      <c r="L198">
        <v>68358.749973235957</v>
      </c>
    </row>
    <row r="199" spans="1:12" x14ac:dyDescent="0.25">
      <c r="A199" t="s">
        <v>206</v>
      </c>
      <c r="B199" t="s">
        <v>207</v>
      </c>
      <c r="C199">
        <v>439992.42503240507</v>
      </c>
      <c r="D199">
        <v>0</v>
      </c>
      <c r="E199">
        <v>0</v>
      </c>
      <c r="F199">
        <v>0</v>
      </c>
      <c r="G199">
        <v>439992.42503240507</v>
      </c>
      <c r="H199">
        <v>515485.27144686802</v>
      </c>
      <c r="I199">
        <v>0</v>
      </c>
      <c r="J199">
        <v>250573.44933435792</v>
      </c>
      <c r="K199">
        <v>345582.72310598241</v>
      </c>
      <c r="L199">
        <v>1111641.4438872084</v>
      </c>
    </row>
    <row r="200" spans="1:12" x14ac:dyDescent="0.25">
      <c r="A200" t="s">
        <v>96</v>
      </c>
      <c r="B200" t="s">
        <v>63</v>
      </c>
      <c r="C200">
        <v>37280.485759055278</v>
      </c>
      <c r="D200">
        <v>9468.5016197727964</v>
      </c>
      <c r="E200">
        <v>18346.518085432188</v>
      </c>
      <c r="F200">
        <v>24175.06339850097</v>
      </c>
      <c r="G200">
        <v>89270.568862761225</v>
      </c>
      <c r="H200">
        <v>26467.818235989718</v>
      </c>
      <c r="I200">
        <v>6059.7995303886655</v>
      </c>
      <c r="J200">
        <v>15396.041237456946</v>
      </c>
      <c r="K200">
        <v>21233.717578723637</v>
      </c>
      <c r="L200">
        <v>69157.376582558965</v>
      </c>
    </row>
    <row r="201" spans="1:12" x14ac:dyDescent="0.25">
      <c r="A201" t="s">
        <v>558</v>
      </c>
      <c r="B201" t="s">
        <v>559</v>
      </c>
      <c r="C201">
        <v>209606.24765404101</v>
      </c>
      <c r="D201">
        <v>43157.531731588206</v>
      </c>
      <c r="E201">
        <v>95270.080281030168</v>
      </c>
      <c r="F201">
        <v>129028.73345455248</v>
      </c>
      <c r="G201">
        <v>477062.59312121186</v>
      </c>
      <c r="H201">
        <v>201184.69058036059</v>
      </c>
      <c r="I201">
        <v>52690.762940758977</v>
      </c>
      <c r="J201">
        <v>102117.55671653291</v>
      </c>
      <c r="K201">
        <v>140837.20131073834</v>
      </c>
      <c r="L201">
        <v>496830.2115483908</v>
      </c>
    </row>
    <row r="202" spans="1:12" x14ac:dyDescent="0.25">
      <c r="A202" t="s">
        <v>560</v>
      </c>
      <c r="B202" t="s">
        <v>561</v>
      </c>
      <c r="C202">
        <v>41559.859448646079</v>
      </c>
      <c r="D202">
        <v>9690.9387442224815</v>
      </c>
      <c r="E202">
        <v>18889.757297100794</v>
      </c>
      <c r="F202">
        <v>25583.283357368146</v>
      </c>
      <c r="G202">
        <v>95723.838847337494</v>
      </c>
      <c r="H202">
        <v>47670.268049161779</v>
      </c>
      <c r="I202">
        <v>12484.959893593494</v>
      </c>
      <c r="J202">
        <v>23892.237306284012</v>
      </c>
      <c r="K202">
        <v>32951.393898011978</v>
      </c>
      <c r="L202">
        <v>116998.85914705126</v>
      </c>
    </row>
    <row r="203" spans="1:12" x14ac:dyDescent="0.25">
      <c r="A203" t="s">
        <v>562</v>
      </c>
      <c r="B203" t="s">
        <v>563</v>
      </c>
      <c r="C203">
        <v>642370.8710432034</v>
      </c>
      <c r="D203">
        <v>167021.57653676393</v>
      </c>
      <c r="E203">
        <v>300633.13605584996</v>
      </c>
      <c r="F203">
        <v>407161.54185376753</v>
      </c>
      <c r="G203">
        <v>1517187.1254895849</v>
      </c>
      <c r="H203">
        <v>578133.78393888311</v>
      </c>
      <c r="I203">
        <v>150319.41888308755</v>
      </c>
      <c r="J203">
        <v>270996.36370016768</v>
      </c>
      <c r="K203">
        <v>373749.34003625088</v>
      </c>
      <c r="L203">
        <v>1373198.9065583893</v>
      </c>
    </row>
    <row r="204" spans="1:12" x14ac:dyDescent="0.25">
      <c r="A204" t="s">
        <v>564</v>
      </c>
      <c r="B204" t="s">
        <v>565</v>
      </c>
      <c r="C204">
        <v>232537.39654993685</v>
      </c>
      <c r="D204">
        <v>59059.871969506778</v>
      </c>
      <c r="E204">
        <v>119165.44953909556</v>
      </c>
      <c r="F204">
        <v>157023.38090005147</v>
      </c>
      <c r="G204">
        <v>567786.09895859065</v>
      </c>
      <c r="H204">
        <v>217344.10347838158</v>
      </c>
      <c r="I204">
        <v>56922.952735197461</v>
      </c>
      <c r="J204">
        <v>121692.11500203746</v>
      </c>
      <c r="K204">
        <v>167833.7932236944</v>
      </c>
      <c r="L204">
        <v>563792.96443931095</v>
      </c>
    </row>
    <row r="205" spans="1:12" x14ac:dyDescent="0.25">
      <c r="A205" t="s">
        <v>566</v>
      </c>
      <c r="B205" t="s">
        <v>567</v>
      </c>
      <c r="C205">
        <v>37042.483421619319</v>
      </c>
      <c r="D205">
        <v>7678.333866356189</v>
      </c>
      <c r="E205">
        <v>16836.522808285503</v>
      </c>
      <c r="F205">
        <v>22802.491688089009</v>
      </c>
      <c r="G205">
        <v>84359.831784350012</v>
      </c>
      <c r="H205">
        <v>39590.561600151297</v>
      </c>
      <c r="I205">
        <v>6526.5837864027608</v>
      </c>
      <c r="J205">
        <v>19244.669306243799</v>
      </c>
      <c r="K205">
        <v>26541.61979967578</v>
      </c>
      <c r="L205">
        <v>91903.434492473636</v>
      </c>
    </row>
    <row r="206" spans="1:12" x14ac:dyDescent="0.25">
      <c r="A206" t="s">
        <v>90</v>
      </c>
      <c r="B206" t="s">
        <v>41</v>
      </c>
      <c r="C206">
        <v>115553.07110498298</v>
      </c>
      <c r="D206">
        <v>30044.724908332591</v>
      </c>
      <c r="E206">
        <v>92145.572543088419</v>
      </c>
      <c r="F206">
        <v>124797.06623115612</v>
      </c>
      <c r="G206">
        <v>362540.43478756014</v>
      </c>
      <c r="H206">
        <v>71251.480277722643</v>
      </c>
      <c r="I206">
        <v>18525.956115097553</v>
      </c>
      <c r="J206">
        <v>56818.121595127399</v>
      </c>
      <c r="K206">
        <v>76951.444200113678</v>
      </c>
      <c r="L206">
        <v>223547.00218806128</v>
      </c>
    </row>
    <row r="207" spans="1:12" x14ac:dyDescent="0.25">
      <c r="A207" t="s">
        <v>568</v>
      </c>
      <c r="B207" t="s">
        <v>569</v>
      </c>
      <c r="C207">
        <v>427638.43204539485</v>
      </c>
      <c r="D207">
        <v>108611.65309562553</v>
      </c>
      <c r="E207">
        <v>181295.42681843182</v>
      </c>
      <c r="F207">
        <v>238891.56606091961</v>
      </c>
      <c r="G207">
        <v>956437.07802037173</v>
      </c>
      <c r="H207">
        <v>363492.66723858559</v>
      </c>
      <c r="I207">
        <v>92319.905131281703</v>
      </c>
      <c r="J207">
        <v>154101.11279566705</v>
      </c>
      <c r="K207">
        <v>203057.83115178166</v>
      </c>
      <c r="L207">
        <v>812971.5163173161</v>
      </c>
    </row>
    <row r="208" spans="1:12" x14ac:dyDescent="0.25">
      <c r="A208" t="s">
        <v>70</v>
      </c>
      <c r="B208" t="s">
        <v>26</v>
      </c>
      <c r="C208">
        <v>269410.05446487718</v>
      </c>
      <c r="D208">
        <v>0</v>
      </c>
      <c r="E208">
        <v>116661.26932581785</v>
      </c>
      <c r="F208">
        <v>157999.82302846803</v>
      </c>
      <c r="G208">
        <v>544071.14681916311</v>
      </c>
      <c r="H208">
        <v>289530.98372815637</v>
      </c>
      <c r="I208">
        <v>0</v>
      </c>
      <c r="J208">
        <v>140738.79759610503</v>
      </c>
      <c r="K208">
        <v>194102.35621182679</v>
      </c>
      <c r="L208">
        <v>624372.13753608824</v>
      </c>
    </row>
    <row r="209" spans="1:12" x14ac:dyDescent="0.25">
      <c r="A209" t="s">
        <v>83</v>
      </c>
      <c r="B209" t="s">
        <v>25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9418.1548852310789</v>
      </c>
      <c r="I209">
        <v>0</v>
      </c>
      <c r="J209">
        <v>4578.0930836950765</v>
      </c>
      <c r="K209">
        <v>6313.9565612352162</v>
      </c>
      <c r="L209">
        <v>20310.204530161373</v>
      </c>
    </row>
    <row r="210" spans="1:12" x14ac:dyDescent="0.25">
      <c r="A210" t="s">
        <v>208</v>
      </c>
      <c r="B210" t="s">
        <v>209</v>
      </c>
      <c r="C210">
        <v>1415251.510479467</v>
      </c>
      <c r="D210">
        <v>0</v>
      </c>
      <c r="E210">
        <v>808563.7416954675</v>
      </c>
      <c r="F210">
        <v>1095075.7593621283</v>
      </c>
      <c r="G210">
        <v>3318891.0115370629</v>
      </c>
      <c r="H210">
        <v>1529488.4307976821</v>
      </c>
      <c r="I210">
        <v>0</v>
      </c>
      <c r="J210">
        <v>979514.39285248995</v>
      </c>
      <c r="K210">
        <v>1350914.2812324769</v>
      </c>
      <c r="L210">
        <v>3859917.1048826491</v>
      </c>
    </row>
    <row r="211" spans="1:12" x14ac:dyDescent="0.25">
      <c r="A211" t="s">
        <v>570</v>
      </c>
      <c r="B211" t="s">
        <v>571</v>
      </c>
      <c r="C211">
        <v>12069.415045844476</v>
      </c>
      <c r="D211">
        <v>3065.3912786941246</v>
      </c>
      <c r="E211">
        <v>9029.5800295685549</v>
      </c>
      <c r="F211">
        <v>12177.08671977339</v>
      </c>
      <c r="G211">
        <v>36341.473073880545</v>
      </c>
      <c r="H211">
        <v>0</v>
      </c>
      <c r="I211">
        <v>2758.8521508247122</v>
      </c>
      <c r="J211">
        <v>0</v>
      </c>
      <c r="K211">
        <v>0</v>
      </c>
      <c r="L211">
        <v>2758.8521508247122</v>
      </c>
    </row>
    <row r="212" spans="1:12" x14ac:dyDescent="0.25">
      <c r="A212" t="s">
        <v>572</v>
      </c>
      <c r="B212" t="s">
        <v>573</v>
      </c>
      <c r="C212">
        <v>27104.25616216048</v>
      </c>
      <c r="D212">
        <v>7047.323904504804</v>
      </c>
      <c r="E212">
        <v>12969.810021913854</v>
      </c>
      <c r="F212">
        <v>17565.621392752437</v>
      </c>
      <c r="G212">
        <v>64687.011481331574</v>
      </c>
      <c r="H212">
        <v>23038.617737836408</v>
      </c>
      <c r="I212">
        <v>5990.2253188290833</v>
      </c>
      <c r="J212">
        <v>11024.338518626775</v>
      </c>
      <c r="K212">
        <v>15166.639885529017</v>
      </c>
      <c r="L212">
        <v>55219.821460821287</v>
      </c>
    </row>
    <row r="213" spans="1:12" x14ac:dyDescent="0.25">
      <c r="A213" t="s">
        <v>574</v>
      </c>
      <c r="B213" t="s">
        <v>575</v>
      </c>
      <c r="C213">
        <v>304471.14422160276</v>
      </c>
      <c r="D213">
        <v>79164.938527270628</v>
      </c>
      <c r="E213">
        <v>197388.10822915714</v>
      </c>
      <c r="F213">
        <v>267331.96328448469</v>
      </c>
      <c r="G213">
        <v>848356.15426251525</v>
      </c>
      <c r="H213">
        <v>274024.02979944251</v>
      </c>
      <c r="I213">
        <v>71248.444674543571</v>
      </c>
      <c r="J213">
        <v>177649.29740624141</v>
      </c>
      <c r="K213">
        <v>240598.76695603624</v>
      </c>
      <c r="L213">
        <v>763520.5388362637</v>
      </c>
    </row>
    <row r="214" spans="1:12" x14ac:dyDescent="0.25">
      <c r="A214" t="s">
        <v>576</v>
      </c>
      <c r="B214" t="s">
        <v>577</v>
      </c>
      <c r="C214">
        <v>525972.40305048588</v>
      </c>
      <c r="D214">
        <v>133586.52519782819</v>
      </c>
      <c r="E214">
        <v>259685.93911363403</v>
      </c>
      <c r="F214">
        <v>344484.97253280121</v>
      </c>
      <c r="G214">
        <v>1263729.8398947492</v>
      </c>
      <c r="H214">
        <v>447076.54259291297</v>
      </c>
      <c r="I214">
        <v>113548.54641815396</v>
      </c>
      <c r="J214">
        <v>220733.04824658891</v>
      </c>
      <c r="K214">
        <v>292812.22665288101</v>
      </c>
      <c r="L214">
        <v>1074170.3639105367</v>
      </c>
    </row>
    <row r="215" spans="1:12" x14ac:dyDescent="0.25">
      <c r="A215" t="s">
        <v>81</v>
      </c>
      <c r="B215" t="s">
        <v>19</v>
      </c>
      <c r="C215">
        <v>53752.988213166187</v>
      </c>
      <c r="D215">
        <v>10440.381019850756</v>
      </c>
      <c r="E215">
        <v>36806.88518097881</v>
      </c>
      <c r="F215">
        <v>49849.289129385397</v>
      </c>
      <c r="G215">
        <v>150849.54354338115</v>
      </c>
      <c r="H215">
        <v>45345.023526762285</v>
      </c>
      <c r="I215">
        <v>11875.972661236907</v>
      </c>
      <c r="J215">
        <v>34790.52892569203</v>
      </c>
      <c r="K215">
        <v>47981.962001069631</v>
      </c>
      <c r="L215">
        <v>139993.48711476085</v>
      </c>
    </row>
    <row r="216" spans="1:12" x14ac:dyDescent="0.25">
      <c r="A216" t="s">
        <v>210</v>
      </c>
      <c r="B216" t="s">
        <v>211</v>
      </c>
      <c r="C216">
        <v>112934.4006756687</v>
      </c>
      <c r="D216">
        <v>0</v>
      </c>
      <c r="E216">
        <v>51330.862220382653</v>
      </c>
      <c r="F216">
        <v>69519.791731978679</v>
      </c>
      <c r="G216">
        <v>233785.05462803002</v>
      </c>
      <c r="H216">
        <v>130083.27382906852</v>
      </c>
      <c r="I216">
        <v>34069.12784522969</v>
      </c>
      <c r="J216">
        <v>63232.484863372447</v>
      </c>
      <c r="K216">
        <v>87208.179341791852</v>
      </c>
      <c r="L216">
        <v>314593.06587946252</v>
      </c>
    </row>
    <row r="217" spans="1:12" x14ac:dyDescent="0.25">
      <c r="A217" t="s">
        <v>84</v>
      </c>
      <c r="B217" t="s">
        <v>29</v>
      </c>
      <c r="C217">
        <v>34721.561390795519</v>
      </c>
      <c r="D217">
        <v>6763.2156560415697</v>
      </c>
      <c r="E217">
        <v>26907.581571331353</v>
      </c>
      <c r="F217">
        <v>36442.19843451988</v>
      </c>
      <c r="G217">
        <v>104834.55705268832</v>
      </c>
      <c r="H217">
        <v>40571.253930398198</v>
      </c>
      <c r="I217">
        <v>10625.710718291744</v>
      </c>
      <c r="J217">
        <v>35335.175865616926</v>
      </c>
      <c r="K217">
        <v>48733.121284427805</v>
      </c>
      <c r="L217">
        <v>135265.26179873466</v>
      </c>
    </row>
    <row r="218" spans="1:12" x14ac:dyDescent="0.25">
      <c r="A218" t="s">
        <v>578</v>
      </c>
      <c r="B218" t="s">
        <v>579</v>
      </c>
      <c r="C218">
        <v>85830.144513508203</v>
      </c>
      <c r="D218">
        <v>22316.52569759855</v>
      </c>
      <c r="E218">
        <v>41159.035901067167</v>
      </c>
      <c r="F218">
        <v>55743.610762786331</v>
      </c>
      <c r="G218">
        <v>205049.31687496023</v>
      </c>
      <c r="H218">
        <v>88876.770939115144</v>
      </c>
      <c r="I218">
        <v>23277.043869411602</v>
      </c>
      <c r="J218">
        <v>46186.872498884892</v>
      </c>
      <c r="K218">
        <v>63699.427103368187</v>
      </c>
      <c r="L218">
        <v>222040.11441077982</v>
      </c>
    </row>
    <row r="219" spans="1:12" x14ac:dyDescent="0.25">
      <c r="A219" t="s">
        <v>580</v>
      </c>
      <c r="B219" t="s">
        <v>581</v>
      </c>
      <c r="C219">
        <v>119258.72711350613</v>
      </c>
      <c r="D219">
        <v>31008.225179821144</v>
      </c>
      <c r="E219">
        <v>54600.781870235216</v>
      </c>
      <c r="F219">
        <v>73948.397120722555</v>
      </c>
      <c r="G219">
        <v>278816.13128428505</v>
      </c>
      <c r="H219">
        <v>101369.9180464802</v>
      </c>
      <c r="I219">
        <v>26356.991402847972</v>
      </c>
      <c r="J219">
        <v>46410.664589699933</v>
      </c>
      <c r="K219">
        <v>63374.888093103378</v>
      </c>
      <c r="L219">
        <v>237512.46213213151</v>
      </c>
    </row>
    <row r="220" spans="1:12" x14ac:dyDescent="0.25">
      <c r="A220" t="s">
        <v>582</v>
      </c>
      <c r="B220" t="s">
        <v>1300</v>
      </c>
      <c r="C220">
        <v>1876518.0016269111</v>
      </c>
      <c r="D220">
        <v>319736.01865360123</v>
      </c>
      <c r="E220">
        <v>1137491.906803679</v>
      </c>
      <c r="F220">
        <v>1540558.5847806477</v>
      </c>
      <c r="G220">
        <v>4874304.5118648391</v>
      </c>
      <c r="H220">
        <v>1955310.3944721795</v>
      </c>
      <c r="I220">
        <v>268450.69388681056</v>
      </c>
      <c r="J220">
        <v>1328124.374565233</v>
      </c>
      <c r="K220">
        <v>1831705.7900784924</v>
      </c>
      <c r="L220">
        <v>5383591.2530027153</v>
      </c>
    </row>
    <row r="221" spans="1:12" x14ac:dyDescent="0.25">
      <c r="A221" t="s">
        <v>583</v>
      </c>
      <c r="B221" t="s">
        <v>584</v>
      </c>
      <c r="C221">
        <v>82216.243691886819</v>
      </c>
      <c r="D221">
        <v>21376.882510331245</v>
      </c>
      <c r="E221">
        <v>47570.722570152946</v>
      </c>
      <c r="F221">
        <v>64427.258428236048</v>
      </c>
      <c r="G221">
        <v>215591.10720060708</v>
      </c>
      <c r="H221">
        <v>73994.619322698141</v>
      </c>
      <c r="I221">
        <v>19239.194259298121</v>
      </c>
      <c r="J221">
        <v>44935.036216640234</v>
      </c>
      <c r="K221">
        <v>61972.935360327538</v>
      </c>
      <c r="L221">
        <v>200141.78515896405</v>
      </c>
    </row>
    <row r="222" spans="1:12" x14ac:dyDescent="0.25">
      <c r="A222" t="s">
        <v>212</v>
      </c>
      <c r="B222" t="s">
        <v>213</v>
      </c>
      <c r="C222">
        <v>1192204.1135811005</v>
      </c>
      <c r="D222">
        <v>0</v>
      </c>
      <c r="E222">
        <v>608457.50676073448</v>
      </c>
      <c r="F222">
        <v>801759.69809303817</v>
      </c>
      <c r="G222">
        <v>2602421.3184348731</v>
      </c>
      <c r="H222">
        <v>1224883.4976699874</v>
      </c>
      <c r="I222">
        <v>0</v>
      </c>
      <c r="J222">
        <v>757415.19912430935</v>
      </c>
      <c r="K222">
        <v>1044602.3221158109</v>
      </c>
      <c r="L222">
        <v>3026901.0189101077</v>
      </c>
    </row>
    <row r="223" spans="1:12" x14ac:dyDescent="0.25">
      <c r="A223" t="s">
        <v>214</v>
      </c>
      <c r="B223" t="s">
        <v>215</v>
      </c>
      <c r="C223">
        <v>146362.98327566657</v>
      </c>
      <c r="D223">
        <v>0</v>
      </c>
      <c r="E223">
        <v>66524.797437615896</v>
      </c>
      <c r="F223">
        <v>90097.650084644352</v>
      </c>
      <c r="G223">
        <v>302985.43079792685</v>
      </c>
      <c r="H223">
        <v>214112.22089877742</v>
      </c>
      <c r="I223">
        <v>0</v>
      </c>
      <c r="J223">
        <v>104078.31359499189</v>
      </c>
      <c r="K223">
        <v>143541.4132023282</v>
      </c>
      <c r="L223">
        <v>461731.94769609749</v>
      </c>
    </row>
    <row r="224" spans="1:12" x14ac:dyDescent="0.25">
      <c r="A224" t="s">
        <v>216</v>
      </c>
      <c r="B224" t="s">
        <v>217</v>
      </c>
      <c r="C224">
        <v>42463.334654051418</v>
      </c>
      <c r="D224">
        <v>0</v>
      </c>
      <c r="E224">
        <v>19300.404194863862</v>
      </c>
      <c r="F224">
        <v>26139.441691223979</v>
      </c>
      <c r="G224">
        <v>87903.180540139263</v>
      </c>
      <c r="H224">
        <v>46054.32675935969</v>
      </c>
      <c r="I224">
        <v>0</v>
      </c>
      <c r="J224">
        <v>22386.656131752981</v>
      </c>
      <c r="K224">
        <v>30874.94548125549</v>
      </c>
      <c r="L224">
        <v>99315.928372368158</v>
      </c>
    </row>
    <row r="225" spans="1:12" x14ac:dyDescent="0.25">
      <c r="A225" t="s">
        <v>310</v>
      </c>
      <c r="B225" t="s">
        <v>311</v>
      </c>
      <c r="C225">
        <v>262911.28477295663</v>
      </c>
      <c r="D225">
        <v>0</v>
      </c>
      <c r="E225">
        <v>119498.24724905078</v>
      </c>
      <c r="F225">
        <v>161842.07515204637</v>
      </c>
      <c r="G225">
        <v>544251.60717405379</v>
      </c>
      <c r="H225">
        <v>223474.59205701313</v>
      </c>
      <c r="I225">
        <v>0</v>
      </c>
      <c r="J225">
        <v>106434.80371412382</v>
      </c>
      <c r="K225">
        <v>146791.40746351294</v>
      </c>
      <c r="L225">
        <v>476700.80323464994</v>
      </c>
    </row>
    <row r="226" spans="1:12" x14ac:dyDescent="0.25">
      <c r="A226" t="s">
        <v>218</v>
      </c>
      <c r="B226" t="s">
        <v>219</v>
      </c>
      <c r="C226">
        <v>108234.76849550797</v>
      </c>
      <c r="D226">
        <v>0</v>
      </c>
      <c r="E226">
        <v>0</v>
      </c>
      <c r="F226">
        <v>0</v>
      </c>
      <c r="G226">
        <v>108234.76849550797</v>
      </c>
      <c r="H226">
        <v>168865.86478431887</v>
      </c>
      <c r="I226">
        <v>0</v>
      </c>
      <c r="J226">
        <v>82084.405816427607</v>
      </c>
      <c r="K226">
        <v>113208.13343127014</v>
      </c>
      <c r="L226">
        <v>364158.40403201664</v>
      </c>
    </row>
    <row r="227" spans="1:12" x14ac:dyDescent="0.25">
      <c r="A227" t="s">
        <v>585</v>
      </c>
      <c r="B227" t="s">
        <v>586</v>
      </c>
      <c r="C227">
        <v>344224.05325943825</v>
      </c>
      <c r="D227">
        <v>81001.62006963318</v>
      </c>
      <c r="E227">
        <v>156456.46804772626</v>
      </c>
      <c r="F227">
        <v>211896.32519907094</v>
      </c>
      <c r="G227">
        <v>793578.46657586866</v>
      </c>
      <c r="H227">
        <v>294101.31474398106</v>
      </c>
      <c r="I227">
        <v>68851.377059188206</v>
      </c>
      <c r="J227">
        <v>142960.40056066815</v>
      </c>
      <c r="K227">
        <v>197166.31851187715</v>
      </c>
      <c r="L227">
        <v>703079.41087571462</v>
      </c>
    </row>
    <row r="228" spans="1:12" x14ac:dyDescent="0.25">
      <c r="A228" t="s">
        <v>312</v>
      </c>
      <c r="B228" t="s">
        <v>313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8079.7064490104676</v>
      </c>
      <c r="I228">
        <v>2116.0948972192355</v>
      </c>
      <c r="J228">
        <v>5044.8427779993626</v>
      </c>
      <c r="K228">
        <v>6957.6825058436807</v>
      </c>
      <c r="L228">
        <v>22198.326630072745</v>
      </c>
    </row>
    <row r="229" spans="1:12" x14ac:dyDescent="0.25">
      <c r="A229" t="s">
        <v>1303</v>
      </c>
      <c r="B229" t="s">
        <v>1304</v>
      </c>
      <c r="C229">
        <v>0</v>
      </c>
      <c r="D229">
        <v>867.33972786731977</v>
      </c>
      <c r="E229">
        <v>0</v>
      </c>
      <c r="F229">
        <v>0</v>
      </c>
      <c r="G229">
        <v>867.33972786731977</v>
      </c>
      <c r="H229">
        <v>0</v>
      </c>
      <c r="I229">
        <v>867.33972786731977</v>
      </c>
      <c r="J229">
        <v>0</v>
      </c>
      <c r="K229">
        <v>0</v>
      </c>
      <c r="L229">
        <v>867.33972786731977</v>
      </c>
    </row>
    <row r="230" spans="1:12" x14ac:dyDescent="0.25">
      <c r="A230" t="s">
        <v>587</v>
      </c>
      <c r="B230" t="s">
        <v>588</v>
      </c>
      <c r="C230">
        <v>31621.632189187236</v>
      </c>
      <c r="D230">
        <v>8221.8778885889387</v>
      </c>
      <c r="E230">
        <v>14372.641421707136</v>
      </c>
      <c r="F230">
        <v>19465.541684954034</v>
      </c>
      <c r="G230">
        <v>73681.693184437347</v>
      </c>
      <c r="H230">
        <v>30702.884506239778</v>
      </c>
      <c r="I230">
        <v>8041.1606094330955</v>
      </c>
      <c r="J230">
        <v>15103.530670222672</v>
      </c>
      <c r="K230">
        <v>20830.296551353702</v>
      </c>
      <c r="L230">
        <v>74677.872337249253</v>
      </c>
    </row>
    <row r="231" spans="1:12" x14ac:dyDescent="0.25">
      <c r="A231" t="s">
        <v>589</v>
      </c>
      <c r="B231" t="s">
        <v>590</v>
      </c>
      <c r="C231">
        <v>317107.99952029274</v>
      </c>
      <c r="D231">
        <v>80539.122438110935</v>
      </c>
      <c r="E231">
        <v>160792.37290249724</v>
      </c>
      <c r="F231">
        <v>211874.8522641923</v>
      </c>
      <c r="G231">
        <v>770314.34712509322</v>
      </c>
      <c r="H231">
        <v>269541.7995922488</v>
      </c>
      <c r="I231">
        <v>68458.254072394295</v>
      </c>
      <c r="J231">
        <v>136673.51696712265</v>
      </c>
      <c r="K231">
        <v>180093.62442456346</v>
      </c>
      <c r="L231">
        <v>654767.19505632925</v>
      </c>
    </row>
    <row r="232" spans="1:12" x14ac:dyDescent="0.25">
      <c r="A232" t="s">
        <v>220</v>
      </c>
      <c r="B232" t="s">
        <v>221</v>
      </c>
      <c r="C232">
        <v>76795.392459454713</v>
      </c>
      <c r="D232">
        <v>0</v>
      </c>
      <c r="E232">
        <v>34904.986309860193</v>
      </c>
      <c r="F232">
        <v>47273.458377745497</v>
      </c>
      <c r="G232">
        <v>158973.8371470604</v>
      </c>
      <c r="H232">
        <v>96956.477388125655</v>
      </c>
      <c r="I232">
        <v>0</v>
      </c>
      <c r="J232">
        <v>47129.80238263787</v>
      </c>
      <c r="K232">
        <v>64999.885223695775</v>
      </c>
      <c r="L232">
        <v>209086.16499445931</v>
      </c>
    </row>
    <row r="233" spans="1:12" x14ac:dyDescent="0.25">
      <c r="A233" t="s">
        <v>591</v>
      </c>
      <c r="B233" t="s">
        <v>592</v>
      </c>
      <c r="C233">
        <v>11745.177670269542</v>
      </c>
      <c r="D233">
        <v>1749.0162120849991</v>
      </c>
      <c r="E233">
        <v>5338.4096709197947</v>
      </c>
      <c r="F233">
        <v>7230.0583401257818</v>
      </c>
      <c r="G233">
        <v>26062.66189340012</v>
      </c>
      <c r="H233">
        <v>17775.354187823032</v>
      </c>
      <c r="I233">
        <v>4655.4087738823191</v>
      </c>
      <c r="J233">
        <v>9980.8353499124951</v>
      </c>
      <c r="K233">
        <v>13765.242360106136</v>
      </c>
      <c r="L233">
        <v>46176.840671723985</v>
      </c>
    </row>
    <row r="234" spans="1:12" x14ac:dyDescent="0.25">
      <c r="A234" t="s">
        <v>95</v>
      </c>
      <c r="B234" t="s">
        <v>61</v>
      </c>
      <c r="C234">
        <v>16730.57737332422</v>
      </c>
      <c r="D234">
        <v>2693.4590387807484</v>
      </c>
      <c r="E234">
        <v>11388.443111152548</v>
      </c>
      <c r="F234">
        <v>15423.902093045939</v>
      </c>
      <c r="G234">
        <v>46236.381616303457</v>
      </c>
      <c r="H234">
        <v>15791.376930255446</v>
      </c>
      <c r="I234">
        <v>2168.3493196682975</v>
      </c>
      <c r="J234">
        <v>11891.45921720405</v>
      </c>
      <c r="K234">
        <v>16400.312438934969</v>
      </c>
      <c r="L234">
        <v>46251.497906062767</v>
      </c>
    </row>
    <row r="235" spans="1:12" x14ac:dyDescent="0.25">
      <c r="A235" t="s">
        <v>94</v>
      </c>
      <c r="B235" t="s">
        <v>57</v>
      </c>
      <c r="C235">
        <v>0</v>
      </c>
      <c r="D235">
        <v>1132.0335090527794</v>
      </c>
      <c r="E235">
        <v>0</v>
      </c>
      <c r="F235">
        <v>0</v>
      </c>
      <c r="G235">
        <v>1132.0335090527794</v>
      </c>
      <c r="H235">
        <v>0</v>
      </c>
      <c r="I235">
        <v>495.62270163846893</v>
      </c>
      <c r="J235">
        <v>0</v>
      </c>
      <c r="K235">
        <v>0</v>
      </c>
      <c r="L235">
        <v>495.62270163846893</v>
      </c>
    </row>
    <row r="236" spans="1:12" x14ac:dyDescent="0.25">
      <c r="A236" t="s">
        <v>71</v>
      </c>
      <c r="B236" t="s">
        <v>30</v>
      </c>
      <c r="C236">
        <v>4410106.9127224339</v>
      </c>
      <c r="D236">
        <v>859019.66738305567</v>
      </c>
      <c r="E236">
        <v>3417626.0150509425</v>
      </c>
      <c r="F236">
        <v>4628651.0396817317</v>
      </c>
      <c r="G236">
        <v>13315403.634838164</v>
      </c>
      <c r="H236">
        <v>5592466.3886021944</v>
      </c>
      <c r="I236">
        <v>1464680.6369110765</v>
      </c>
      <c r="J236">
        <v>4870709.2884735642</v>
      </c>
      <c r="K236">
        <v>6717523.2804583367</v>
      </c>
      <c r="L236">
        <v>18645379.594445169</v>
      </c>
    </row>
    <row r="237" spans="1:12" x14ac:dyDescent="0.25">
      <c r="A237" t="s">
        <v>314</v>
      </c>
      <c r="B237" t="s">
        <v>315</v>
      </c>
      <c r="C237">
        <v>462195.0730187599</v>
      </c>
      <c r="D237">
        <v>0</v>
      </c>
      <c r="E237">
        <v>191361.45435758645</v>
      </c>
      <c r="F237">
        <v>259169.78357681647</v>
      </c>
      <c r="G237">
        <v>912726.31095316273</v>
      </c>
      <c r="H237">
        <v>525988.88983058173</v>
      </c>
      <c r="I237">
        <v>0</v>
      </c>
      <c r="J237">
        <v>255679.17792581028</v>
      </c>
      <c r="K237">
        <v>352624.37733854947</v>
      </c>
      <c r="L237">
        <v>1134292.4450949416</v>
      </c>
    </row>
    <row r="238" spans="1:12" x14ac:dyDescent="0.25">
      <c r="A238" t="s">
        <v>593</v>
      </c>
      <c r="B238" t="s">
        <v>594</v>
      </c>
      <c r="C238">
        <v>367714.40859997715</v>
      </c>
      <c r="D238">
        <v>62291.165628267889</v>
      </c>
      <c r="E238">
        <v>167133.28738956587</v>
      </c>
      <c r="F238">
        <v>226356.44187932252</v>
      </c>
      <c r="G238">
        <v>823495.30349713343</v>
      </c>
      <c r="H238">
        <v>375706.34987898683</v>
      </c>
      <c r="I238">
        <v>52947.490784027701</v>
      </c>
      <c r="J238">
        <v>182627.98423272173</v>
      </c>
      <c r="K238">
        <v>251874.55524182113</v>
      </c>
      <c r="L238">
        <v>863156.3801375574</v>
      </c>
    </row>
    <row r="239" spans="1:12" x14ac:dyDescent="0.25">
      <c r="A239" t="s">
        <v>595</v>
      </c>
      <c r="B239" t="s">
        <v>596</v>
      </c>
      <c r="C239">
        <v>55111.987529726306</v>
      </c>
      <c r="D239">
        <v>14329.558605826436</v>
      </c>
      <c r="E239">
        <v>29297.377065111825</v>
      </c>
      <c r="F239">
        <v>39678.810441860522</v>
      </c>
      <c r="G239">
        <v>138417.7336425251</v>
      </c>
      <c r="H239">
        <v>63021.710302281666</v>
      </c>
      <c r="I239">
        <v>16505.540198310042</v>
      </c>
      <c r="J239">
        <v>43390.906791243709</v>
      </c>
      <c r="K239">
        <v>59843.322454115179</v>
      </c>
      <c r="L239">
        <v>182761.47974595058</v>
      </c>
    </row>
    <row r="240" spans="1:12" x14ac:dyDescent="0.25">
      <c r="A240" t="s">
        <v>597</v>
      </c>
      <c r="B240" t="s">
        <v>598</v>
      </c>
      <c r="C240">
        <v>441799.37544321577</v>
      </c>
      <c r="D240">
        <v>114871.37964342833</v>
      </c>
      <c r="E240">
        <v>200806.33300613691</v>
      </c>
      <c r="F240">
        <v>271961.42525550065</v>
      </c>
      <c r="G240">
        <v>1029438.5133482816</v>
      </c>
      <c r="H240">
        <v>403177.35180562222</v>
      </c>
      <c r="I240">
        <v>105593.1353712399</v>
      </c>
      <c r="J240">
        <v>195981.4282411357</v>
      </c>
      <c r="K240">
        <v>270291.18938853493</v>
      </c>
      <c r="L240">
        <v>975043.10480653285</v>
      </c>
    </row>
    <row r="241" spans="1:12" x14ac:dyDescent="0.25">
      <c r="A241" t="s">
        <v>222</v>
      </c>
      <c r="B241" t="s">
        <v>223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</row>
    <row r="242" spans="1:12" x14ac:dyDescent="0.25">
      <c r="A242" t="s">
        <v>599</v>
      </c>
      <c r="B242" t="s">
        <v>600</v>
      </c>
      <c r="C242">
        <v>782860.37381572276</v>
      </c>
      <c r="D242">
        <v>198830.95851908633</v>
      </c>
      <c r="E242">
        <v>441369.3966125591</v>
      </c>
      <c r="F242">
        <v>581589.00209730852</v>
      </c>
      <c r="G242">
        <v>2004649.7310446766</v>
      </c>
      <c r="H242">
        <v>704574.33643415046</v>
      </c>
      <c r="I242">
        <v>178947.86266717769</v>
      </c>
      <c r="J242">
        <v>397232.45695130317</v>
      </c>
      <c r="K242">
        <v>530356.48850053595</v>
      </c>
      <c r="L242">
        <v>1811111.1445531673</v>
      </c>
    </row>
    <row r="243" spans="1:12" x14ac:dyDescent="0.25">
      <c r="A243" t="s">
        <v>224</v>
      </c>
      <c r="B243" t="s">
        <v>225</v>
      </c>
      <c r="C243">
        <v>519498.24310807593</v>
      </c>
      <c r="D243">
        <v>0</v>
      </c>
      <c r="E243">
        <v>236121.96621376011</v>
      </c>
      <c r="F243">
        <v>319791.04196710192</v>
      </c>
      <c r="G243">
        <v>1075411.2512889379</v>
      </c>
      <c r="H243">
        <v>654456.22236984805</v>
      </c>
      <c r="I243">
        <v>0</v>
      </c>
      <c r="J243">
        <v>341494.69309753017</v>
      </c>
      <c r="K243">
        <v>470978.33501669572</v>
      </c>
      <c r="L243">
        <v>1466929.250484074</v>
      </c>
    </row>
    <row r="244" spans="1:12" x14ac:dyDescent="0.25">
      <c r="A244" t="s">
        <v>316</v>
      </c>
      <c r="B244" t="s">
        <v>317</v>
      </c>
      <c r="C244">
        <v>9938.227259458843</v>
      </c>
      <c r="D244">
        <v>0</v>
      </c>
      <c r="E244">
        <v>4517.1158753936725</v>
      </c>
      <c r="F244">
        <v>6117.7416724141258</v>
      </c>
      <c r="G244">
        <v>20573.084807266641</v>
      </c>
      <c r="H244">
        <v>11311.589028614659</v>
      </c>
      <c r="I244">
        <v>0</v>
      </c>
      <c r="J244">
        <v>5498.4769446410819</v>
      </c>
      <c r="K244">
        <v>7583.3199427645086</v>
      </c>
      <c r="L244">
        <v>24393.385916020248</v>
      </c>
    </row>
    <row r="245" spans="1:12" x14ac:dyDescent="0.25">
      <c r="A245" t="s">
        <v>226</v>
      </c>
      <c r="B245" t="s">
        <v>227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8079.7064490104676</v>
      </c>
      <c r="I245">
        <v>0</v>
      </c>
      <c r="J245">
        <v>3927.483531886488</v>
      </c>
      <c r="K245">
        <v>5416.6571019746461</v>
      </c>
      <c r="L245">
        <v>17423.847082871602</v>
      </c>
    </row>
    <row r="246" spans="1:12" x14ac:dyDescent="0.25">
      <c r="A246" t="s">
        <v>228</v>
      </c>
      <c r="B246" t="s">
        <v>229</v>
      </c>
      <c r="C246">
        <v>430957.67297835171</v>
      </c>
      <c r="D246">
        <v>0</v>
      </c>
      <c r="E246">
        <v>0</v>
      </c>
      <c r="F246">
        <v>0</v>
      </c>
      <c r="G246">
        <v>430957.67297835171</v>
      </c>
      <c r="H246">
        <v>420952.70599344542</v>
      </c>
      <c r="I246">
        <v>0</v>
      </c>
      <c r="J246">
        <v>0</v>
      </c>
      <c r="K246">
        <v>0</v>
      </c>
      <c r="L246">
        <v>420952.70599344542</v>
      </c>
    </row>
    <row r="247" spans="1:12" x14ac:dyDescent="0.25">
      <c r="A247" t="s">
        <v>230</v>
      </c>
      <c r="B247" t="s">
        <v>231</v>
      </c>
      <c r="C247">
        <v>244841.78066484965</v>
      </c>
      <c r="D247">
        <v>0</v>
      </c>
      <c r="E247">
        <v>0</v>
      </c>
      <c r="F247">
        <v>0</v>
      </c>
      <c r="G247">
        <v>244841.78066484965</v>
      </c>
      <c r="H247">
        <v>319956.3753808146</v>
      </c>
      <c r="I247">
        <v>0</v>
      </c>
      <c r="J247">
        <v>155528.34786270495</v>
      </c>
      <c r="K247">
        <v>214499.62123819606</v>
      </c>
      <c r="L247">
        <v>689984.34448171558</v>
      </c>
    </row>
    <row r="248" spans="1:12" x14ac:dyDescent="0.25">
      <c r="A248" t="s">
        <v>601</v>
      </c>
      <c r="B248" t="s">
        <v>602</v>
      </c>
      <c r="C248">
        <v>130100.42957837034</v>
      </c>
      <c r="D248">
        <v>33827.154741623053</v>
      </c>
      <c r="E248">
        <v>87007.166598311189</v>
      </c>
      <c r="F248">
        <v>117837.8823082056</v>
      </c>
      <c r="G248">
        <v>368772.6332265102</v>
      </c>
      <c r="H248">
        <v>117090.3866205333</v>
      </c>
      <c r="I248">
        <v>30444.439267460748</v>
      </c>
      <c r="J248">
        <v>78306.449938480073</v>
      </c>
      <c r="K248">
        <v>106054.09407738505</v>
      </c>
      <c r="L248">
        <v>331895.36990385916</v>
      </c>
    </row>
    <row r="249" spans="1:12" x14ac:dyDescent="0.25">
      <c r="A249" t="s">
        <v>603</v>
      </c>
      <c r="B249" t="s">
        <v>604</v>
      </c>
      <c r="C249">
        <v>63771.008938512401</v>
      </c>
      <c r="D249">
        <v>15609.433269201243</v>
      </c>
      <c r="E249">
        <v>40805.187955375026</v>
      </c>
      <c r="F249">
        <v>51498.358688042281</v>
      </c>
      <c r="G249">
        <v>171683.98885113094</v>
      </c>
      <c r="H249">
        <v>66253.592881885852</v>
      </c>
      <c r="I249">
        <v>17351.978157197729</v>
      </c>
      <c r="J249">
        <v>38415.364460164514</v>
      </c>
      <c r="K249">
        <v>52981.21686283587</v>
      </c>
      <c r="L249">
        <v>175002.15236208396</v>
      </c>
    </row>
    <row r="250" spans="1:12" x14ac:dyDescent="0.25">
      <c r="A250" t="s">
        <v>232</v>
      </c>
      <c r="B250" t="s">
        <v>233</v>
      </c>
      <c r="C250">
        <v>1025444.3581350716</v>
      </c>
      <c r="D250">
        <v>0</v>
      </c>
      <c r="E250">
        <v>557247.84026447369</v>
      </c>
      <c r="F250">
        <v>754706.85904236068</v>
      </c>
      <c r="G250">
        <v>2337399.0574419061</v>
      </c>
      <c r="H250">
        <v>871627.70441481087</v>
      </c>
      <c r="I250">
        <v>0</v>
      </c>
      <c r="J250">
        <v>496433.918430452</v>
      </c>
      <c r="K250">
        <v>684665.45768959506</v>
      </c>
      <c r="L250">
        <v>2052727.0805348577</v>
      </c>
    </row>
    <row r="251" spans="1:12" x14ac:dyDescent="0.25">
      <c r="A251" t="s">
        <v>234</v>
      </c>
      <c r="B251" t="s">
        <v>235</v>
      </c>
      <c r="C251">
        <v>130100.42957837034</v>
      </c>
      <c r="D251">
        <v>0</v>
      </c>
      <c r="E251">
        <v>59133.153277880803</v>
      </c>
      <c r="F251">
        <v>80086.800075239444</v>
      </c>
      <c r="G251">
        <v>269320.3829314906</v>
      </c>
      <c r="H251">
        <v>144626.74543728741</v>
      </c>
      <c r="I251">
        <v>0</v>
      </c>
      <c r="J251">
        <v>70301.955220768126</v>
      </c>
      <c r="K251">
        <v>96958.162125346207</v>
      </c>
      <c r="L251">
        <v>311886.86278340174</v>
      </c>
    </row>
    <row r="252" spans="1:12" x14ac:dyDescent="0.25">
      <c r="A252" t="s">
        <v>605</v>
      </c>
      <c r="B252" t="s">
        <v>606</v>
      </c>
      <c r="C252">
        <v>53305.037118915607</v>
      </c>
      <c r="D252">
        <v>13859.737012192783</v>
      </c>
      <c r="E252">
        <v>24501.226622688144</v>
      </c>
      <c r="F252">
        <v>33183.159181591371</v>
      </c>
      <c r="G252">
        <v>124849.15993538791</v>
      </c>
      <c r="H252">
        <v>45309.281551078268</v>
      </c>
      <c r="I252">
        <v>11780.776460363866</v>
      </c>
      <c r="J252">
        <v>20826.042629284922</v>
      </c>
      <c r="K252">
        <v>28205.685304352664</v>
      </c>
      <c r="L252">
        <v>106121.78594507973</v>
      </c>
    </row>
    <row r="253" spans="1:12" x14ac:dyDescent="0.25">
      <c r="A253" t="s">
        <v>73</v>
      </c>
      <c r="B253" t="s">
        <v>38</v>
      </c>
      <c r="C253">
        <v>5203286.4296194203</v>
      </c>
      <c r="D253">
        <v>1352896.1878922668</v>
      </c>
      <c r="E253">
        <v>4149260.617464351</v>
      </c>
      <c r="F253">
        <v>5619538.0613201931</v>
      </c>
      <c r="G253">
        <v>16324981.296296231</v>
      </c>
      <c r="H253">
        <v>4441836.2173381234</v>
      </c>
      <c r="I253">
        <v>1154913.0279414754</v>
      </c>
      <c r="J253">
        <v>3542056.8010467831</v>
      </c>
      <c r="K253">
        <v>4797173.4831649093</v>
      </c>
      <c r="L253">
        <v>13935979.52949129</v>
      </c>
    </row>
    <row r="254" spans="1:12" x14ac:dyDescent="0.25">
      <c r="A254" t="s">
        <v>91</v>
      </c>
      <c r="B254" t="s">
        <v>43</v>
      </c>
      <c r="C254">
        <v>95872.335724296048</v>
      </c>
      <c r="D254">
        <v>24927.575923437038</v>
      </c>
      <c r="E254">
        <v>76451.548901996182</v>
      </c>
      <c r="F254">
        <v>103541.9146952007</v>
      </c>
      <c r="G254">
        <v>300793.37524492998</v>
      </c>
      <c r="H254">
        <v>96340.029671287019</v>
      </c>
      <c r="I254">
        <v>25049.180099286848</v>
      </c>
      <c r="J254">
        <v>76824.502438482159</v>
      </c>
      <c r="K254">
        <v>104047.02314381574</v>
      </c>
      <c r="L254">
        <v>302260.73535287176</v>
      </c>
    </row>
    <row r="255" spans="1:12" x14ac:dyDescent="0.25">
      <c r="A255" t="s">
        <v>607</v>
      </c>
      <c r="B255" t="s">
        <v>608</v>
      </c>
      <c r="C255">
        <v>19876.454518917686</v>
      </c>
      <c r="D255">
        <v>5168.0375299701909</v>
      </c>
      <c r="E255">
        <v>10147.782943451437</v>
      </c>
      <c r="F255">
        <v>13743.617898745102</v>
      </c>
      <c r="G255">
        <v>48935.892891084412</v>
      </c>
      <c r="H255">
        <v>18583.324832724076</v>
      </c>
      <c r="I255">
        <v>4867.0182636042418</v>
      </c>
      <c r="J255">
        <v>10025.647937011319</v>
      </c>
      <c r="K255">
        <v>13827.046417639662</v>
      </c>
      <c r="L255">
        <v>47303.037450979304</v>
      </c>
    </row>
    <row r="256" spans="1:12" x14ac:dyDescent="0.25">
      <c r="A256" t="s">
        <v>609</v>
      </c>
      <c r="B256" t="s">
        <v>610</v>
      </c>
      <c r="C256">
        <v>20779.929724323039</v>
      </c>
      <c r="D256">
        <v>3322.1955001742863</v>
      </c>
      <c r="E256">
        <v>9444.878648550397</v>
      </c>
      <c r="F256">
        <v>12791.641678684073</v>
      </c>
      <c r="G256">
        <v>46338.645551731795</v>
      </c>
      <c r="H256">
        <v>17775.354187823032</v>
      </c>
      <c r="I256">
        <v>2823.8661751481432</v>
      </c>
      <c r="J256">
        <v>8640.4637701502743</v>
      </c>
      <c r="K256">
        <v>11916.645624344228</v>
      </c>
      <c r="L256">
        <v>41156.329757465675</v>
      </c>
    </row>
    <row r="257" spans="1:12" x14ac:dyDescent="0.25">
      <c r="A257" t="s">
        <v>236</v>
      </c>
      <c r="B257" t="s">
        <v>237</v>
      </c>
      <c r="C257">
        <v>330671.92517835787</v>
      </c>
      <c r="D257">
        <v>0</v>
      </c>
      <c r="E257">
        <v>150296.76458128027</v>
      </c>
      <c r="F257">
        <v>203553.95019123363</v>
      </c>
      <c r="G257">
        <v>684522.63995087182</v>
      </c>
      <c r="H257">
        <v>326420.14054002304</v>
      </c>
      <c r="I257">
        <v>0</v>
      </c>
      <c r="J257">
        <v>158670.33468821409</v>
      </c>
      <c r="K257">
        <v>218832.94691977577</v>
      </c>
      <c r="L257">
        <v>703923.42214801291</v>
      </c>
    </row>
    <row r="258" spans="1:12" x14ac:dyDescent="0.25">
      <c r="A258" t="s">
        <v>238</v>
      </c>
      <c r="B258" t="s">
        <v>239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</row>
    <row r="259" spans="1:12" x14ac:dyDescent="0.25">
      <c r="A259" t="s">
        <v>611</v>
      </c>
      <c r="B259" t="s">
        <v>612</v>
      </c>
      <c r="C259">
        <v>0</v>
      </c>
      <c r="D259">
        <v>2043.5941857960838</v>
      </c>
      <c r="E259">
        <v>0</v>
      </c>
      <c r="F259">
        <v>0</v>
      </c>
      <c r="G259">
        <v>2043.5941857960838</v>
      </c>
      <c r="H259">
        <v>0</v>
      </c>
      <c r="I259">
        <v>1941.4144765062795</v>
      </c>
      <c r="J259">
        <v>0</v>
      </c>
      <c r="K259">
        <v>0</v>
      </c>
      <c r="L259">
        <v>1941.4144765062795</v>
      </c>
    </row>
    <row r="260" spans="1:12" x14ac:dyDescent="0.25">
      <c r="A260" t="s">
        <v>240</v>
      </c>
      <c r="B260" t="s">
        <v>241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</row>
    <row r="261" spans="1:12" x14ac:dyDescent="0.25">
      <c r="A261" t="s">
        <v>242</v>
      </c>
      <c r="B261" t="s">
        <v>243</v>
      </c>
      <c r="C261">
        <v>221090.1477838665</v>
      </c>
      <c r="D261">
        <v>0</v>
      </c>
      <c r="E261">
        <v>96502.020974319355</v>
      </c>
      <c r="F261">
        <v>130697.20845611994</v>
      </c>
      <c r="G261">
        <v>448289.3772143058</v>
      </c>
      <c r="H261">
        <v>212496.27960897534</v>
      </c>
      <c r="I261">
        <v>0</v>
      </c>
      <c r="J261">
        <v>103292.8168886146</v>
      </c>
      <c r="K261">
        <v>142458.08178193326</v>
      </c>
      <c r="L261">
        <v>458247.17827952321</v>
      </c>
    </row>
    <row r="262" spans="1:12" x14ac:dyDescent="0.25">
      <c r="A262" t="s">
        <v>613</v>
      </c>
      <c r="B262" t="s">
        <v>614</v>
      </c>
      <c r="C262">
        <v>9034.7520540534933</v>
      </c>
      <c r="D262">
        <v>2349.1079681682681</v>
      </c>
      <c r="E262">
        <v>4883.0843906801119</v>
      </c>
      <c r="F262">
        <v>6613.3899795464413</v>
      </c>
      <c r="G262">
        <v>22880.334392448316</v>
      </c>
      <c r="H262">
        <v>0</v>
      </c>
      <c r="I262">
        <v>2114.1971713514413</v>
      </c>
      <c r="J262">
        <v>0</v>
      </c>
      <c r="K262">
        <v>0</v>
      </c>
      <c r="L262">
        <v>2114.1971713514413</v>
      </c>
    </row>
    <row r="263" spans="1:12" x14ac:dyDescent="0.25">
      <c r="A263" t="s">
        <v>615</v>
      </c>
      <c r="B263" t="s">
        <v>616</v>
      </c>
      <c r="C263">
        <v>126486.52875674894</v>
      </c>
      <c r="D263">
        <v>28889.968331833043</v>
      </c>
      <c r="E263">
        <v>57490.565686828544</v>
      </c>
      <c r="F263">
        <v>77862.166739816137</v>
      </c>
      <c r="G263">
        <v>290729.22951522667</v>
      </c>
      <c r="H263">
        <v>107513.5494432366</v>
      </c>
      <c r="I263">
        <v>24556.473082058084</v>
      </c>
      <c r="J263">
        <v>51057.285914524327</v>
      </c>
      <c r="K263">
        <v>70416.542325670438</v>
      </c>
      <c r="L263">
        <v>253543.85076548945</v>
      </c>
    </row>
    <row r="264" spans="1:12" x14ac:dyDescent="0.25">
      <c r="A264" t="s">
        <v>244</v>
      </c>
      <c r="B264" t="s">
        <v>245</v>
      </c>
      <c r="C264">
        <v>157204.68574053081</v>
      </c>
      <c r="D264">
        <v>0</v>
      </c>
      <c r="E264">
        <v>71452.560210772601</v>
      </c>
      <c r="F264">
        <v>96771.550090914316</v>
      </c>
      <c r="G264">
        <v>325428.7960422177</v>
      </c>
      <c r="H264">
        <v>204416.57315996484</v>
      </c>
      <c r="I264">
        <v>0</v>
      </c>
      <c r="J264">
        <v>99365.333356728152</v>
      </c>
      <c r="K264">
        <v>137041.42467995855</v>
      </c>
      <c r="L264">
        <v>440823.33119665156</v>
      </c>
    </row>
    <row r="265" spans="1:12" x14ac:dyDescent="0.25">
      <c r="A265" t="s">
        <v>617</v>
      </c>
      <c r="B265" t="s">
        <v>618</v>
      </c>
      <c r="C265">
        <v>21683.404929728385</v>
      </c>
      <c r="D265">
        <v>5637.8591236038446</v>
      </c>
      <c r="E265">
        <v>11441.094815611308</v>
      </c>
      <c r="F265">
        <v>15495.210763307339</v>
      </c>
      <c r="G265">
        <v>54257.569632250881</v>
      </c>
      <c r="H265">
        <v>21815.207412328269</v>
      </c>
      <c r="I265">
        <v>5713.4562224919373</v>
      </c>
      <c r="J265">
        <v>13743.197655409642</v>
      </c>
      <c r="K265">
        <v>18954.169655871006</v>
      </c>
      <c r="L265">
        <v>60226.030946100858</v>
      </c>
    </row>
    <row r="266" spans="1:12" x14ac:dyDescent="0.25">
      <c r="A266" t="s">
        <v>85</v>
      </c>
      <c r="B266" t="s">
        <v>33</v>
      </c>
      <c r="C266">
        <v>49682.884591707443</v>
      </c>
      <c r="D266">
        <v>9677.4467923846914</v>
      </c>
      <c r="E266">
        <v>38501.905337840013</v>
      </c>
      <c r="F266">
        <v>52144.934345329297</v>
      </c>
      <c r="G266">
        <v>150007.17106726143</v>
      </c>
      <c r="H266">
        <v>67618.75655066366</v>
      </c>
      <c r="I266">
        <v>17709.517863819572</v>
      </c>
      <c r="J266">
        <v>58891.959776028205</v>
      </c>
      <c r="K266">
        <v>81221.86880737968</v>
      </c>
      <c r="L266">
        <v>225442.10299789111</v>
      </c>
    </row>
    <row r="267" spans="1:12" x14ac:dyDescent="0.25">
      <c r="A267" t="s">
        <v>93</v>
      </c>
      <c r="B267" t="s">
        <v>49</v>
      </c>
      <c r="C267">
        <v>25449.627860855508</v>
      </c>
      <c r="D267">
        <v>3963.5553447326602</v>
      </c>
      <c r="E267">
        <v>18004.263194806779</v>
      </c>
      <c r="F267">
        <v>24384.017206196189</v>
      </c>
      <c r="G267">
        <v>71801.463606591133</v>
      </c>
      <c r="H267">
        <v>17465.034608254067</v>
      </c>
      <c r="I267">
        <v>2550.1767650838437</v>
      </c>
      <c r="J267">
        <v>14047.09371235441</v>
      </c>
      <c r="K267">
        <v>19373.293179050052</v>
      </c>
      <c r="L267">
        <v>53435.598264742373</v>
      </c>
    </row>
    <row r="268" spans="1:12" x14ac:dyDescent="0.25">
      <c r="A268" t="s">
        <v>86</v>
      </c>
      <c r="B268" t="s">
        <v>35</v>
      </c>
      <c r="C268">
        <v>27382.044348838739</v>
      </c>
      <c r="D268">
        <v>5333.592834439286</v>
      </c>
      <c r="E268">
        <v>21219.800100968627</v>
      </c>
      <c r="F268">
        <v>28738.96949714169</v>
      </c>
      <c r="G268">
        <v>82674.406781388345</v>
      </c>
      <c r="H268">
        <v>27047.502620265466</v>
      </c>
      <c r="I268">
        <v>7083.8071455278296</v>
      </c>
      <c r="J268">
        <v>23556.783910411283</v>
      </c>
      <c r="K268">
        <v>32488.747522951871</v>
      </c>
      <c r="L268">
        <v>90176.84119915645</v>
      </c>
    </row>
    <row r="269" spans="1:12" x14ac:dyDescent="0.25">
      <c r="A269" t="s">
        <v>246</v>
      </c>
      <c r="B269" t="s">
        <v>247</v>
      </c>
      <c r="C269">
        <v>436378.52421078371</v>
      </c>
      <c r="D269">
        <v>0</v>
      </c>
      <c r="E269">
        <v>198342.4516195585</v>
      </c>
      <c r="F269">
        <v>268624.47525236564</v>
      </c>
      <c r="G269">
        <v>903345.45108270785</v>
      </c>
      <c r="H269">
        <v>526796.86047548265</v>
      </c>
      <c r="I269">
        <v>0</v>
      </c>
      <c r="J269">
        <v>256071.92627899905</v>
      </c>
      <c r="K269">
        <v>353166.04304874683</v>
      </c>
      <c r="L269">
        <v>1136034.8298032286</v>
      </c>
    </row>
    <row r="270" spans="1:12" x14ac:dyDescent="0.25">
      <c r="A270" t="s">
        <v>619</v>
      </c>
      <c r="B270" t="s">
        <v>620</v>
      </c>
      <c r="C270">
        <v>1113984.928264796</v>
      </c>
      <c r="D270">
        <v>289645.01247514755</v>
      </c>
      <c r="E270">
        <v>617612.9342356436</v>
      </c>
      <c r="F270">
        <v>836462.13411916734</v>
      </c>
      <c r="G270">
        <v>2857705.0090947547</v>
      </c>
      <c r="H270">
        <v>1050361.8383713609</v>
      </c>
      <c r="I270">
        <v>275092.33663850056</v>
      </c>
      <c r="J270">
        <v>630164.73269118683</v>
      </c>
      <c r="K270">
        <v>869102.63201183232</v>
      </c>
      <c r="L270">
        <v>2824721.5397128807</v>
      </c>
    </row>
    <row r="271" spans="1:12" x14ac:dyDescent="0.25">
      <c r="A271" t="s">
        <v>79</v>
      </c>
      <c r="B271" t="s">
        <v>13</v>
      </c>
      <c r="C271">
        <v>13709.990974818398</v>
      </c>
      <c r="D271">
        <v>3564.7075702549487</v>
      </c>
      <c r="E271">
        <v>6892.2594515780193</v>
      </c>
      <c r="F271">
        <v>9334.5099012617702</v>
      </c>
      <c r="G271">
        <v>33501.467897913135</v>
      </c>
      <c r="H271">
        <v>14185.241529471319</v>
      </c>
      <c r="I271">
        <v>3715.1494804632289</v>
      </c>
      <c r="J271">
        <v>7745.0355273657706</v>
      </c>
      <c r="K271">
        <v>10681.700216881847</v>
      </c>
      <c r="L271">
        <v>36327.126754182165</v>
      </c>
    </row>
    <row r="272" spans="1:12" x14ac:dyDescent="0.25">
      <c r="A272" t="s">
        <v>74</v>
      </c>
      <c r="B272" t="s">
        <v>46</v>
      </c>
      <c r="C272">
        <v>3749694.3790070107</v>
      </c>
      <c r="D272">
        <v>583981.86717248335</v>
      </c>
      <c r="E272">
        <v>2652710.0855399454</v>
      </c>
      <c r="F272">
        <v>3592689.5574107035</v>
      </c>
      <c r="G272">
        <v>10579075.889130143</v>
      </c>
      <c r="H272">
        <v>3386370.5456310879</v>
      </c>
      <c r="I272">
        <v>494464.72206538625</v>
      </c>
      <c r="J272">
        <v>2723651.3105307808</v>
      </c>
      <c r="K272">
        <v>3756370.992955572</v>
      </c>
      <c r="L272">
        <v>10360857.571182828</v>
      </c>
    </row>
    <row r="273" spans="1:12" x14ac:dyDescent="0.25">
      <c r="A273" t="s">
        <v>621</v>
      </c>
      <c r="B273" t="s">
        <v>622</v>
      </c>
      <c r="C273">
        <v>30908.069783786053</v>
      </c>
      <c r="D273">
        <v>7565.4668289003566</v>
      </c>
      <c r="E273">
        <v>17604.202135444521</v>
      </c>
      <c r="F273">
        <v>22217.457176753484</v>
      </c>
      <c r="G273">
        <v>78295.195924884407</v>
      </c>
      <c r="H273">
        <v>59789.827722677459</v>
      </c>
      <c r="I273">
        <v>15659.102239422346</v>
      </c>
      <c r="J273">
        <v>34752.59331832717</v>
      </c>
      <c r="K273">
        <v>47929.642449534302</v>
      </c>
      <c r="L273">
        <v>158131.16572996127</v>
      </c>
    </row>
    <row r="274" spans="1:12" x14ac:dyDescent="0.25">
      <c r="A274" t="s">
        <v>248</v>
      </c>
      <c r="B274" t="s">
        <v>249</v>
      </c>
      <c r="C274">
        <v>268332.13600538881</v>
      </c>
      <c r="D274">
        <v>0</v>
      </c>
      <c r="E274">
        <v>0</v>
      </c>
      <c r="F274">
        <v>0</v>
      </c>
      <c r="G274">
        <v>268332.13600538881</v>
      </c>
      <c r="H274">
        <v>363586.79020547116</v>
      </c>
      <c r="I274">
        <v>0</v>
      </c>
      <c r="J274">
        <v>0</v>
      </c>
      <c r="K274">
        <v>0</v>
      </c>
      <c r="L274">
        <v>363586.79020547116</v>
      </c>
    </row>
    <row r="275" spans="1:12" x14ac:dyDescent="0.25">
      <c r="A275" t="s">
        <v>250</v>
      </c>
      <c r="B275" t="s">
        <v>251</v>
      </c>
      <c r="C275">
        <v>17166.028902701641</v>
      </c>
      <c r="D275">
        <v>0</v>
      </c>
      <c r="E275">
        <v>7802.2910574981597</v>
      </c>
      <c r="F275">
        <v>10567.008343260759</v>
      </c>
      <c r="G275">
        <v>35535.328303460556</v>
      </c>
      <c r="H275">
        <v>21815.207412328269</v>
      </c>
      <c r="I275">
        <v>5713.4562224919373</v>
      </c>
      <c r="J275">
        <v>11030.965896668302</v>
      </c>
      <c r="K275">
        <v>15213.548136032116</v>
      </c>
      <c r="L275">
        <v>53773.17766752062</v>
      </c>
    </row>
    <row r="276" spans="1:12" x14ac:dyDescent="0.25">
      <c r="A276" t="s">
        <v>318</v>
      </c>
      <c r="B276" t="s">
        <v>319</v>
      </c>
      <c r="C276">
        <v>144556.03286485589</v>
      </c>
      <c r="D276">
        <v>0</v>
      </c>
      <c r="E276">
        <v>65703.503642089767</v>
      </c>
      <c r="F276">
        <v>88985.333416932728</v>
      </c>
      <c r="G276">
        <v>299244.8699238784</v>
      </c>
      <c r="H276">
        <v>173713.68865372514</v>
      </c>
      <c r="I276">
        <v>0</v>
      </c>
      <c r="J276">
        <v>84440.895935559485</v>
      </c>
      <c r="K276">
        <v>116458.12769245495</v>
      </c>
      <c r="L276">
        <v>374612.71228173957</v>
      </c>
    </row>
    <row r="277" spans="1:12" x14ac:dyDescent="0.25">
      <c r="A277" t="s">
        <v>252</v>
      </c>
      <c r="B277" t="s">
        <v>253</v>
      </c>
      <c r="C277">
        <v>19876.454518917686</v>
      </c>
      <c r="D277">
        <v>0</v>
      </c>
      <c r="E277">
        <v>9034.2317507873413</v>
      </c>
      <c r="F277">
        <v>12235.483344828246</v>
      </c>
      <c r="G277">
        <v>41146.169614533275</v>
      </c>
      <c r="H277">
        <v>25047.089991932451</v>
      </c>
      <c r="I277">
        <v>6559.8941813796328</v>
      </c>
      <c r="J277">
        <v>12175.198948848114</v>
      </c>
      <c r="K277">
        <v>16791.637016121407</v>
      </c>
      <c r="L277">
        <v>60573.820138281604</v>
      </c>
    </row>
    <row r="278" spans="1:12" x14ac:dyDescent="0.25">
      <c r="A278" t="s">
        <v>254</v>
      </c>
      <c r="B278" t="s">
        <v>255</v>
      </c>
      <c r="C278">
        <v>96671.84697837237</v>
      </c>
      <c r="D278">
        <v>0</v>
      </c>
      <c r="E278">
        <v>43939.218060647523</v>
      </c>
      <c r="F278">
        <v>59508.941722573763</v>
      </c>
      <c r="G278">
        <v>200120.00676159366</v>
      </c>
      <c r="H278">
        <v>82171.069931616512</v>
      </c>
      <c r="I278">
        <v>0</v>
      </c>
      <c r="J278">
        <v>38882.086965676237</v>
      </c>
      <c r="K278">
        <v>53624.905309549016</v>
      </c>
      <c r="L278">
        <v>174678.06220684177</v>
      </c>
    </row>
    <row r="279" spans="1:12" x14ac:dyDescent="0.25">
      <c r="A279" t="s">
        <v>623</v>
      </c>
      <c r="B279" t="s">
        <v>624</v>
      </c>
      <c r="C279">
        <v>311698.94586484542</v>
      </c>
      <c r="D279">
        <v>81044.224901805283</v>
      </c>
      <c r="E279">
        <v>235379.3626300178</v>
      </c>
      <c r="F279">
        <v>318785.29914011533</v>
      </c>
      <c r="G279">
        <v>946907.83253678377</v>
      </c>
      <c r="H279">
        <v>280529.05127836089</v>
      </c>
      <c r="I279">
        <v>72939.802411624754</v>
      </c>
      <c r="J279">
        <v>211841.42636701601</v>
      </c>
      <c r="K279">
        <v>286906.76922610379</v>
      </c>
      <c r="L279">
        <v>852217.04928310541</v>
      </c>
    </row>
    <row r="280" spans="1:12" x14ac:dyDescent="0.25">
      <c r="A280" t="s">
        <v>625</v>
      </c>
      <c r="B280" t="s">
        <v>626</v>
      </c>
      <c r="C280">
        <v>690624.63357063767</v>
      </c>
      <c r="D280">
        <v>175404.91569453964</v>
      </c>
      <c r="E280">
        <v>368206.20201453136</v>
      </c>
      <c r="F280">
        <v>485182.43276311865</v>
      </c>
      <c r="G280">
        <v>1719418.1840428272</v>
      </c>
      <c r="H280">
        <v>634256.95624732191</v>
      </c>
      <c r="I280">
        <v>166113.44943171</v>
      </c>
      <c r="J280">
        <v>378978.56646972831</v>
      </c>
      <c r="K280">
        <v>522674.86977301352</v>
      </c>
      <c r="L280">
        <v>1702023.8419217737</v>
      </c>
    </row>
    <row r="281" spans="1:12" x14ac:dyDescent="0.25">
      <c r="A281" t="s">
        <v>256</v>
      </c>
      <c r="B281" t="s">
        <v>257</v>
      </c>
      <c r="C281">
        <v>13552.12808108024</v>
      </c>
      <c r="D281">
        <v>0</v>
      </c>
      <c r="E281">
        <v>6159.7034664459152</v>
      </c>
      <c r="F281">
        <v>8342.3750078374433</v>
      </c>
      <c r="G281">
        <v>28054.206555363598</v>
      </c>
      <c r="H281">
        <v>16159.412898020935</v>
      </c>
      <c r="I281">
        <v>0</v>
      </c>
      <c r="J281">
        <v>7854.967063772976</v>
      </c>
      <c r="K281">
        <v>10833.314203949292</v>
      </c>
      <c r="L281">
        <v>34847.694165743203</v>
      </c>
    </row>
    <row r="282" spans="1:12" x14ac:dyDescent="0.25">
      <c r="A282" t="s">
        <v>258</v>
      </c>
      <c r="B282" t="s">
        <v>259</v>
      </c>
      <c r="C282">
        <v>56918.937940537027</v>
      </c>
      <c r="D282">
        <v>0</v>
      </c>
      <c r="E282">
        <v>25870.75455907284</v>
      </c>
      <c r="F282">
        <v>35037.975032917246</v>
      </c>
      <c r="G282">
        <v>117827.66753252712</v>
      </c>
      <c r="H282">
        <v>70293.446106391086</v>
      </c>
      <c r="I282">
        <v>0</v>
      </c>
      <c r="J282">
        <v>34169.106727412443</v>
      </c>
      <c r="K282">
        <v>47124.916787179434</v>
      </c>
      <c r="L282">
        <v>151587.46962098294</v>
      </c>
    </row>
    <row r="283" spans="1:12" x14ac:dyDescent="0.25">
      <c r="A283" t="s">
        <v>627</v>
      </c>
      <c r="B283" t="s">
        <v>628</v>
      </c>
      <c r="C283">
        <v>31253.432645028843</v>
      </c>
      <c r="D283">
        <v>7937.7500479868904</v>
      </c>
      <c r="E283">
        <v>17935.160554919232</v>
      </c>
      <c r="F283">
        <v>23633.020797649195</v>
      </c>
      <c r="G283">
        <v>80759.364045584167</v>
      </c>
      <c r="H283">
        <v>38782.590955250242</v>
      </c>
      <c r="I283">
        <v>10157.255506652333</v>
      </c>
      <c r="J283">
        <v>24703.733953642386</v>
      </c>
      <c r="K283">
        <v>34070.583588421963</v>
      </c>
      <c r="L283">
        <v>107714.16400396693</v>
      </c>
    </row>
    <row r="284" spans="1:12" x14ac:dyDescent="0.25">
      <c r="A284" t="s">
        <v>72</v>
      </c>
      <c r="B284" t="s">
        <v>52</v>
      </c>
      <c r="C284">
        <v>489685.02920168173</v>
      </c>
      <c r="D284">
        <v>127322.03353320391</v>
      </c>
      <c r="E284">
        <v>268864.79973205534</v>
      </c>
      <c r="F284">
        <v>357603.08308210963</v>
      </c>
      <c r="G284">
        <v>1243474.9455490506</v>
      </c>
      <c r="H284">
        <v>431641.70713242702</v>
      </c>
      <c r="I284">
        <v>113048.01970890821</v>
      </c>
      <c r="J284">
        <v>266230.44786313025</v>
      </c>
      <c r="K284">
        <v>367176.34446376457</v>
      </c>
      <c r="L284">
        <v>1178096.51916823</v>
      </c>
    </row>
    <row r="285" spans="1:12" x14ac:dyDescent="0.25">
      <c r="A285" t="s">
        <v>260</v>
      </c>
      <c r="B285" t="s">
        <v>261</v>
      </c>
      <c r="C285">
        <v>540278.17283239891</v>
      </c>
      <c r="D285">
        <v>0</v>
      </c>
      <c r="E285">
        <v>245566.84486231051</v>
      </c>
      <c r="F285">
        <v>332582.68364578608</v>
      </c>
      <c r="G285">
        <v>1118427.7013404954</v>
      </c>
      <c r="H285">
        <v>596282.33593697264</v>
      </c>
      <c r="I285">
        <v>0</v>
      </c>
      <c r="J285">
        <v>299077.87095315603</v>
      </c>
      <c r="K285">
        <v>412478.43831536942</v>
      </c>
      <c r="L285">
        <v>1307838.6452054982</v>
      </c>
    </row>
    <row r="286" spans="1:12" x14ac:dyDescent="0.25">
      <c r="A286" t="s">
        <v>629</v>
      </c>
      <c r="B286" t="s">
        <v>630</v>
      </c>
      <c r="C286">
        <v>135685.63441012529</v>
      </c>
      <c r="D286">
        <v>34461.451427845546</v>
      </c>
      <c r="E286">
        <v>77515.89804027362</v>
      </c>
      <c r="F286">
        <v>102142.09261883529</v>
      </c>
      <c r="G286">
        <v>349805.07649707975</v>
      </c>
      <c r="H286">
        <v>127659.36189436541</v>
      </c>
      <c r="I286">
        <v>33434.299376063929</v>
      </c>
      <c r="J286">
        <v>70825.272763974368</v>
      </c>
      <c r="K286">
        <v>97679.904600898837</v>
      </c>
      <c r="L286">
        <v>329598.83863530256</v>
      </c>
    </row>
    <row r="287" spans="1:12" x14ac:dyDescent="0.25">
      <c r="A287" t="s">
        <v>262</v>
      </c>
      <c r="B287" t="s">
        <v>263</v>
      </c>
      <c r="C287">
        <v>411799.97159926913</v>
      </c>
      <c r="D287">
        <v>0</v>
      </c>
      <c r="E287">
        <v>167954.58118509201</v>
      </c>
      <c r="F287">
        <v>227468.75854703426</v>
      </c>
      <c r="G287">
        <v>807223.31133139541</v>
      </c>
      <c r="H287">
        <v>378130.26181369013</v>
      </c>
      <c r="I287">
        <v>0</v>
      </c>
      <c r="J287">
        <v>183806.22929228767</v>
      </c>
      <c r="K287">
        <v>253499.55237241351</v>
      </c>
      <c r="L287">
        <v>815436.04347839137</v>
      </c>
    </row>
    <row r="288" spans="1:12" x14ac:dyDescent="0.25">
      <c r="A288" t="s">
        <v>631</v>
      </c>
      <c r="B288" t="s">
        <v>632</v>
      </c>
      <c r="C288">
        <v>56918.937940537027</v>
      </c>
      <c r="D288">
        <v>14799.380199460087</v>
      </c>
      <c r="E288">
        <v>32058.515474808417</v>
      </c>
      <c r="F288">
        <v>43418.34955891539</v>
      </c>
      <c r="G288">
        <v>147195.1831737209</v>
      </c>
      <c r="H288">
        <v>58173.88643287537</v>
      </c>
      <c r="I288">
        <v>15235.883259978498</v>
      </c>
      <c r="J288">
        <v>38387.842619314812</v>
      </c>
      <c r="K288">
        <v>52943.259638193769</v>
      </c>
      <c r="L288">
        <v>164740.87195036243</v>
      </c>
    </row>
    <row r="289" spans="1:12" x14ac:dyDescent="0.25">
      <c r="A289" t="s">
        <v>75</v>
      </c>
      <c r="B289" t="s">
        <v>58</v>
      </c>
      <c r="C289">
        <v>2631551.3593734847</v>
      </c>
      <c r="D289">
        <v>423653.98615720094</v>
      </c>
      <c r="E289">
        <v>1791287.4302882741</v>
      </c>
      <c r="F289">
        <v>2426024.4947980498</v>
      </c>
      <c r="G289">
        <v>7272517.2706170101</v>
      </c>
      <c r="H289">
        <v>2620386.4767645132</v>
      </c>
      <c r="I289">
        <v>359811.13358608354</v>
      </c>
      <c r="J289">
        <v>1973242.6791774493</v>
      </c>
      <c r="K289">
        <v>2721431.9004291445</v>
      </c>
      <c r="L289">
        <v>7674872.1899571903</v>
      </c>
    </row>
    <row r="290" spans="1:12" x14ac:dyDescent="0.25">
      <c r="A290" t="s">
        <v>264</v>
      </c>
      <c r="B290" t="s">
        <v>265</v>
      </c>
      <c r="C290">
        <v>90347.520540534941</v>
      </c>
      <c r="D290">
        <v>0</v>
      </c>
      <c r="E290">
        <v>41064.689776306113</v>
      </c>
      <c r="F290">
        <v>55615.833385582933</v>
      </c>
      <c r="G290">
        <v>187028.04370242398</v>
      </c>
      <c r="H290">
        <v>122003.56738005808</v>
      </c>
      <c r="I290">
        <v>0</v>
      </c>
      <c r="J290">
        <v>59305.001331485968</v>
      </c>
      <c r="K290">
        <v>81791.522239817175</v>
      </c>
      <c r="L290">
        <v>263100.09095136123</v>
      </c>
    </row>
    <row r="291" spans="1:12" x14ac:dyDescent="0.25">
      <c r="A291" t="s">
        <v>633</v>
      </c>
      <c r="B291" t="s">
        <v>634</v>
      </c>
      <c r="C291">
        <v>71374.541227022608</v>
      </c>
      <c r="D291">
        <v>18557.952948529317</v>
      </c>
      <c r="E291">
        <v>33355.697693979702</v>
      </c>
      <c r="F291">
        <v>45175.184215774229</v>
      </c>
      <c r="G291">
        <v>168463.37608530585</v>
      </c>
      <c r="H291">
        <v>74333.299330896305</v>
      </c>
      <c r="I291">
        <v>19468.073054416967</v>
      </c>
      <c r="J291">
        <v>40699.196133956495</v>
      </c>
      <c r="K291">
        <v>56131.002967634129</v>
      </c>
      <c r="L291">
        <v>190631.57148690388</v>
      </c>
    </row>
    <row r="292" spans="1:12" x14ac:dyDescent="0.25">
      <c r="A292" t="s">
        <v>635</v>
      </c>
      <c r="B292" t="s">
        <v>636</v>
      </c>
      <c r="C292">
        <v>319830.22271349368</v>
      </c>
      <c r="D292">
        <v>83158.422073156718</v>
      </c>
      <c r="E292">
        <v>145369.00180812363</v>
      </c>
      <c r="F292">
        <v>196880.05018496359</v>
      </c>
      <c r="G292">
        <v>745237.69677973771</v>
      </c>
      <c r="H292">
        <v>271855.68930646963</v>
      </c>
      <c r="I292">
        <v>70684.658762183215</v>
      </c>
      <c r="J292">
        <v>123563.65153690509</v>
      </c>
      <c r="K292">
        <v>167348.04265721905</v>
      </c>
      <c r="L292">
        <v>633452.04226277699</v>
      </c>
    </row>
    <row r="293" spans="1:12" x14ac:dyDescent="0.25">
      <c r="A293" t="s">
        <v>637</v>
      </c>
      <c r="B293" t="s">
        <v>638</v>
      </c>
      <c r="C293">
        <v>30523.409960305948</v>
      </c>
      <c r="D293">
        <v>7545.9487996948683</v>
      </c>
      <c r="E293">
        <v>13215.741096991205</v>
      </c>
      <c r="F293">
        <v>17558.182088073776</v>
      </c>
      <c r="G293">
        <v>68843.281945065799</v>
      </c>
      <c r="H293">
        <v>30702.884506239778</v>
      </c>
      <c r="I293">
        <v>6414.0564797406378</v>
      </c>
      <c r="J293">
        <v>14924.437421168652</v>
      </c>
      <c r="K293">
        <v>20583.296987503662</v>
      </c>
      <c r="L293">
        <v>72624.675394652731</v>
      </c>
    </row>
    <row r="294" spans="1:12" x14ac:dyDescent="0.25">
      <c r="A294" t="s">
        <v>639</v>
      </c>
      <c r="B294" t="s">
        <v>640</v>
      </c>
      <c r="C294">
        <v>747173.99487022404</v>
      </c>
      <c r="D294">
        <v>105687.34434929454</v>
      </c>
      <c r="E294">
        <v>367528.97349793959</v>
      </c>
      <c r="F294">
        <v>497761.70880096743</v>
      </c>
      <c r="G294">
        <v>1718152.0215184256</v>
      </c>
      <c r="H294">
        <v>684351.1362311868</v>
      </c>
      <c r="I294">
        <v>89834.242696900357</v>
      </c>
      <c r="J294">
        <v>363292.22669950023</v>
      </c>
      <c r="K294">
        <v>501040.78193265491</v>
      </c>
      <c r="L294">
        <v>1638518.3875602423</v>
      </c>
    </row>
    <row r="295" spans="1:12" x14ac:dyDescent="0.25">
      <c r="A295" t="s">
        <v>641</v>
      </c>
      <c r="B295" t="s">
        <v>642</v>
      </c>
      <c r="C295">
        <v>689862.35472563677</v>
      </c>
      <c r="D295">
        <v>175211.31203483266</v>
      </c>
      <c r="E295">
        <v>380397.25725598744</v>
      </c>
      <c r="F295">
        <v>501246.49091216031</v>
      </c>
      <c r="G295">
        <v>1746717.4149286172</v>
      </c>
      <c r="H295">
        <v>702126.49041900982</v>
      </c>
      <c r="I295">
        <v>183888.64656835163</v>
      </c>
      <c r="J295">
        <v>459235.31782459252</v>
      </c>
      <c r="K295">
        <v>633362.36182187975</v>
      </c>
      <c r="L295">
        <v>1978612.8166338336</v>
      </c>
    </row>
    <row r="296" spans="1:12" x14ac:dyDescent="0.25">
      <c r="A296" t="s">
        <v>643</v>
      </c>
      <c r="B296" t="s">
        <v>644</v>
      </c>
      <c r="C296">
        <v>179897.80742016615</v>
      </c>
      <c r="D296">
        <v>45690.463690851371</v>
      </c>
      <c r="E296">
        <v>86578.601844110279</v>
      </c>
      <c r="F296">
        <v>114083.94654443406</v>
      </c>
      <c r="G296">
        <v>426250.81949956185</v>
      </c>
      <c r="H296">
        <v>152913.13630714122</v>
      </c>
      <c r="I296">
        <v>38836.894137223666</v>
      </c>
      <c r="J296">
        <v>73591.811567493729</v>
      </c>
      <c r="K296">
        <v>96971.354562768945</v>
      </c>
      <c r="L296">
        <v>362313.19657462754</v>
      </c>
    </row>
    <row r="297" spans="1:12" x14ac:dyDescent="0.25">
      <c r="A297" t="s">
        <v>266</v>
      </c>
      <c r="B297" t="s">
        <v>267</v>
      </c>
      <c r="C297">
        <v>272849.51203241549</v>
      </c>
      <c r="D297">
        <v>0</v>
      </c>
      <c r="E297">
        <v>124015.36312444444</v>
      </c>
      <c r="F297">
        <v>167959.81682446046</v>
      </c>
      <c r="G297">
        <v>564824.69198132039</v>
      </c>
      <c r="H297">
        <v>252894.81185402762</v>
      </c>
      <c r="I297">
        <v>0</v>
      </c>
      <c r="J297">
        <v>122930.23454804705</v>
      </c>
      <c r="K297">
        <v>169541.36729180647</v>
      </c>
      <c r="L297">
        <v>545366.41369388113</v>
      </c>
    </row>
    <row r="298" spans="1:12" x14ac:dyDescent="0.25">
      <c r="A298" t="s">
        <v>645</v>
      </c>
      <c r="B298" t="s">
        <v>646</v>
      </c>
      <c r="C298">
        <v>0</v>
      </c>
      <c r="D298">
        <v>2516.8475761909667</v>
      </c>
      <c r="E298">
        <v>0</v>
      </c>
      <c r="F298">
        <v>0</v>
      </c>
      <c r="G298">
        <v>2516.8475761909667</v>
      </c>
      <c r="H298">
        <v>0</v>
      </c>
      <c r="I298">
        <v>2139.3204397623217</v>
      </c>
      <c r="J298">
        <v>0</v>
      </c>
      <c r="K298">
        <v>0</v>
      </c>
      <c r="L298">
        <v>2139.3204397623217</v>
      </c>
    </row>
    <row r="299" spans="1:12" x14ac:dyDescent="0.25">
      <c r="A299" t="s">
        <v>647</v>
      </c>
      <c r="B299" t="s">
        <v>648</v>
      </c>
      <c r="C299">
        <v>39752.909037835372</v>
      </c>
      <c r="D299">
        <v>6073.8262060861462</v>
      </c>
      <c r="E299">
        <v>18068.463501574683</v>
      </c>
      <c r="F299">
        <v>24470.966689656492</v>
      </c>
      <c r="G299">
        <v>88366.165435152696</v>
      </c>
      <c r="H299">
        <v>42014.473534854442</v>
      </c>
      <c r="I299">
        <v>11003.693465540029</v>
      </c>
      <c r="J299">
        <v>20422.914365809742</v>
      </c>
      <c r="K299">
        <v>28166.61693026817</v>
      </c>
      <c r="L299">
        <v>101607.69829647239</v>
      </c>
    </row>
    <row r="300" spans="1:12" x14ac:dyDescent="0.25">
      <c r="A300" t="s">
        <v>649</v>
      </c>
      <c r="B300" t="s">
        <v>650</v>
      </c>
      <c r="C300">
        <v>67588.724256729067</v>
      </c>
      <c r="D300">
        <v>17166.191160687096</v>
      </c>
      <c r="E300">
        <v>49594.717888236497</v>
      </c>
      <c r="F300">
        <v>65350.571895759393</v>
      </c>
      <c r="G300">
        <v>199700.20520141203</v>
      </c>
      <c r="H300">
        <v>65445.622236984789</v>
      </c>
      <c r="I300">
        <v>17140.368667475803</v>
      </c>
      <c r="J300">
        <v>44635.246099412849</v>
      </c>
      <c r="K300">
        <v>60996.62354262489</v>
      </c>
      <c r="L300">
        <v>188217.86054649833</v>
      </c>
    </row>
    <row r="301" spans="1:12" x14ac:dyDescent="0.25">
      <c r="A301" t="s">
        <v>76</v>
      </c>
      <c r="B301" t="s">
        <v>64</v>
      </c>
      <c r="C301">
        <v>964599.29369519651</v>
      </c>
      <c r="D301">
        <v>244989.02814232293</v>
      </c>
      <c r="E301">
        <v>474699.7799693502</v>
      </c>
      <c r="F301">
        <v>625508.18757951609</v>
      </c>
      <c r="G301">
        <v>2309796.2893863861</v>
      </c>
      <c r="H301">
        <v>893810.74630630249</v>
      </c>
      <c r="I301">
        <v>204637.71862232382</v>
      </c>
      <c r="J301">
        <v>519919.96415867127</v>
      </c>
      <c r="K301">
        <v>717056.64542042091</v>
      </c>
      <c r="L301">
        <v>2335425.0745077184</v>
      </c>
    </row>
    <row r="302" spans="1:12" x14ac:dyDescent="0.25">
      <c r="A302" t="s">
        <v>320</v>
      </c>
      <c r="B302" t="s">
        <v>321</v>
      </c>
      <c r="C302">
        <v>399336.04078916449</v>
      </c>
      <c r="D302">
        <v>0</v>
      </c>
      <c r="E302">
        <v>181505.92881127296</v>
      </c>
      <c r="F302">
        <v>245821.98356427654</v>
      </c>
      <c r="G302">
        <v>826663.95316471392</v>
      </c>
      <c r="H302">
        <v>339435.63467078982</v>
      </c>
      <c r="I302">
        <v>0</v>
      </c>
      <c r="J302">
        <v>154280.03948958201</v>
      </c>
      <c r="K302">
        <v>208948.68602963505</v>
      </c>
      <c r="L302">
        <v>702664.3601900069</v>
      </c>
    </row>
    <row r="303" spans="1:12" x14ac:dyDescent="0.25">
      <c r="A303" t="s">
        <v>268</v>
      </c>
      <c r="B303" t="s">
        <v>269</v>
      </c>
      <c r="C303">
        <v>527629.5199567239</v>
      </c>
      <c r="D303">
        <v>0</v>
      </c>
      <c r="E303">
        <v>239817.78829362761</v>
      </c>
      <c r="F303">
        <v>324796.46697180445</v>
      </c>
      <c r="G303">
        <v>1092243.775222156</v>
      </c>
      <c r="H303">
        <v>614057.69012479542</v>
      </c>
      <c r="I303">
        <v>0</v>
      </c>
      <c r="J303">
        <v>312038.5666083814</v>
      </c>
      <c r="K303">
        <v>430353.40675188584</v>
      </c>
      <c r="L303">
        <v>1356449.6634850625</v>
      </c>
    </row>
    <row r="304" spans="1:12" x14ac:dyDescent="0.25">
      <c r="A304" t="s">
        <v>80</v>
      </c>
      <c r="B304" t="s">
        <v>15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17651.051011684394</v>
      </c>
      <c r="I304">
        <v>0</v>
      </c>
      <c r="J304">
        <v>11232.26907344083</v>
      </c>
      <c r="K304">
        <v>15491.178907303922</v>
      </c>
      <c r="L304">
        <v>44374.498992429144</v>
      </c>
    </row>
    <row r="305" spans="1:12" x14ac:dyDescent="0.25">
      <c r="A305" t="s">
        <v>651</v>
      </c>
      <c r="B305" t="s">
        <v>652</v>
      </c>
      <c r="C305">
        <v>100285.74779999378</v>
      </c>
      <c r="D305">
        <v>26075.098446667773</v>
      </c>
      <c r="E305">
        <v>61834.76841974663</v>
      </c>
      <c r="F305">
        <v>83745.724041801892</v>
      </c>
      <c r="G305">
        <v>271941.3387082101</v>
      </c>
      <c r="H305">
        <v>90492.712228917269</v>
      </c>
      <c r="I305">
        <v>23700.26284885544</v>
      </c>
      <c r="J305">
        <v>58012.113027624269</v>
      </c>
      <c r="K305">
        <v>80008.41288841817</v>
      </c>
      <c r="L305">
        <v>252213.50099381513</v>
      </c>
    </row>
    <row r="306" spans="1:12" x14ac:dyDescent="0.25">
      <c r="A306" t="s">
        <v>270</v>
      </c>
      <c r="B306" t="s">
        <v>271</v>
      </c>
      <c r="C306">
        <v>163529.01217836823</v>
      </c>
      <c r="D306">
        <v>0</v>
      </c>
      <c r="E306">
        <v>0</v>
      </c>
      <c r="F306">
        <v>0</v>
      </c>
      <c r="G306">
        <v>163529.01217836823</v>
      </c>
      <c r="H306">
        <v>232695.54573150148</v>
      </c>
      <c r="I306">
        <v>0</v>
      </c>
      <c r="J306">
        <v>113111.52571833081</v>
      </c>
      <c r="K306">
        <v>155999.72453686985</v>
      </c>
      <c r="L306">
        <v>501806.79598670214</v>
      </c>
    </row>
    <row r="307" spans="1:12" x14ac:dyDescent="0.25">
      <c r="A307" t="s">
        <v>322</v>
      </c>
      <c r="B307" t="s">
        <v>323</v>
      </c>
      <c r="C307">
        <v>127390.0039621543</v>
      </c>
      <c r="D307">
        <v>0</v>
      </c>
      <c r="E307">
        <v>57901.212584591616</v>
      </c>
      <c r="F307">
        <v>78418.325073671949</v>
      </c>
      <c r="G307">
        <v>263709.54162041785</v>
      </c>
      <c r="H307">
        <v>132507.1857637717</v>
      </c>
      <c r="I307">
        <v>0</v>
      </c>
      <c r="J307">
        <v>64410.729922938401</v>
      </c>
      <c r="K307">
        <v>88833.176472384235</v>
      </c>
      <c r="L307">
        <v>285751.09215909435</v>
      </c>
    </row>
    <row r="308" spans="1:12" x14ac:dyDescent="0.25">
      <c r="A308" t="s">
        <v>82</v>
      </c>
      <c r="B308" t="s">
        <v>23</v>
      </c>
      <c r="C308">
        <v>37635.493381427084</v>
      </c>
      <c r="D308">
        <v>7309.89855324781</v>
      </c>
      <c r="E308">
        <v>25770.572570333385</v>
      </c>
      <c r="F308">
        <v>34902.293871697701</v>
      </c>
      <c r="G308">
        <v>105618.25837670598</v>
      </c>
      <c r="H308">
        <v>33101.867174536295</v>
      </c>
      <c r="I308">
        <v>8669.4600427028963</v>
      </c>
      <c r="J308">
        <v>25397.086115755053</v>
      </c>
      <c r="K308">
        <v>35026.832260780648</v>
      </c>
      <c r="L308">
        <v>102195.24559377489</v>
      </c>
    </row>
    <row r="309" spans="1:12" x14ac:dyDescent="0.25">
      <c r="A309" t="s">
        <v>272</v>
      </c>
      <c r="B309" t="s">
        <v>273</v>
      </c>
      <c r="C309">
        <v>17166.028902701641</v>
      </c>
      <c r="D309">
        <v>0</v>
      </c>
      <c r="E309">
        <v>7802.2910574981597</v>
      </c>
      <c r="F309">
        <v>10567.008343260759</v>
      </c>
      <c r="G309">
        <v>35535.328303460556</v>
      </c>
      <c r="H309">
        <v>24239.119347031414</v>
      </c>
      <c r="I309">
        <v>0</v>
      </c>
      <c r="J309">
        <v>11782.450595659468</v>
      </c>
      <c r="K309">
        <v>16249.971305923944</v>
      </c>
      <c r="L309">
        <v>52271.541248614827</v>
      </c>
    </row>
    <row r="310" spans="1:12" x14ac:dyDescent="0.25">
      <c r="A310" t="s">
        <v>653</v>
      </c>
      <c r="B310" t="s">
        <v>654</v>
      </c>
      <c r="C310">
        <v>56918.937940537027</v>
      </c>
      <c r="D310">
        <v>14799.380199460087</v>
      </c>
      <c r="E310">
        <v>30382.1680757582</v>
      </c>
      <c r="F310">
        <v>38343.942711325835</v>
      </c>
      <c r="G310">
        <v>140444.42892708114</v>
      </c>
      <c r="H310">
        <v>51227.044146483327</v>
      </c>
      <c r="I310">
        <v>13319.442179514079</v>
      </c>
      <c r="J310">
        <v>27343.95126818238</v>
      </c>
      <c r="K310">
        <v>34509.548440193255</v>
      </c>
      <c r="L310">
        <v>126399.98603437305</v>
      </c>
    </row>
    <row r="311" spans="1:12" x14ac:dyDescent="0.25">
      <c r="A311" t="s">
        <v>655</v>
      </c>
      <c r="B311" t="s">
        <v>656</v>
      </c>
      <c r="C311">
        <v>13678.670385290405</v>
      </c>
      <c r="D311">
        <v>3474.110115853342</v>
      </c>
      <c r="E311">
        <v>6268.7767930583132</v>
      </c>
      <c r="F311">
        <v>8260.3181539700945</v>
      </c>
      <c r="G311">
        <v>31681.875448172155</v>
      </c>
      <c r="H311">
        <v>11626.869827496843</v>
      </c>
      <c r="I311">
        <v>2952.9935984753406</v>
      </c>
      <c r="J311">
        <v>5328.460274099566</v>
      </c>
      <c r="K311">
        <v>7021.2704308745797</v>
      </c>
      <c r="L311">
        <v>26929.594130946331</v>
      </c>
    </row>
    <row r="312" spans="1:12" x14ac:dyDescent="0.25">
      <c r="A312" t="s">
        <v>657</v>
      </c>
      <c r="B312" t="s">
        <v>658</v>
      </c>
      <c r="C312">
        <v>117451.77670269545</v>
      </c>
      <c r="D312">
        <v>30538.403586187484</v>
      </c>
      <c r="E312">
        <v>54459.088158162078</v>
      </c>
      <c r="F312">
        <v>73756.4946876256</v>
      </c>
      <c r="G312">
        <v>276205.76313467062</v>
      </c>
      <c r="H312">
        <v>99834.010197291136</v>
      </c>
      <c r="I312">
        <v>25957.643048259361</v>
      </c>
      <c r="J312">
        <v>46737.054029449217</v>
      </c>
      <c r="K312">
        <v>64458.219513498312</v>
      </c>
      <c r="L312">
        <v>236986.92678849801</v>
      </c>
    </row>
    <row r="313" spans="1:12" x14ac:dyDescent="0.25">
      <c r="A313" t="s">
        <v>659</v>
      </c>
      <c r="B313" t="s">
        <v>660</v>
      </c>
      <c r="C313">
        <v>14455.60328648559</v>
      </c>
      <c r="D313">
        <v>2722.9201211020172</v>
      </c>
      <c r="E313">
        <v>6570.3503642089772</v>
      </c>
      <c r="F313">
        <v>8898.5333416932717</v>
      </c>
      <c r="G313">
        <v>32647.407113489855</v>
      </c>
      <c r="H313">
        <v>16967.383542921987</v>
      </c>
      <c r="I313">
        <v>2314.4821029367145</v>
      </c>
      <c r="J313">
        <v>8247.715416961626</v>
      </c>
      <c r="K313">
        <v>11374.979914146761</v>
      </c>
      <c r="L313">
        <v>38904.560976967092</v>
      </c>
    </row>
    <row r="314" spans="1:12" x14ac:dyDescent="0.25">
      <c r="A314" t="s">
        <v>661</v>
      </c>
      <c r="B314" t="s">
        <v>662</v>
      </c>
      <c r="C314">
        <v>12648.65287567489</v>
      </c>
      <c r="D314">
        <v>3288.7511554355756</v>
      </c>
      <c r="E314">
        <v>8336.5016067981269</v>
      </c>
      <c r="F314">
        <v>11290.514719773808</v>
      </c>
      <c r="G314">
        <v>35564.4203576824</v>
      </c>
      <c r="H314">
        <v>12119.559673515707</v>
      </c>
      <c r="I314">
        <v>3174.1423458288546</v>
      </c>
      <c r="J314">
        <v>10352.650215876183</v>
      </c>
      <c r="K314">
        <v>14278.037287950072</v>
      </c>
      <c r="L314">
        <v>39924.389523170816</v>
      </c>
    </row>
    <row r="315" spans="1:12" x14ac:dyDescent="0.25">
      <c r="A315" t="s">
        <v>663</v>
      </c>
      <c r="B315" t="s">
        <v>664</v>
      </c>
      <c r="C315">
        <v>187019.36751890733</v>
      </c>
      <c r="D315">
        <v>31191.732469375598</v>
      </c>
      <c r="E315">
        <v>85003.907836953644</v>
      </c>
      <c r="F315">
        <v>115124.77510815667</v>
      </c>
      <c r="G315">
        <v>418339.7829333932</v>
      </c>
      <c r="H315">
        <v>214920.19154367846</v>
      </c>
      <c r="I315">
        <v>0</v>
      </c>
      <c r="J315">
        <v>104471.06194818059</v>
      </c>
      <c r="K315">
        <v>144083.07891252567</v>
      </c>
      <c r="L315">
        <v>463474.33240438474</v>
      </c>
    </row>
    <row r="316" spans="1:12" x14ac:dyDescent="0.25">
      <c r="A316" t="s">
        <v>665</v>
      </c>
      <c r="B316" t="s">
        <v>666</v>
      </c>
      <c r="C316">
        <v>3632258.6964283534</v>
      </c>
      <c r="D316">
        <v>922521.43850384257</v>
      </c>
      <c r="E316">
        <v>2426214.7891610758</v>
      </c>
      <c r="F316">
        <v>3271045.2405730607</v>
      </c>
      <c r="G316">
        <v>10252040.164666332</v>
      </c>
      <c r="H316">
        <v>3269032.8267855183</v>
      </c>
      <c r="I316">
        <v>830269.29465345829</v>
      </c>
      <c r="J316">
        <v>2238469.2389987041</v>
      </c>
      <c r="K316">
        <v>3087223.7152704503</v>
      </c>
      <c r="L316">
        <v>9424995.0757081304</v>
      </c>
    </row>
    <row r="317" spans="1:12" x14ac:dyDescent="0.25">
      <c r="A317" t="s">
        <v>667</v>
      </c>
      <c r="B317" t="s">
        <v>668</v>
      </c>
      <c r="C317">
        <v>549312.9248864525</v>
      </c>
      <c r="D317">
        <v>76990.693374263836</v>
      </c>
      <c r="E317">
        <v>249673.31383994111</v>
      </c>
      <c r="F317">
        <v>338144.26698434429</v>
      </c>
      <c r="G317">
        <v>1214121.1990850016</v>
      </c>
      <c r="H317">
        <v>600322.18916147808</v>
      </c>
      <c r="I317">
        <v>0</v>
      </c>
      <c r="J317">
        <v>302023.48360207095</v>
      </c>
      <c r="K317">
        <v>416540.93114185048</v>
      </c>
      <c r="L317">
        <v>1318886.6039053996</v>
      </c>
    </row>
    <row r="318" spans="1:12" x14ac:dyDescent="0.25">
      <c r="A318" t="s">
        <v>669</v>
      </c>
      <c r="B318" t="s">
        <v>670</v>
      </c>
      <c r="C318">
        <v>156224.81440042204</v>
      </c>
      <c r="D318">
        <v>39677.994481061862</v>
      </c>
      <c r="E318">
        <v>67346.091233142011</v>
      </c>
      <c r="F318">
        <v>91209.966752356035</v>
      </c>
      <c r="G318">
        <v>354458.86686698196</v>
      </c>
      <c r="H318">
        <v>138970.95092298012</v>
      </c>
      <c r="I318">
        <v>33726.295308902583</v>
      </c>
      <c r="J318">
        <v>67552.716748447579</v>
      </c>
      <c r="K318">
        <v>93166.502153963942</v>
      </c>
      <c r="L318">
        <v>333416.46513429424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601FD-8A5A-4690-AAC1-9C9831E8E4DF}">
  <sheetPr>
    <tabColor theme="4" tint="0.79998168889431442"/>
  </sheetPr>
  <dimension ref="A1:L318"/>
  <sheetViews>
    <sheetView workbookViewId="0">
      <selection activeCell="C2" sqref="C2:D2"/>
    </sheetView>
  </sheetViews>
  <sheetFormatPr defaultRowHeight="15" x14ac:dyDescent="0.25"/>
  <cols>
    <col min="1" max="1" width="8.28515625" bestFit="1" customWidth="1"/>
    <col min="2" max="2" width="47.5703125" bestFit="1" customWidth="1"/>
    <col min="3" max="3" width="50.5703125" bestFit="1" customWidth="1"/>
    <col min="4" max="4" width="42.140625" bestFit="1" customWidth="1"/>
    <col min="5" max="5" width="54.85546875" bestFit="1" customWidth="1"/>
    <col min="6" max="6" width="49.5703125" bestFit="1" customWidth="1"/>
    <col min="7" max="7" width="25.85546875" bestFit="1" customWidth="1"/>
    <col min="8" max="8" width="20.85546875" bestFit="1" customWidth="1"/>
    <col min="9" max="9" width="21.28515625" bestFit="1" customWidth="1"/>
    <col min="10" max="10" width="24.140625" bestFit="1" customWidth="1"/>
    <col min="11" max="11" width="20.42578125" bestFit="1" customWidth="1"/>
    <col min="12" max="13" width="26.42578125" bestFit="1" customWidth="1"/>
  </cols>
  <sheetData>
    <row r="1" spans="1:12" x14ac:dyDescent="0.25">
      <c r="A1" t="s">
        <v>4</v>
      </c>
      <c r="B1" t="s">
        <v>1315</v>
      </c>
      <c r="C1" t="s">
        <v>1844</v>
      </c>
      <c r="D1" t="s">
        <v>1910</v>
      </c>
      <c r="E1" t="s">
        <v>1845</v>
      </c>
      <c r="F1" t="s">
        <v>1846</v>
      </c>
      <c r="G1" t="s">
        <v>1911</v>
      </c>
      <c r="H1" t="s">
        <v>1847</v>
      </c>
      <c r="I1" t="s">
        <v>1848</v>
      </c>
      <c r="J1" t="s">
        <v>1849</v>
      </c>
      <c r="K1" t="s">
        <v>1850</v>
      </c>
      <c r="L1" t="s">
        <v>1851</v>
      </c>
    </row>
    <row r="2" spans="1:12" x14ac:dyDescent="0.25">
      <c r="A2" t="s">
        <v>324</v>
      </c>
      <c r="B2" t="s">
        <v>325</v>
      </c>
      <c r="C2">
        <v>607135.33803239488</v>
      </c>
      <c r="D2">
        <v>157860.05546090764</v>
      </c>
      <c r="E2">
        <v>317615.56170691049</v>
      </c>
      <c r="F2">
        <v>430161.63659787551</v>
      </c>
      <c r="G2">
        <v>1512772.5917980885</v>
      </c>
      <c r="H2">
        <v>608401.89561048849</v>
      </c>
      <c r="I2">
        <v>159341.94576060848</v>
      </c>
      <c r="J2">
        <v>355038.28622114036</v>
      </c>
      <c r="K2">
        <v>489657.21661700163</v>
      </c>
      <c r="L2">
        <v>1612439.3442092389</v>
      </c>
    </row>
    <row r="3" spans="1:12" x14ac:dyDescent="0.25">
      <c r="A3" t="s">
        <v>274</v>
      </c>
      <c r="B3" t="s">
        <v>275</v>
      </c>
      <c r="C3">
        <v>44110.776135872416</v>
      </c>
      <c r="D3">
        <v>0</v>
      </c>
      <c r="E3">
        <v>17657.816603811629</v>
      </c>
      <c r="F3">
        <v>23914.808355800662</v>
      </c>
      <c r="G3">
        <v>85683.401095484704</v>
      </c>
      <c r="H3">
        <v>37494.159715491551</v>
      </c>
      <c r="I3">
        <v>0</v>
      </c>
      <c r="J3">
        <v>17280.927540300549</v>
      </c>
      <c r="K3">
        <v>23833.291248688456</v>
      </c>
      <c r="L3">
        <v>78608.378504480555</v>
      </c>
    </row>
    <row r="4" spans="1:12" x14ac:dyDescent="0.25">
      <c r="A4" t="s">
        <v>276</v>
      </c>
      <c r="B4" t="s">
        <v>277</v>
      </c>
      <c r="C4">
        <v>9034.7520540534933</v>
      </c>
      <c r="D4">
        <v>0</v>
      </c>
      <c r="E4">
        <v>4106.4689776306104</v>
      </c>
      <c r="F4">
        <v>5561.5833385582955</v>
      </c>
      <c r="G4">
        <v>18702.8043702424</v>
      </c>
      <c r="H4">
        <v>0</v>
      </c>
      <c r="I4">
        <v>0</v>
      </c>
      <c r="J4">
        <v>0</v>
      </c>
      <c r="K4">
        <v>0</v>
      </c>
      <c r="L4">
        <v>0</v>
      </c>
    </row>
    <row r="5" spans="1:12" x14ac:dyDescent="0.25">
      <c r="A5" t="s">
        <v>102</v>
      </c>
      <c r="B5" t="s">
        <v>103</v>
      </c>
      <c r="C5">
        <v>224618.16632687405</v>
      </c>
      <c r="D5">
        <v>0</v>
      </c>
      <c r="E5">
        <v>91984.905098925665</v>
      </c>
      <c r="F5">
        <v>124579.46678370582</v>
      </c>
      <c r="G5">
        <v>441182.53820950555</v>
      </c>
      <c r="H5">
        <v>232695.54573150148</v>
      </c>
      <c r="I5">
        <v>0</v>
      </c>
      <c r="J5">
        <v>113111.52571833081</v>
      </c>
      <c r="K5">
        <v>155999.72453686985</v>
      </c>
      <c r="L5">
        <v>501806.79598670214</v>
      </c>
    </row>
    <row r="6" spans="1:12" x14ac:dyDescent="0.25">
      <c r="A6" t="s">
        <v>104</v>
      </c>
      <c r="B6" t="s">
        <v>105</v>
      </c>
      <c r="C6">
        <v>352355.3301080864</v>
      </c>
      <c r="D6">
        <v>0</v>
      </c>
      <c r="E6">
        <v>160152.29012759385</v>
      </c>
      <c r="F6">
        <v>216901.75020377344</v>
      </c>
      <c r="G6">
        <v>729409.37043945375</v>
      </c>
      <c r="H6">
        <v>392673.73342190875</v>
      </c>
      <c r="I6">
        <v>0</v>
      </c>
      <c r="J6">
        <v>190875.69964968332</v>
      </c>
      <c r="K6">
        <v>263249.53515596787</v>
      </c>
      <c r="L6">
        <v>846798.96822755993</v>
      </c>
    </row>
    <row r="7" spans="1:12" x14ac:dyDescent="0.25">
      <c r="A7" t="s">
        <v>326</v>
      </c>
      <c r="B7" t="s">
        <v>327</v>
      </c>
      <c r="C7">
        <v>46077.235475672809</v>
      </c>
      <c r="D7">
        <v>7023.8301518737599</v>
      </c>
      <c r="E7">
        <v>20942.991785916118</v>
      </c>
      <c r="F7">
        <v>28364.075026647297</v>
      </c>
      <c r="G7">
        <v>102408.13244010997</v>
      </c>
      <c r="H7">
        <v>51710.121273666984</v>
      </c>
      <c r="I7">
        <v>0</v>
      </c>
      <c r="J7">
        <v>25135.894604073517</v>
      </c>
      <c r="K7">
        <v>34666.605452637748</v>
      </c>
      <c r="L7">
        <v>111512.62133037826</v>
      </c>
    </row>
    <row r="8" spans="1:12" x14ac:dyDescent="0.25">
      <c r="A8" t="s">
        <v>328</v>
      </c>
      <c r="B8" t="s">
        <v>329</v>
      </c>
      <c r="C8">
        <v>1782556.5802647544</v>
      </c>
      <c r="D8">
        <v>311869.86497194209</v>
      </c>
      <c r="E8">
        <v>1073430.9907526416</v>
      </c>
      <c r="F8">
        <v>1453797.8846991381</v>
      </c>
      <c r="G8">
        <v>4621655.3206884759</v>
      </c>
      <c r="H8">
        <v>2292212.7195842699</v>
      </c>
      <c r="I8">
        <v>600336.12234109745</v>
      </c>
      <c r="J8">
        <v>1648561.2125093529</v>
      </c>
      <c r="K8">
        <v>2273641.8185538589</v>
      </c>
      <c r="L8">
        <v>6814751.8729885798</v>
      </c>
    </row>
    <row r="9" spans="1:12" x14ac:dyDescent="0.25">
      <c r="A9" t="s">
        <v>106</v>
      </c>
      <c r="B9" t="s">
        <v>107</v>
      </c>
      <c r="C9">
        <v>133714.33039999168</v>
      </c>
      <c r="D9">
        <v>0</v>
      </c>
      <c r="E9">
        <v>0</v>
      </c>
      <c r="F9">
        <v>0</v>
      </c>
      <c r="G9">
        <v>133714.33039999168</v>
      </c>
      <c r="H9">
        <v>129275.30318416748</v>
      </c>
      <c r="I9">
        <v>0</v>
      </c>
      <c r="J9">
        <v>0</v>
      </c>
      <c r="K9">
        <v>0</v>
      </c>
      <c r="L9">
        <v>129275.30318416748</v>
      </c>
    </row>
    <row r="10" spans="1:12" x14ac:dyDescent="0.25">
      <c r="A10" t="s">
        <v>108</v>
      </c>
      <c r="B10" t="s">
        <v>109</v>
      </c>
      <c r="C10">
        <v>884502.22609183693</v>
      </c>
      <c r="D10">
        <v>0</v>
      </c>
      <c r="E10">
        <v>461156.46618791757</v>
      </c>
      <c r="F10">
        <v>624565.80892009637</v>
      </c>
      <c r="G10">
        <v>1970224.5011998508</v>
      </c>
      <c r="H10">
        <v>911390.8874483807</v>
      </c>
      <c r="I10">
        <v>0</v>
      </c>
      <c r="J10">
        <v>528835.65756851539</v>
      </c>
      <c r="K10">
        <v>729352.87878088641</v>
      </c>
      <c r="L10">
        <v>2169579.4237977825</v>
      </c>
    </row>
    <row r="11" spans="1:12" x14ac:dyDescent="0.25">
      <c r="A11" t="s">
        <v>110</v>
      </c>
      <c r="B11" t="s">
        <v>111</v>
      </c>
      <c r="C11">
        <v>979367.12265939859</v>
      </c>
      <c r="D11">
        <v>0</v>
      </c>
      <c r="E11">
        <v>525833.35258559976</v>
      </c>
      <c r="F11">
        <v>712160.74650238943</v>
      </c>
      <c r="G11">
        <v>2217361.2217473881</v>
      </c>
      <c r="H11">
        <v>1300024.7676457844</v>
      </c>
      <c r="I11">
        <v>0</v>
      </c>
      <c r="J11">
        <v>812203.59439412574</v>
      </c>
      <c r="K11">
        <v>1120164.6886883574</v>
      </c>
      <c r="L11">
        <v>3232393.0507282675</v>
      </c>
    </row>
    <row r="12" spans="1:12" x14ac:dyDescent="0.25">
      <c r="A12" t="s">
        <v>68</v>
      </c>
      <c r="B12" t="s">
        <v>16</v>
      </c>
      <c r="C12">
        <v>1129392.0531308623</v>
      </c>
      <c r="D12">
        <v>0</v>
      </c>
      <c r="E12">
        <v>629237.21888086025</v>
      </c>
      <c r="F12">
        <v>852205.44745178078</v>
      </c>
      <c r="G12">
        <v>2610834.719463503</v>
      </c>
      <c r="H12">
        <v>1444775.8162592105</v>
      </c>
      <c r="I12">
        <v>0</v>
      </c>
      <c r="J12">
        <v>919384.95380706259</v>
      </c>
      <c r="K12">
        <v>1267985.721405589</v>
      </c>
      <c r="L12">
        <v>3632146.491471862</v>
      </c>
    </row>
    <row r="13" spans="1:12" x14ac:dyDescent="0.25">
      <c r="A13" t="s">
        <v>112</v>
      </c>
      <c r="B13" t="s">
        <v>113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</row>
    <row r="14" spans="1:12" x14ac:dyDescent="0.25">
      <c r="A14" t="s">
        <v>278</v>
      </c>
      <c r="B14" t="s">
        <v>279</v>
      </c>
      <c r="C14">
        <v>1724479.2266163037</v>
      </c>
      <c r="D14">
        <v>0</v>
      </c>
      <c r="E14">
        <v>972411.85390292865</v>
      </c>
      <c r="F14">
        <v>1316982.934570604</v>
      </c>
      <c r="G14">
        <v>4013874.0150898364</v>
      </c>
      <c r="H14">
        <v>1892267.2503582516</v>
      </c>
      <c r="I14">
        <v>0</v>
      </c>
      <c r="J14">
        <v>1259740.3428525913</v>
      </c>
      <c r="K14">
        <v>1737392.765458368</v>
      </c>
      <c r="L14">
        <v>4889400.3586692112</v>
      </c>
    </row>
    <row r="15" spans="1:12" x14ac:dyDescent="0.25">
      <c r="A15" t="s">
        <v>330</v>
      </c>
      <c r="B15" t="s">
        <v>331</v>
      </c>
      <c r="C15">
        <v>0</v>
      </c>
      <c r="D15">
        <v>1071.5880026796508</v>
      </c>
      <c r="E15">
        <v>0</v>
      </c>
      <c r="F15">
        <v>0</v>
      </c>
      <c r="G15">
        <v>1071.5880026796508</v>
      </c>
      <c r="H15">
        <v>12119.559673515707</v>
      </c>
      <c r="I15">
        <v>3174.1423458288546</v>
      </c>
      <c r="J15">
        <v>6684.1253106646336</v>
      </c>
      <c r="K15">
        <v>9218.5274719941262</v>
      </c>
      <c r="L15">
        <v>31196.354802003319</v>
      </c>
    </row>
    <row r="16" spans="1:12" x14ac:dyDescent="0.25">
      <c r="A16" t="s">
        <v>332</v>
      </c>
      <c r="B16" t="s">
        <v>333</v>
      </c>
      <c r="C16">
        <v>278612.91784775723</v>
      </c>
      <c r="D16">
        <v>70762.137622907525</v>
      </c>
      <c r="E16">
        <v>110111.31873575137</v>
      </c>
      <c r="F16">
        <v>146825.80013793896</v>
      </c>
      <c r="G16">
        <v>606312.17434435512</v>
      </c>
      <c r="H16">
        <v>314300.58086650737</v>
      </c>
      <c r="I16">
        <v>82316.091501828298</v>
      </c>
      <c r="J16">
        <v>152779.1093903844</v>
      </c>
      <c r="K16">
        <v>210707.9612668138</v>
      </c>
      <c r="L16">
        <v>760103.74302553385</v>
      </c>
    </row>
    <row r="17" spans="1:12" x14ac:dyDescent="0.25">
      <c r="A17" t="s">
        <v>334</v>
      </c>
      <c r="B17" t="s">
        <v>335</v>
      </c>
      <c r="C17">
        <v>20877.97058807483</v>
      </c>
      <c r="D17">
        <v>5302.5891241972049</v>
      </c>
      <c r="E17">
        <v>9419.3973620264223</v>
      </c>
      <c r="F17">
        <v>12411.866237630951</v>
      </c>
      <c r="G17">
        <v>48011.823311929409</v>
      </c>
      <c r="H17">
        <v>23431.148702130369</v>
      </c>
      <c r="I17">
        <v>4507.2007555676237</v>
      </c>
      <c r="J17">
        <v>11389.702242470816</v>
      </c>
      <c r="K17">
        <v>15708.305595726479</v>
      </c>
      <c r="L17">
        <v>55036.357295895294</v>
      </c>
    </row>
    <row r="18" spans="1:12" x14ac:dyDescent="0.25">
      <c r="A18" t="s">
        <v>67</v>
      </c>
      <c r="B18" t="s">
        <v>10</v>
      </c>
      <c r="C18">
        <v>739792.78973702062</v>
      </c>
      <c r="D18">
        <v>192352.05645571303</v>
      </c>
      <c r="E18">
        <v>371907.16293245333</v>
      </c>
      <c r="F18">
        <v>503691.29588531744</v>
      </c>
      <c r="G18">
        <v>1807743.3050105046</v>
      </c>
      <c r="H18">
        <v>673964.69591061468</v>
      </c>
      <c r="I18">
        <v>176513.00364965992</v>
      </c>
      <c r="J18">
        <v>367979.67120779247</v>
      </c>
      <c r="K18">
        <v>507505.55240968324</v>
      </c>
      <c r="L18">
        <v>1725962.9231777503</v>
      </c>
    </row>
    <row r="19" spans="1:12" x14ac:dyDescent="0.25">
      <c r="A19" t="s">
        <v>336</v>
      </c>
      <c r="B19" t="s">
        <v>337</v>
      </c>
      <c r="C19">
        <v>257490.43354052465</v>
      </c>
      <c r="D19">
        <v>66949.577092795676</v>
      </c>
      <c r="E19">
        <v>168612.88922689596</v>
      </c>
      <c r="F19">
        <v>228360.33597203842</v>
      </c>
      <c r="G19">
        <v>721413.23583225475</v>
      </c>
      <c r="H19">
        <v>231741.39018647218</v>
      </c>
      <c r="I19">
        <v>60254.61938351611</v>
      </c>
      <c r="J19">
        <v>151751.60030420637</v>
      </c>
      <c r="K19">
        <v>205524.30237483457</v>
      </c>
      <c r="L19">
        <v>649271.91224902926</v>
      </c>
    </row>
    <row r="20" spans="1:12" x14ac:dyDescent="0.25">
      <c r="A20" t="s">
        <v>338</v>
      </c>
      <c r="B20" t="s">
        <v>339</v>
      </c>
      <c r="C20">
        <v>187922.84272431268</v>
      </c>
      <c r="D20">
        <v>48861.44573789998</v>
      </c>
      <c r="E20">
        <v>112779.2837725413</v>
      </c>
      <c r="F20">
        <v>152742.26810933059</v>
      </c>
      <c r="G20">
        <v>502305.84034408454</v>
      </c>
      <c r="H20">
        <v>169130.55845188143</v>
      </c>
      <c r="I20">
        <v>43975.30116410998</v>
      </c>
      <c r="J20">
        <v>122587.56160988995</v>
      </c>
      <c r="K20">
        <v>169068.76395965918</v>
      </c>
      <c r="L20">
        <v>504762.18518554058</v>
      </c>
    </row>
    <row r="21" spans="1:12" x14ac:dyDescent="0.25">
      <c r="A21" t="s">
        <v>340</v>
      </c>
      <c r="B21" t="s">
        <v>341</v>
      </c>
      <c r="C21">
        <v>21683.404929728385</v>
      </c>
      <c r="D21">
        <v>5637.8591236038446</v>
      </c>
      <c r="E21">
        <v>14655.967248818763</v>
      </c>
      <c r="F21">
        <v>19849.263127397855</v>
      </c>
      <c r="G21">
        <v>61826.494429548846</v>
      </c>
      <c r="H21">
        <v>25855.060636833492</v>
      </c>
      <c r="I21">
        <v>6771.5036711015555</v>
      </c>
      <c r="J21">
        <v>18319.491648054955</v>
      </c>
      <c r="K21">
        <v>25265.644969449113</v>
      </c>
      <c r="L21">
        <v>76211.700925439116</v>
      </c>
    </row>
    <row r="22" spans="1:12" x14ac:dyDescent="0.25">
      <c r="A22" t="s">
        <v>342</v>
      </c>
      <c r="B22" t="s">
        <v>343</v>
      </c>
      <c r="C22">
        <v>531308.35496549052</v>
      </c>
      <c r="D22">
        <v>134941.7508157772</v>
      </c>
      <c r="E22">
        <v>239298.14307830023</v>
      </c>
      <c r="F22">
        <v>315321.29165451857</v>
      </c>
      <c r="G22">
        <v>1220869.5405140866</v>
      </c>
      <c r="H22">
        <v>451612.10172066692</v>
      </c>
      <c r="I22">
        <v>114700.48819341061</v>
      </c>
      <c r="J22">
        <v>203403.42161655519</v>
      </c>
      <c r="K22">
        <v>274082.84935991711</v>
      </c>
      <c r="L22">
        <v>1043798.8608905498</v>
      </c>
    </row>
    <row r="23" spans="1:12" x14ac:dyDescent="0.25">
      <c r="A23" t="s">
        <v>114</v>
      </c>
      <c r="B23" t="s">
        <v>115</v>
      </c>
      <c r="C23">
        <v>249359.15669187647</v>
      </c>
      <c r="D23">
        <v>0</v>
      </c>
      <c r="E23">
        <v>0</v>
      </c>
      <c r="F23">
        <v>0</v>
      </c>
      <c r="G23">
        <v>249359.15669187647</v>
      </c>
      <c r="H23">
        <v>266630.31281734549</v>
      </c>
      <c r="I23">
        <v>0</v>
      </c>
      <c r="J23">
        <v>0</v>
      </c>
      <c r="K23">
        <v>0</v>
      </c>
      <c r="L23">
        <v>266630.31281734549</v>
      </c>
    </row>
    <row r="24" spans="1:12" x14ac:dyDescent="0.25">
      <c r="A24" t="s">
        <v>344</v>
      </c>
      <c r="B24" t="s">
        <v>345</v>
      </c>
      <c r="C24">
        <v>74084.966843238639</v>
      </c>
      <c r="D24">
        <v>19262.685338979805</v>
      </c>
      <c r="E24">
        <v>37095.068877355028</v>
      </c>
      <c r="F24">
        <v>50239.589811782105</v>
      </c>
      <c r="G24">
        <v>180682.31087135558</v>
      </c>
      <c r="H24">
        <v>106652.12512693818</v>
      </c>
      <c r="I24">
        <v>27932.452643293916</v>
      </c>
      <c r="J24">
        <v>66436.496472558967</v>
      </c>
      <c r="K24">
        <v>91627.047580654471</v>
      </c>
      <c r="L24">
        <v>292648.12182344554</v>
      </c>
    </row>
    <row r="25" spans="1:12" x14ac:dyDescent="0.25">
      <c r="A25" t="s">
        <v>116</v>
      </c>
      <c r="B25" t="s">
        <v>117</v>
      </c>
      <c r="C25">
        <v>10079.020283898193</v>
      </c>
      <c r="D25">
        <v>0</v>
      </c>
      <c r="E25">
        <v>4106.4689776306104</v>
      </c>
      <c r="F25">
        <v>5561.5833385582955</v>
      </c>
      <c r="G25">
        <v>19747.0726000871</v>
      </c>
      <c r="H25">
        <v>15351.442253119889</v>
      </c>
      <c r="I25">
        <v>0</v>
      </c>
      <c r="J25">
        <v>7462.2187105843259</v>
      </c>
      <c r="K25">
        <v>10291.648493751831</v>
      </c>
      <c r="L25">
        <v>33105.309457456045</v>
      </c>
    </row>
    <row r="26" spans="1:12" x14ac:dyDescent="0.25">
      <c r="A26" t="s">
        <v>346</v>
      </c>
      <c r="B26" t="s">
        <v>347</v>
      </c>
      <c r="C26">
        <v>159298.65450448304</v>
      </c>
      <c r="D26">
        <v>38994.298928257194</v>
      </c>
      <c r="E26">
        <v>76480.642097785938</v>
      </c>
      <c r="F26">
        <v>96529.433818956721</v>
      </c>
      <c r="G26">
        <v>371303.02934948291</v>
      </c>
      <c r="H26">
        <v>142202.83350258425</v>
      </c>
      <c r="I26">
        <v>33145.154089018615</v>
      </c>
      <c r="J26">
        <v>69123.710161202194</v>
      </c>
      <c r="K26">
        <v>95333.164994753824</v>
      </c>
      <c r="L26">
        <v>339804.86274755892</v>
      </c>
    </row>
    <row r="27" spans="1:12" x14ac:dyDescent="0.25">
      <c r="A27" t="s">
        <v>348</v>
      </c>
      <c r="B27" t="s">
        <v>349</v>
      </c>
      <c r="C27">
        <v>169903.48478571247</v>
      </c>
      <c r="D27">
        <v>43152.104596915182</v>
      </c>
      <c r="E27">
        <v>71561.915097107601</v>
      </c>
      <c r="F27">
        <v>94296.575858958939</v>
      </c>
      <c r="G27">
        <v>378914.08033869421</v>
      </c>
      <c r="H27">
        <v>162402.09962511042</v>
      </c>
      <c r="I27">
        <v>36679.288907377901</v>
      </c>
      <c r="J27">
        <v>78942.418990918406</v>
      </c>
      <c r="K27">
        <v>108874.80774969044</v>
      </c>
      <c r="L27">
        <v>386898.61527309712</v>
      </c>
    </row>
    <row r="28" spans="1:12" x14ac:dyDescent="0.25">
      <c r="A28" t="s">
        <v>118</v>
      </c>
      <c r="B28" t="s">
        <v>119</v>
      </c>
      <c r="C28">
        <v>189729.79313512336</v>
      </c>
      <c r="D28">
        <v>0</v>
      </c>
      <c r="E28">
        <v>86235.848530242831</v>
      </c>
      <c r="F28">
        <v>116793.25010972415</v>
      </c>
      <c r="G28">
        <v>392758.89177509036</v>
      </c>
      <c r="H28">
        <v>161270.32416485486</v>
      </c>
      <c r="I28">
        <v>0</v>
      </c>
      <c r="J28">
        <v>77371.425578163835</v>
      </c>
      <c r="K28">
        <v>106708.14490890059</v>
      </c>
      <c r="L28">
        <v>345349.89465191931</v>
      </c>
    </row>
    <row r="29" spans="1:12" x14ac:dyDescent="0.25">
      <c r="A29" t="s">
        <v>78</v>
      </c>
      <c r="B29" t="s">
        <v>9</v>
      </c>
      <c r="C29">
        <v>38844.974428652138</v>
      </c>
      <c r="D29">
        <v>10100.004782389024</v>
      </c>
      <c r="E29">
        <v>19528.068446137728</v>
      </c>
      <c r="F29">
        <v>26447.778053575024</v>
      </c>
      <c r="G29">
        <v>94920.82571075391</v>
      </c>
      <c r="H29">
        <v>52759.143934173924</v>
      </c>
      <c r="I29">
        <v>13817.748944880754</v>
      </c>
      <c r="J29">
        <v>28806.097049149823</v>
      </c>
      <c r="K29">
        <v>39728.428876823637</v>
      </c>
      <c r="L29">
        <v>135111.41880502814</v>
      </c>
    </row>
    <row r="30" spans="1:12" x14ac:dyDescent="0.25">
      <c r="A30" t="s">
        <v>350</v>
      </c>
      <c r="B30" t="s">
        <v>351</v>
      </c>
      <c r="C30">
        <v>9938.227259458843</v>
      </c>
      <c r="D30">
        <v>2242.7587763799002</v>
      </c>
      <c r="E30">
        <v>4517.1158753936706</v>
      </c>
      <c r="F30">
        <v>6117.7416724141231</v>
      </c>
      <c r="G30">
        <v>22815.843583646536</v>
      </c>
      <c r="H30">
        <v>10503.61838371361</v>
      </c>
      <c r="I30">
        <v>1906.344959922915</v>
      </c>
      <c r="J30">
        <v>5105.7285914524355</v>
      </c>
      <c r="K30">
        <v>7041.6542325670416</v>
      </c>
      <c r="L30">
        <v>24557.346167656004</v>
      </c>
    </row>
    <row r="31" spans="1:12" x14ac:dyDescent="0.25">
      <c r="A31" t="s">
        <v>120</v>
      </c>
      <c r="B31" t="s">
        <v>121</v>
      </c>
      <c r="C31">
        <v>772471.30062157381</v>
      </c>
      <c r="D31">
        <v>0</v>
      </c>
      <c r="E31">
        <v>384776.14320398815</v>
      </c>
      <c r="F31">
        <v>521120.35882291209</v>
      </c>
      <c r="G31">
        <v>1678367.802648474</v>
      </c>
      <c r="H31">
        <v>764340.23007639032</v>
      </c>
      <c r="I31">
        <v>0</v>
      </c>
      <c r="J31">
        <v>421615.3571480143</v>
      </c>
      <c r="K31">
        <v>581478.13989697839</v>
      </c>
      <c r="L31">
        <v>1767433.727121383</v>
      </c>
    </row>
    <row r="32" spans="1:12" x14ac:dyDescent="0.25">
      <c r="A32" t="s">
        <v>280</v>
      </c>
      <c r="B32" t="s">
        <v>281</v>
      </c>
      <c r="C32">
        <v>1390448.3411188328</v>
      </c>
      <c r="D32">
        <v>0</v>
      </c>
      <c r="E32">
        <v>806099.86030888883</v>
      </c>
      <c r="F32">
        <v>1091738.8093589933</v>
      </c>
      <c r="G32">
        <v>3288287.010786715</v>
      </c>
      <c r="H32">
        <v>1332343.5934418265</v>
      </c>
      <c r="I32">
        <v>0</v>
      </c>
      <c r="J32">
        <v>835768.49558544473</v>
      </c>
      <c r="K32">
        <v>1152664.6313002054</v>
      </c>
      <c r="L32">
        <v>3320776.7203274765</v>
      </c>
    </row>
    <row r="33" spans="1:12" x14ac:dyDescent="0.25">
      <c r="A33" t="s">
        <v>352</v>
      </c>
      <c r="B33" t="s">
        <v>353</v>
      </c>
      <c r="C33">
        <v>662247.32556212146</v>
      </c>
      <c r="D33">
        <v>172189.61406673415</v>
      </c>
      <c r="E33">
        <v>343410.10020175879</v>
      </c>
      <c r="F33">
        <v>465096.38864402927</v>
      </c>
      <c r="G33">
        <v>1642943.4284746437</v>
      </c>
      <c r="H33">
        <v>671423.60591277003</v>
      </c>
      <c r="I33">
        <v>175847.48595891852</v>
      </c>
      <c r="J33">
        <v>375100.91288515256</v>
      </c>
      <c r="K33">
        <v>517326.93650801998</v>
      </c>
      <c r="L33">
        <v>1739698.941264861</v>
      </c>
    </row>
    <row r="34" spans="1:12" x14ac:dyDescent="0.25">
      <c r="A34" t="s">
        <v>354</v>
      </c>
      <c r="B34" t="s">
        <v>355</v>
      </c>
      <c r="C34">
        <v>268332.13600538881</v>
      </c>
      <c r="D34">
        <v>44953.457861733332</v>
      </c>
      <c r="E34">
        <v>121962.12863562912</v>
      </c>
      <c r="F34">
        <v>165179.02515518136</v>
      </c>
      <c r="G34">
        <v>600426.74765793257</v>
      </c>
      <c r="H34">
        <v>290869.43216437689</v>
      </c>
      <c r="I34">
        <v>38210.439182473332</v>
      </c>
      <c r="J34">
        <v>141389.40714791356</v>
      </c>
      <c r="K34">
        <v>194999.65567108738</v>
      </c>
      <c r="L34">
        <v>665468.93416585121</v>
      </c>
    </row>
    <row r="35" spans="1:12" x14ac:dyDescent="0.25">
      <c r="A35" t="s">
        <v>282</v>
      </c>
      <c r="B35" t="s">
        <v>283</v>
      </c>
      <c r="C35">
        <v>580031.08187023434</v>
      </c>
      <c r="D35">
        <v>0</v>
      </c>
      <c r="E35">
        <v>263635.30836388521</v>
      </c>
      <c r="F35">
        <v>357053.65033544257</v>
      </c>
      <c r="G35">
        <v>1200720.040569562</v>
      </c>
      <c r="H35">
        <v>652032.31043514493</v>
      </c>
      <c r="I35">
        <v>0</v>
      </c>
      <c r="J35">
        <v>339727.32550818118</v>
      </c>
      <c r="K35">
        <v>468540.83932080702</v>
      </c>
      <c r="L35">
        <v>1460300.4752641332</v>
      </c>
    </row>
    <row r="36" spans="1:12" x14ac:dyDescent="0.25">
      <c r="A36" t="s">
        <v>356</v>
      </c>
      <c r="B36" t="s">
        <v>357</v>
      </c>
      <c r="C36">
        <v>192094.2689401774</v>
      </c>
      <c r="D36">
        <v>48788.122246163337</v>
      </c>
      <c r="E36">
        <v>107957.09095435387</v>
      </c>
      <c r="F36">
        <v>142254.21445018344</v>
      </c>
      <c r="G36">
        <v>491093.69659087807</v>
      </c>
      <c r="H36">
        <v>172884.84204615967</v>
      </c>
      <c r="I36">
        <v>43909.310021547004</v>
      </c>
      <c r="J36">
        <v>97161.381858918481</v>
      </c>
      <c r="K36">
        <v>128028.79300516511</v>
      </c>
      <c r="L36">
        <v>441984.32693179027</v>
      </c>
    </row>
    <row r="37" spans="1:12" x14ac:dyDescent="0.25">
      <c r="A37" t="s">
        <v>122</v>
      </c>
      <c r="B37" t="s">
        <v>123</v>
      </c>
      <c r="C37">
        <v>141845.60724863989</v>
      </c>
      <c r="D37">
        <v>0</v>
      </c>
      <c r="E37">
        <v>64471.562948800594</v>
      </c>
      <c r="F37">
        <v>87316.858415365205</v>
      </c>
      <c r="G37">
        <v>293634.02861280571</v>
      </c>
      <c r="H37">
        <v>168865.86478431887</v>
      </c>
      <c r="I37">
        <v>44226.383351882017</v>
      </c>
      <c r="J37">
        <v>89494.388996037873</v>
      </c>
      <c r="K37">
        <v>123427.74038556569</v>
      </c>
      <c r="L37">
        <v>426014.37751780445</v>
      </c>
    </row>
    <row r="38" spans="1:12" x14ac:dyDescent="0.25">
      <c r="A38" t="s">
        <v>358</v>
      </c>
      <c r="B38" t="s">
        <v>359</v>
      </c>
      <c r="C38">
        <v>450834.12749726925</v>
      </c>
      <c r="D38">
        <v>117220.48761159657</v>
      </c>
      <c r="E38">
        <v>221314.92197125437</v>
      </c>
      <c r="F38">
        <v>299737.16818867862</v>
      </c>
      <c r="G38">
        <v>1089106.7052687989</v>
      </c>
      <c r="H38">
        <v>476702.68049161759</v>
      </c>
      <c r="I38">
        <v>124849.59893593492</v>
      </c>
      <c r="J38">
        <v>273433.64215555036</v>
      </c>
      <c r="K38">
        <v>377110.75493402308</v>
      </c>
      <c r="L38">
        <v>1252096.6765171259</v>
      </c>
    </row>
    <row r="39" spans="1:12" x14ac:dyDescent="0.25">
      <c r="A39" t="s">
        <v>360</v>
      </c>
      <c r="B39" t="s">
        <v>361</v>
      </c>
      <c r="C39">
        <v>150880.35930269334</v>
      </c>
      <c r="D39">
        <v>31998.38264601761</v>
      </c>
      <c r="E39">
        <v>68578.031926431227</v>
      </c>
      <c r="F39">
        <v>92878.4417539235</v>
      </c>
      <c r="G39">
        <v>344335.2156290657</v>
      </c>
      <c r="H39">
        <v>128248.30540728933</v>
      </c>
      <c r="I39">
        <v>27198.625249114968</v>
      </c>
      <c r="J39">
        <v>58291.327137466542</v>
      </c>
      <c r="K39">
        <v>78946.675490834969</v>
      </c>
      <c r="L39">
        <v>292684.9332847058</v>
      </c>
    </row>
    <row r="40" spans="1:12" x14ac:dyDescent="0.25">
      <c r="A40" t="s">
        <v>362</v>
      </c>
      <c r="B40" t="s">
        <v>363</v>
      </c>
      <c r="C40">
        <v>1743670.5091143881</v>
      </c>
      <c r="D40">
        <v>442857.61582088383</v>
      </c>
      <c r="E40">
        <v>966252.15043648251</v>
      </c>
      <c r="F40">
        <v>1308640.5595627665</v>
      </c>
      <c r="G40">
        <v>4461420.8349345215</v>
      </c>
      <c r="H40">
        <v>1554535.5207896146</v>
      </c>
      <c r="I40">
        <v>376428.97344775125</v>
      </c>
      <c r="J40">
        <v>997777.19127576228</v>
      </c>
      <c r="K40">
        <v>1376101.7367566596</v>
      </c>
      <c r="L40">
        <v>4304843.4222697876</v>
      </c>
    </row>
    <row r="41" spans="1:12" x14ac:dyDescent="0.25">
      <c r="A41" t="s">
        <v>284</v>
      </c>
      <c r="B41" t="s">
        <v>285</v>
      </c>
      <c r="C41">
        <v>52554.891480326303</v>
      </c>
      <c r="D41">
        <v>0</v>
      </c>
      <c r="E41">
        <v>21764.285581442233</v>
      </c>
      <c r="F41">
        <v>29476.391694358961</v>
      </c>
      <c r="G41">
        <v>103795.5687561275</v>
      </c>
      <c r="H41">
        <v>44671.657758277353</v>
      </c>
      <c r="I41">
        <v>0</v>
      </c>
      <c r="J41">
        <v>20030.166012621085</v>
      </c>
      <c r="K41">
        <v>27624.951220070707</v>
      </c>
      <c r="L41">
        <v>92326.774990969148</v>
      </c>
    </row>
    <row r="42" spans="1:12" x14ac:dyDescent="0.25">
      <c r="A42" t="s">
        <v>364</v>
      </c>
      <c r="B42" t="s">
        <v>365</v>
      </c>
      <c r="C42">
        <v>213220.14847566243</v>
      </c>
      <c r="D42">
        <v>32183.768907938411</v>
      </c>
      <c r="E42">
        <v>96912.667872082398</v>
      </c>
      <c r="F42">
        <v>131253.36678997576</v>
      </c>
      <c r="G42">
        <v>473569.95204565895</v>
      </c>
      <c r="H42">
        <v>201992.66122526166</v>
      </c>
      <c r="I42">
        <v>27356.20357174765</v>
      </c>
      <c r="J42">
        <v>98187.088297162176</v>
      </c>
      <c r="K42">
        <v>135416.4275493662</v>
      </c>
      <c r="L42">
        <v>462952.38064353768</v>
      </c>
    </row>
    <row r="43" spans="1:12" x14ac:dyDescent="0.25">
      <c r="A43" t="s">
        <v>366</v>
      </c>
      <c r="B43" t="s">
        <v>367</v>
      </c>
      <c r="C43">
        <v>13996.688581574905</v>
      </c>
      <c r="D43">
        <v>3348.5701886840011</v>
      </c>
      <c r="E43">
        <v>5749.056568682854</v>
      </c>
      <c r="F43">
        <v>7786.2166739816139</v>
      </c>
      <c r="G43">
        <v>30880.53201292337</v>
      </c>
      <c r="H43">
        <v>16159.412898020935</v>
      </c>
      <c r="I43">
        <v>0</v>
      </c>
      <c r="J43">
        <v>7854.967063772976</v>
      </c>
      <c r="K43">
        <v>10833.314203949292</v>
      </c>
      <c r="L43">
        <v>34847.694165743203</v>
      </c>
    </row>
    <row r="44" spans="1:12" x14ac:dyDescent="0.25">
      <c r="A44" t="s">
        <v>368</v>
      </c>
      <c r="B44" t="s">
        <v>369</v>
      </c>
      <c r="C44">
        <v>34332.057805403281</v>
      </c>
      <c r="D44">
        <v>8926.6102790394198</v>
      </c>
      <c r="E44">
        <v>17855.152970531661</v>
      </c>
      <c r="F44">
        <v>24182.070243135091</v>
      </c>
      <c r="G44">
        <v>85295.891298109462</v>
      </c>
      <c r="H44">
        <v>34742.73773074503</v>
      </c>
      <c r="I44">
        <v>9099.2080580427155</v>
      </c>
      <c r="J44">
        <v>20054.536047936443</v>
      </c>
      <c r="K44">
        <v>27658.561577388456</v>
      </c>
      <c r="L44">
        <v>91555.043414112646</v>
      </c>
    </row>
    <row r="45" spans="1:12" x14ac:dyDescent="0.25">
      <c r="A45" t="s">
        <v>370</v>
      </c>
      <c r="B45" t="s">
        <v>371</v>
      </c>
      <c r="C45">
        <v>121964.61520011259</v>
      </c>
      <c r="D45">
        <v>31243.135976637972</v>
      </c>
      <c r="E45">
        <v>58198.459341537411</v>
      </c>
      <c r="F45">
        <v>78820.900283633513</v>
      </c>
      <c r="G45">
        <v>290227.11080192146</v>
      </c>
      <c r="H45">
        <v>103669.92292009569</v>
      </c>
      <c r="I45">
        <v>26556.665580142275</v>
      </c>
      <c r="J45">
        <v>49468.690440306797</v>
      </c>
      <c r="K45">
        <v>66997.765241088491</v>
      </c>
      <c r="L45">
        <v>246693.04418163325</v>
      </c>
    </row>
    <row r="46" spans="1:12" x14ac:dyDescent="0.25">
      <c r="A46" t="s">
        <v>372</v>
      </c>
      <c r="B46" t="s">
        <v>373</v>
      </c>
      <c r="C46">
        <v>296526.47070527379</v>
      </c>
      <c r="D46">
        <v>77050.741355919221</v>
      </c>
      <c r="E46">
        <v>146508.89599927919</v>
      </c>
      <c r="F46">
        <v>198423.86229599733</v>
      </c>
      <c r="G46">
        <v>718509.97035646951</v>
      </c>
      <c r="H46">
        <v>290869.43216437689</v>
      </c>
      <c r="I46">
        <v>76179.416299892502</v>
      </c>
      <c r="J46">
        <v>154911.89004754004</v>
      </c>
      <c r="K46">
        <v>213649.42273947017</v>
      </c>
      <c r="L46">
        <v>735610.16125127964</v>
      </c>
    </row>
    <row r="47" spans="1:12" x14ac:dyDescent="0.25">
      <c r="A47" t="s">
        <v>374</v>
      </c>
      <c r="B47" t="s">
        <v>375</v>
      </c>
      <c r="C47">
        <v>93961.421362156339</v>
      </c>
      <c r="D47">
        <v>21758.900199291988</v>
      </c>
      <c r="E47">
        <v>42707.277367358358</v>
      </c>
      <c r="F47">
        <v>57840.466721006254</v>
      </c>
      <c r="G47">
        <v>216268.06564981295</v>
      </c>
      <c r="H47">
        <v>118771.68480045386</v>
      </c>
      <c r="I47">
        <v>31106.594989122768</v>
      </c>
      <c r="J47">
        <v>67716.453536891917</v>
      </c>
      <c r="K47">
        <v>93392.322588545256</v>
      </c>
      <c r="L47">
        <v>310987.05591501383</v>
      </c>
    </row>
    <row r="48" spans="1:12" x14ac:dyDescent="0.25">
      <c r="A48" t="s">
        <v>124</v>
      </c>
      <c r="B48" t="s">
        <v>125</v>
      </c>
      <c r="C48">
        <v>30956.99087197303</v>
      </c>
      <c r="D48">
        <v>0</v>
      </c>
      <c r="E48">
        <v>13140.700728417954</v>
      </c>
      <c r="F48">
        <v>17797.066683386543</v>
      </c>
      <c r="G48">
        <v>61894.758283777526</v>
      </c>
      <c r="H48">
        <v>38782.590955250242</v>
      </c>
      <c r="I48">
        <v>0</v>
      </c>
      <c r="J48">
        <v>18851.920953055149</v>
      </c>
      <c r="K48">
        <v>25999.954089478317</v>
      </c>
      <c r="L48">
        <v>83634.4659977837</v>
      </c>
    </row>
    <row r="49" spans="1:12" x14ac:dyDescent="0.25">
      <c r="A49" t="s">
        <v>126</v>
      </c>
      <c r="B49" t="s">
        <v>127</v>
      </c>
      <c r="C49">
        <v>24393.830545944431</v>
      </c>
      <c r="D49">
        <v>0</v>
      </c>
      <c r="E49">
        <v>11087.466239602649</v>
      </c>
      <c r="F49">
        <v>15016.275014107396</v>
      </c>
      <c r="G49">
        <v>50497.57179965447</v>
      </c>
      <c r="H49">
        <v>23431.148702130369</v>
      </c>
      <c r="I49">
        <v>0</v>
      </c>
      <c r="J49">
        <v>11389.702242470816</v>
      </c>
      <c r="K49">
        <v>15708.305595726475</v>
      </c>
      <c r="L49">
        <v>50529.156540327662</v>
      </c>
    </row>
    <row r="50" spans="1:12" x14ac:dyDescent="0.25">
      <c r="A50" t="s">
        <v>376</v>
      </c>
      <c r="B50" t="s">
        <v>377</v>
      </c>
      <c r="C50">
        <v>36139.008216213973</v>
      </c>
      <c r="D50">
        <v>9396.4318726730726</v>
      </c>
      <c r="E50">
        <v>18572.655762648174</v>
      </c>
      <c r="F50">
        <v>25153.817891964685</v>
      </c>
      <c r="G50">
        <v>89261.913743499899</v>
      </c>
      <c r="H50">
        <v>30718.156983781875</v>
      </c>
      <c r="I50">
        <v>7986.9670917721114</v>
      </c>
      <c r="J50">
        <v>15786.757398250948</v>
      </c>
      <c r="K50">
        <v>21380.745208169981</v>
      </c>
      <c r="L50">
        <v>75872.626681974914</v>
      </c>
    </row>
    <row r="51" spans="1:12" x14ac:dyDescent="0.25">
      <c r="A51" t="s">
        <v>378</v>
      </c>
      <c r="B51" t="s">
        <v>379</v>
      </c>
      <c r="C51">
        <v>100070.27281870352</v>
      </c>
      <c r="D51">
        <v>19020.541914029844</v>
      </c>
      <c r="E51">
        <v>45171.158753936717</v>
      </c>
      <c r="F51">
        <v>61177.416724141236</v>
      </c>
      <c r="G51">
        <v>225439.39021081134</v>
      </c>
      <c r="H51">
        <v>99380.38932282872</v>
      </c>
      <c r="I51">
        <v>16167.460626925367</v>
      </c>
      <c r="J51">
        <v>48308.04744220381</v>
      </c>
      <c r="K51">
        <v>66624.882354288158</v>
      </c>
      <c r="L51">
        <v>230480.77974624606</v>
      </c>
    </row>
    <row r="52" spans="1:12" x14ac:dyDescent="0.25">
      <c r="A52" t="s">
        <v>380</v>
      </c>
      <c r="B52" t="s">
        <v>381</v>
      </c>
      <c r="C52">
        <v>54208.51232432096</v>
      </c>
      <c r="D52">
        <v>14094.647809009608</v>
      </c>
      <c r="E52">
        <v>25603.731413802405</v>
      </c>
      <c r="F52">
        <v>34676.333076327493</v>
      </c>
      <c r="G52">
        <v>128583.22462346047</v>
      </c>
      <c r="H52">
        <v>48787.661091888862</v>
      </c>
      <c r="I52">
        <v>12685.183028108648</v>
      </c>
      <c r="J52">
        <v>23043.358272422163</v>
      </c>
      <c r="K52">
        <v>31208.699768694743</v>
      </c>
      <c r="L52">
        <v>115724.90216111441</v>
      </c>
    </row>
    <row r="53" spans="1:12" x14ac:dyDescent="0.25">
      <c r="A53" t="s">
        <v>382</v>
      </c>
      <c r="B53" t="s">
        <v>383</v>
      </c>
      <c r="C53">
        <v>0</v>
      </c>
      <c r="D53">
        <v>2742.7185125157957</v>
      </c>
      <c r="E53">
        <v>0</v>
      </c>
      <c r="F53">
        <v>0</v>
      </c>
      <c r="G53">
        <v>2742.7185125157957</v>
      </c>
      <c r="H53">
        <v>15351.442253119889</v>
      </c>
      <c r="I53">
        <v>4020.5803047165477</v>
      </c>
      <c r="J53">
        <v>8010.6917858122724</v>
      </c>
      <c r="K53">
        <v>11048.084658042586</v>
      </c>
      <c r="L53">
        <v>38430.799001691295</v>
      </c>
    </row>
    <row r="54" spans="1:12" x14ac:dyDescent="0.25">
      <c r="A54" t="s">
        <v>384</v>
      </c>
      <c r="B54" t="s">
        <v>385</v>
      </c>
      <c r="C54">
        <v>51834.961460047867</v>
      </c>
      <c r="D54">
        <v>13165.048860075825</v>
      </c>
      <c r="E54">
        <v>39137.381176538227</v>
      </c>
      <c r="F54">
        <v>51571.021094481468</v>
      </c>
      <c r="G54">
        <v>155708.41259114339</v>
      </c>
      <c r="H54">
        <v>46651.465314043082</v>
      </c>
      <c r="I54">
        <v>11848.543974068243</v>
      </c>
      <c r="J54">
        <v>35223.643058884409</v>
      </c>
      <c r="K54">
        <v>46413.91898503332</v>
      </c>
      <c r="L54">
        <v>140137.57133202907</v>
      </c>
    </row>
    <row r="55" spans="1:12" x14ac:dyDescent="0.25">
      <c r="A55" t="s">
        <v>386</v>
      </c>
      <c r="B55" t="s">
        <v>387</v>
      </c>
      <c r="C55">
        <v>90711.182555083738</v>
      </c>
      <c r="D55">
        <v>23038.835505132694</v>
      </c>
      <c r="E55">
        <v>69810.809556638749</v>
      </c>
      <c r="F55">
        <v>91989.157783159899</v>
      </c>
      <c r="G55">
        <v>275549.98540001508</v>
      </c>
      <c r="H55">
        <v>81640.064299575373</v>
      </c>
      <c r="I55">
        <v>20734.951954619424</v>
      </c>
      <c r="J55">
        <v>62829.728600974879</v>
      </c>
      <c r="K55">
        <v>82790.242004843909</v>
      </c>
      <c r="L55">
        <v>247994.98686001357</v>
      </c>
    </row>
    <row r="56" spans="1:12" x14ac:dyDescent="0.25">
      <c r="A56" t="s">
        <v>128</v>
      </c>
      <c r="B56" t="s">
        <v>129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</row>
    <row r="57" spans="1:12" x14ac:dyDescent="0.25">
      <c r="A57" t="s">
        <v>286</v>
      </c>
      <c r="B57" t="s">
        <v>287</v>
      </c>
      <c r="C57">
        <v>40656.384243240733</v>
      </c>
      <c r="D57">
        <v>0</v>
      </c>
      <c r="E57">
        <v>18479.110399337744</v>
      </c>
      <c r="F57">
        <v>25027.125023512323</v>
      </c>
      <c r="G57">
        <v>84162.619666090788</v>
      </c>
      <c r="H57">
        <v>67061.563526786922</v>
      </c>
      <c r="I57">
        <v>17563.587646919659</v>
      </c>
      <c r="J57">
        <v>33641.449314903482</v>
      </c>
      <c r="K57">
        <v>46397.188905529132</v>
      </c>
      <c r="L57">
        <v>164663.7893941392</v>
      </c>
    </row>
    <row r="58" spans="1:12" x14ac:dyDescent="0.25">
      <c r="A58" t="s">
        <v>388</v>
      </c>
      <c r="B58" t="s">
        <v>389</v>
      </c>
      <c r="C58">
        <v>85830.144513508203</v>
      </c>
      <c r="D58">
        <v>22316.52569759855</v>
      </c>
      <c r="E58">
        <v>39383.624570933454</v>
      </c>
      <c r="F58">
        <v>53339.088014277331</v>
      </c>
      <c r="G58">
        <v>200869.38279631754</v>
      </c>
      <c r="H58">
        <v>72955.622836481969</v>
      </c>
      <c r="I58">
        <v>18969.046842958767</v>
      </c>
      <c r="J58">
        <v>33476.080885293435</v>
      </c>
      <c r="K58">
        <v>45338.224812135733</v>
      </c>
      <c r="L58">
        <v>170738.9753768699</v>
      </c>
    </row>
    <row r="59" spans="1:12" x14ac:dyDescent="0.25">
      <c r="A59" t="s">
        <v>390</v>
      </c>
      <c r="B59" t="s">
        <v>391</v>
      </c>
      <c r="C59">
        <v>75891.91725404936</v>
      </c>
      <c r="D59">
        <v>19732.506932613454</v>
      </c>
      <c r="E59">
        <v>35269.414899280033</v>
      </c>
      <c r="F59">
        <v>47767.021091125855</v>
      </c>
      <c r="G59">
        <v>178660.86017706871</v>
      </c>
      <c r="H59">
        <v>81605.035135005761</v>
      </c>
      <c r="I59">
        <v>21372.558461914286</v>
      </c>
      <c r="J59">
        <v>45324.632764294533</v>
      </c>
      <c r="K59">
        <v>62510.25420320069</v>
      </c>
      <c r="L59">
        <v>210812.48056441528</v>
      </c>
    </row>
    <row r="60" spans="1:12" x14ac:dyDescent="0.25">
      <c r="A60" t="s">
        <v>392</v>
      </c>
      <c r="B60" t="s">
        <v>393</v>
      </c>
      <c r="C60">
        <v>294532.91696214385</v>
      </c>
      <c r="D60">
        <v>38710.184829621474</v>
      </c>
      <c r="E60">
        <v>133870.88867075788</v>
      </c>
      <c r="F60">
        <v>181307.61683700039</v>
      </c>
      <c r="G60">
        <v>648421.60729952354</v>
      </c>
      <c r="H60">
        <v>289253.49087457481</v>
      </c>
      <c r="I60">
        <v>32903.657105178252</v>
      </c>
      <c r="J60">
        <v>140603.91044153625</v>
      </c>
      <c r="K60">
        <v>193916.32425069241</v>
      </c>
      <c r="L60">
        <v>656677.3826719817</v>
      </c>
    </row>
    <row r="61" spans="1:12" x14ac:dyDescent="0.25">
      <c r="A61" t="s">
        <v>288</v>
      </c>
      <c r="B61" t="s">
        <v>289</v>
      </c>
      <c r="C61">
        <v>61436.31396756375</v>
      </c>
      <c r="D61">
        <v>0</v>
      </c>
      <c r="E61">
        <v>0</v>
      </c>
      <c r="F61">
        <v>0</v>
      </c>
      <c r="G61">
        <v>61436.31396756375</v>
      </c>
      <c r="H61">
        <v>84028.947069708884</v>
      </c>
      <c r="I61">
        <v>0</v>
      </c>
      <c r="J61">
        <v>0</v>
      </c>
      <c r="K61">
        <v>0</v>
      </c>
      <c r="L61">
        <v>84028.947069708884</v>
      </c>
    </row>
    <row r="62" spans="1:12" x14ac:dyDescent="0.25">
      <c r="A62" t="s">
        <v>394</v>
      </c>
      <c r="B62" t="s">
        <v>395</v>
      </c>
      <c r="C62">
        <v>0</v>
      </c>
      <c r="D62">
        <v>2011.3269091782506</v>
      </c>
      <c r="E62">
        <v>0</v>
      </c>
      <c r="F62">
        <v>0</v>
      </c>
      <c r="G62">
        <v>2011.3269091782506</v>
      </c>
      <c r="H62">
        <v>8079.7064490104676</v>
      </c>
      <c r="I62">
        <v>1709.6278728015129</v>
      </c>
      <c r="J62">
        <v>3927.483531886488</v>
      </c>
      <c r="K62">
        <v>5416.6571019746461</v>
      </c>
      <c r="L62">
        <v>19133.474955673115</v>
      </c>
    </row>
    <row r="63" spans="1:12" x14ac:dyDescent="0.25">
      <c r="A63" t="s">
        <v>396</v>
      </c>
      <c r="B63" t="s">
        <v>397</v>
      </c>
      <c r="C63">
        <v>672185.55282158009</v>
      </c>
      <c r="D63">
        <v>86792.357442053253</v>
      </c>
      <c r="E63">
        <v>316403.43472643849</v>
      </c>
      <c r="F63">
        <v>428519.99623591662</v>
      </c>
      <c r="G63">
        <v>1503901.3412259885</v>
      </c>
      <c r="H63">
        <v>604966.99753942213</v>
      </c>
      <c r="I63">
        <v>157649.06984283309</v>
      </c>
      <c r="J63">
        <v>303201.72866163694</v>
      </c>
      <c r="K63">
        <v>418165.92827244278</v>
      </c>
      <c r="L63">
        <v>1483983.7243163348</v>
      </c>
    </row>
    <row r="64" spans="1:12" x14ac:dyDescent="0.25">
      <c r="A64" t="s">
        <v>398</v>
      </c>
      <c r="B64" t="s">
        <v>399</v>
      </c>
      <c r="C64">
        <v>347837.95408105961</v>
      </c>
      <c r="D64">
        <v>49521.476674472964</v>
      </c>
      <c r="E64">
        <v>158099.05563877846</v>
      </c>
      <c r="F64">
        <v>214120.95853449428</v>
      </c>
      <c r="G64">
        <v>769579.44492880534</v>
      </c>
      <c r="H64">
        <v>369242.5847197785</v>
      </c>
      <c r="I64">
        <v>42093.255173302015</v>
      </c>
      <c r="J64">
        <v>179485.99740721248</v>
      </c>
      <c r="K64">
        <v>247541.22956024139</v>
      </c>
      <c r="L64">
        <v>838363.06686053448</v>
      </c>
    </row>
    <row r="65" spans="1:12" x14ac:dyDescent="0.25">
      <c r="A65" t="s">
        <v>400</v>
      </c>
      <c r="B65" t="s">
        <v>401</v>
      </c>
      <c r="C65">
        <v>620687.46611347503</v>
      </c>
      <c r="D65">
        <v>113643.57851227462</v>
      </c>
      <c r="E65">
        <v>282114.41876322299</v>
      </c>
      <c r="F65">
        <v>382080.77535895491</v>
      </c>
      <c r="G65">
        <v>1398526.2387479276</v>
      </c>
      <c r="H65">
        <v>550228.00917761307</v>
      </c>
      <c r="I65">
        <v>96597.04173543342</v>
      </c>
      <c r="J65">
        <v>267461.62852146971</v>
      </c>
      <c r="K65">
        <v>368874.34864447353</v>
      </c>
      <c r="L65">
        <v>1283161.0280789898</v>
      </c>
    </row>
    <row r="66" spans="1:12" x14ac:dyDescent="0.25">
      <c r="A66" t="s">
        <v>130</v>
      </c>
      <c r="B66" t="s">
        <v>131</v>
      </c>
      <c r="C66">
        <v>9938.227259458843</v>
      </c>
      <c r="D66">
        <v>0</v>
      </c>
      <c r="E66">
        <v>4517.1158753936706</v>
      </c>
      <c r="F66">
        <v>6117.7416724141231</v>
      </c>
      <c r="G66">
        <v>20573.084807266638</v>
      </c>
      <c r="H66">
        <v>9695.6477388125604</v>
      </c>
      <c r="I66">
        <v>0</v>
      </c>
      <c r="J66">
        <v>4712.9802382637854</v>
      </c>
      <c r="K66">
        <v>6499.9885223695792</v>
      </c>
      <c r="L66">
        <v>20908.616499445925</v>
      </c>
    </row>
    <row r="67" spans="1:12" x14ac:dyDescent="0.25">
      <c r="A67" t="s">
        <v>132</v>
      </c>
      <c r="B67" t="s">
        <v>133</v>
      </c>
      <c r="C67">
        <v>158108.16094593611</v>
      </c>
      <c r="D67">
        <v>0</v>
      </c>
      <c r="E67">
        <v>71863.207108535687</v>
      </c>
      <c r="F67">
        <v>97327.708424770157</v>
      </c>
      <c r="G67">
        <v>327299.07647924195</v>
      </c>
      <c r="H67">
        <v>175329.62994352719</v>
      </c>
      <c r="I67">
        <v>0</v>
      </c>
      <c r="J67">
        <v>85226.392641936807</v>
      </c>
      <c r="K67">
        <v>117541.45911284983</v>
      </c>
      <c r="L67">
        <v>378097.48169831384</v>
      </c>
    </row>
    <row r="68" spans="1:12" x14ac:dyDescent="0.25">
      <c r="A68" t="s">
        <v>134</v>
      </c>
      <c r="B68" t="s">
        <v>135</v>
      </c>
      <c r="C68">
        <v>1647035.2994539519</v>
      </c>
      <c r="D68">
        <v>0</v>
      </c>
      <c r="E68">
        <v>981035.43875595299</v>
      </c>
      <c r="F68">
        <v>1328662.2595815766</v>
      </c>
      <c r="G68">
        <v>3956732.9977914817</v>
      </c>
      <c r="H68">
        <v>1562615.2272386253</v>
      </c>
      <c r="I68">
        <v>0</v>
      </c>
      <c r="J68">
        <v>1003668.4165735922</v>
      </c>
      <c r="K68">
        <v>1384226.7224096213</v>
      </c>
      <c r="L68">
        <v>3950510.3662218391</v>
      </c>
    </row>
    <row r="69" spans="1:12" x14ac:dyDescent="0.25">
      <c r="A69" t="s">
        <v>402</v>
      </c>
      <c r="B69" t="s">
        <v>403</v>
      </c>
      <c r="C69">
        <v>327058.02435673645</v>
      </c>
      <c r="D69">
        <v>58346.058471810902</v>
      </c>
      <c r="E69">
        <v>148654.17699022809</v>
      </c>
      <c r="F69">
        <v>201329.31685581023</v>
      </c>
      <c r="G69">
        <v>735387.5766745857</v>
      </c>
      <c r="H69">
        <v>366818.67278507532</v>
      </c>
      <c r="I69">
        <v>49594.149701039263</v>
      </c>
      <c r="J69">
        <v>178307.75234764654</v>
      </c>
      <c r="K69">
        <v>245916.23242964898</v>
      </c>
      <c r="L69">
        <v>840636.80726341007</v>
      </c>
    </row>
    <row r="70" spans="1:12" x14ac:dyDescent="0.25">
      <c r="A70" t="s">
        <v>404</v>
      </c>
      <c r="B70" t="s">
        <v>405</v>
      </c>
      <c r="C70">
        <v>211413.19806485178</v>
      </c>
      <c r="D70">
        <v>43883.496200252732</v>
      </c>
      <c r="E70">
        <v>96091.374076556269</v>
      </c>
      <c r="F70">
        <v>130141.05012226409</v>
      </c>
      <c r="G70">
        <v>481529.11846392485</v>
      </c>
      <c r="H70">
        <v>235927.42831110567</v>
      </c>
      <c r="I70">
        <v>61789.970998801691</v>
      </c>
      <c r="J70">
        <v>126853.14256161892</v>
      </c>
      <c r="K70">
        <v>174951.71398825743</v>
      </c>
      <c r="L70">
        <v>599522.25585978373</v>
      </c>
    </row>
    <row r="71" spans="1:12" x14ac:dyDescent="0.25">
      <c r="A71" t="s">
        <v>406</v>
      </c>
      <c r="B71" t="s">
        <v>407</v>
      </c>
      <c r="C71">
        <v>19876.454518917686</v>
      </c>
      <c r="D71">
        <v>5168.0375299701909</v>
      </c>
      <c r="E71">
        <v>13415.290042779665</v>
      </c>
      <c r="F71">
        <v>18168.955857277586</v>
      </c>
      <c r="G71">
        <v>56628.737948945127</v>
      </c>
      <c r="H71">
        <v>17888.809067025919</v>
      </c>
      <c r="I71">
        <v>4651.2337769731721</v>
      </c>
      <c r="J71">
        <v>12073.761038501698</v>
      </c>
      <c r="K71">
        <v>16352.060271549828</v>
      </c>
      <c r="L71">
        <v>50965.864154050621</v>
      </c>
    </row>
    <row r="72" spans="1:12" x14ac:dyDescent="0.25">
      <c r="A72" t="s">
        <v>408</v>
      </c>
      <c r="B72" t="s">
        <v>409</v>
      </c>
      <c r="C72">
        <v>57594.401622275385</v>
      </c>
      <c r="D72">
        <v>14627.832066750916</v>
      </c>
      <c r="E72">
        <v>28489.714282299763</v>
      </c>
      <c r="F72">
        <v>35955.563460073536</v>
      </c>
      <c r="G72">
        <v>136667.51143139962</v>
      </c>
      <c r="H72">
        <v>54134.033208370114</v>
      </c>
      <c r="I72">
        <v>14177.835811368881</v>
      </c>
      <c r="J72">
        <v>26958.404062210138</v>
      </c>
      <c r="K72">
        <v>37180.151014238079</v>
      </c>
      <c r="L72">
        <v>132450.4240961872</v>
      </c>
    </row>
    <row r="73" spans="1:12" x14ac:dyDescent="0.25">
      <c r="A73" t="s">
        <v>136</v>
      </c>
      <c r="B73" t="s">
        <v>137</v>
      </c>
      <c r="C73">
        <v>238517.45422701226</v>
      </c>
      <c r="D73">
        <v>0</v>
      </c>
      <c r="E73">
        <v>108410.78100944811</v>
      </c>
      <c r="F73">
        <v>146825.80013793896</v>
      </c>
      <c r="G73">
        <v>493754.03537439927</v>
      </c>
      <c r="H73">
        <v>286021.60829497059</v>
      </c>
      <c r="I73">
        <v>0</v>
      </c>
      <c r="J73">
        <v>139032.91702878164</v>
      </c>
      <c r="K73">
        <v>191749.66140990253</v>
      </c>
      <c r="L73">
        <v>616804.1867336547</v>
      </c>
    </row>
    <row r="74" spans="1:12" x14ac:dyDescent="0.25">
      <c r="A74" t="s">
        <v>410</v>
      </c>
      <c r="B74" t="s">
        <v>411</v>
      </c>
      <c r="C74">
        <v>331575.40038376336</v>
      </c>
      <c r="D74">
        <v>44642.002033591976</v>
      </c>
      <c r="E74">
        <v>150707.41147904331</v>
      </c>
      <c r="F74">
        <v>204110.10852508942</v>
      </c>
      <c r="G74">
        <v>731034.9224214881</v>
      </c>
      <c r="H74">
        <v>283597.69636026741</v>
      </c>
      <c r="I74">
        <v>37945.701728553177</v>
      </c>
      <c r="J74">
        <v>137854.67196921573</v>
      </c>
      <c r="K74">
        <v>190124.66427931009</v>
      </c>
      <c r="L74">
        <v>649522.7343373464</v>
      </c>
    </row>
    <row r="75" spans="1:12" x14ac:dyDescent="0.25">
      <c r="A75" t="s">
        <v>412</v>
      </c>
      <c r="B75" t="s">
        <v>413</v>
      </c>
      <c r="C75">
        <v>35827.105715033089</v>
      </c>
      <c r="D75">
        <v>9099.3720062288776</v>
      </c>
      <c r="E75">
        <v>24095.210998329101</v>
      </c>
      <c r="F75">
        <v>31750.07109100404</v>
      </c>
      <c r="G75">
        <v>100771.7598105951</v>
      </c>
      <c r="H75">
        <v>30453.039857778123</v>
      </c>
      <c r="I75">
        <v>7734.4662052945459</v>
      </c>
      <c r="J75">
        <v>20480.929348579735</v>
      </c>
      <c r="K75">
        <v>26987.560427353434</v>
      </c>
      <c r="L75">
        <v>85655.995839005831</v>
      </c>
    </row>
    <row r="76" spans="1:12" x14ac:dyDescent="0.25">
      <c r="A76" t="s">
        <v>138</v>
      </c>
      <c r="B76" t="s">
        <v>139</v>
      </c>
      <c r="C76">
        <v>1605475.4400053066</v>
      </c>
      <c r="D76">
        <v>0</v>
      </c>
      <c r="E76">
        <v>952700.80281030165</v>
      </c>
      <c r="F76">
        <v>1290287.3345455246</v>
      </c>
      <c r="G76">
        <v>3848463.5773611329</v>
      </c>
      <c r="H76">
        <v>1560191.3153039222</v>
      </c>
      <c r="I76">
        <v>0</v>
      </c>
      <c r="J76">
        <v>1001901.0489842431</v>
      </c>
      <c r="K76">
        <v>1381789.2267137328</v>
      </c>
      <c r="L76">
        <v>3943881.5910018981</v>
      </c>
    </row>
    <row r="77" spans="1:12" x14ac:dyDescent="0.25">
      <c r="A77" t="s">
        <v>290</v>
      </c>
      <c r="B77" t="s">
        <v>291</v>
      </c>
      <c r="C77">
        <v>2648989.3022484859</v>
      </c>
      <c r="D77">
        <v>0</v>
      </c>
      <c r="E77">
        <v>1801713.2639354304</v>
      </c>
      <c r="F77">
        <v>2440144.689792451</v>
      </c>
      <c r="G77">
        <v>6890847.2559763677</v>
      </c>
      <c r="H77">
        <v>2445727.1421154686</v>
      </c>
      <c r="I77">
        <v>0</v>
      </c>
      <c r="J77">
        <v>1797805.5867210394</v>
      </c>
      <c r="K77">
        <v>2479474.7884288956</v>
      </c>
      <c r="L77">
        <v>6723007.5172654036</v>
      </c>
    </row>
    <row r="78" spans="1:12" x14ac:dyDescent="0.25">
      <c r="A78" t="s">
        <v>414</v>
      </c>
      <c r="B78" t="s">
        <v>415</v>
      </c>
      <c r="C78">
        <v>16262.553697296293</v>
      </c>
      <c r="D78">
        <v>4228.3943427028817</v>
      </c>
      <c r="E78">
        <v>9889.2191242749213</v>
      </c>
      <c r="F78">
        <v>13393.432803832777</v>
      </c>
      <c r="G78">
        <v>43773.599968106872</v>
      </c>
      <c r="H78">
        <v>15449.426012431477</v>
      </c>
      <c r="I78">
        <v>4016.9746255677373</v>
      </c>
      <c r="J78">
        <v>11583.769022490154</v>
      </c>
      <c r="K78">
        <v>15975.956164777799</v>
      </c>
      <c r="L78">
        <v>47026.125825267169</v>
      </c>
    </row>
    <row r="79" spans="1:12" x14ac:dyDescent="0.25">
      <c r="A79" t="s">
        <v>416</v>
      </c>
      <c r="B79" t="s">
        <v>417</v>
      </c>
      <c r="C79">
        <v>2731205.5459403717</v>
      </c>
      <c r="D79">
        <v>532651.27181754215</v>
      </c>
      <c r="E79">
        <v>1876450.9993283073</v>
      </c>
      <c r="F79">
        <v>2541365.5065542129</v>
      </c>
      <c r="G79">
        <v>7681673.3236404341</v>
      </c>
      <c r="H79">
        <v>3300560.084420776</v>
      </c>
      <c r="I79">
        <v>864424.76551405794</v>
      </c>
      <c r="J79">
        <v>2628861.1020682207</v>
      </c>
      <c r="K79">
        <v>3625639.4312067311</v>
      </c>
      <c r="L79">
        <v>10419485.383209785</v>
      </c>
    </row>
    <row r="80" spans="1:12" x14ac:dyDescent="0.25">
      <c r="A80" t="s">
        <v>140</v>
      </c>
      <c r="B80" t="s">
        <v>141</v>
      </c>
      <c r="C80">
        <v>645984.7718648247</v>
      </c>
      <c r="D80">
        <v>0</v>
      </c>
      <c r="E80">
        <v>298540.29467374535</v>
      </c>
      <c r="F80">
        <v>404327.10871318798</v>
      </c>
      <c r="G80">
        <v>1348852.175251758</v>
      </c>
      <c r="H80">
        <v>833017.73489297892</v>
      </c>
      <c r="I80">
        <v>218169.38390330324</v>
      </c>
      <c r="J80">
        <v>471690.77217956714</v>
      </c>
      <c r="K80">
        <v>650540.51794715528</v>
      </c>
      <c r="L80">
        <v>2173418.4089230048</v>
      </c>
    </row>
    <row r="81" spans="1:12" x14ac:dyDescent="0.25">
      <c r="A81" t="s">
        <v>142</v>
      </c>
      <c r="B81" t="s">
        <v>143</v>
      </c>
      <c r="C81">
        <v>290015.54093511717</v>
      </c>
      <c r="D81">
        <v>0</v>
      </c>
      <c r="E81">
        <v>131817.65418194261</v>
      </c>
      <c r="F81">
        <v>178526.82516772128</v>
      </c>
      <c r="G81">
        <v>600360.020284781</v>
      </c>
      <c r="H81">
        <v>329652.02311962715</v>
      </c>
      <c r="I81">
        <v>0</v>
      </c>
      <c r="J81">
        <v>160241.32810096868</v>
      </c>
      <c r="K81">
        <v>220999.60976056565</v>
      </c>
      <c r="L81">
        <v>710892.96098116145</v>
      </c>
    </row>
    <row r="82" spans="1:12" x14ac:dyDescent="0.25">
      <c r="A82" t="s">
        <v>418</v>
      </c>
      <c r="B82" t="s">
        <v>419</v>
      </c>
      <c r="C82">
        <v>161264.32454237109</v>
      </c>
      <c r="D82">
        <v>40957.929786902569</v>
      </c>
      <c r="E82">
        <v>72369.227385946913</v>
      </c>
      <c r="F82">
        <v>95360.364948212722</v>
      </c>
      <c r="G82">
        <v>369951.84666343324</v>
      </c>
      <c r="H82">
        <v>145137.89208813399</v>
      </c>
      <c r="I82">
        <v>36862.136808212315</v>
      </c>
      <c r="J82">
        <v>65132.304647352226</v>
      </c>
      <c r="K82">
        <v>85824.328453391456</v>
      </c>
      <c r="L82">
        <v>332956.66199708998</v>
      </c>
    </row>
    <row r="83" spans="1:12" x14ac:dyDescent="0.25">
      <c r="A83" t="s">
        <v>420</v>
      </c>
      <c r="B83" t="s">
        <v>421</v>
      </c>
      <c r="C83">
        <v>1137489.4320399391</v>
      </c>
      <c r="D83">
        <v>288899.68331833044</v>
      </c>
      <c r="E83">
        <v>576021.61441997031</v>
      </c>
      <c r="F83">
        <v>766386.18405333289</v>
      </c>
      <c r="G83">
        <v>2768796.913831573</v>
      </c>
      <c r="H83">
        <v>1033394.4548284389</v>
      </c>
      <c r="I83">
        <v>245564.73082058088</v>
      </c>
      <c r="J83">
        <v>617793.15956574457</v>
      </c>
      <c r="K83">
        <v>852040.16214061202</v>
      </c>
      <c r="L83">
        <v>2748792.5073553766</v>
      </c>
    </row>
    <row r="84" spans="1:12" x14ac:dyDescent="0.25">
      <c r="A84" t="s">
        <v>144</v>
      </c>
      <c r="B84" t="s">
        <v>145</v>
      </c>
      <c r="C84">
        <v>45173.76027026747</v>
      </c>
      <c r="D84">
        <v>0</v>
      </c>
      <c r="E84">
        <v>20532.344888153057</v>
      </c>
      <c r="F84">
        <v>27807.916692791467</v>
      </c>
      <c r="G84">
        <v>93514.02185121199</v>
      </c>
      <c r="H84">
        <v>46862.297404260738</v>
      </c>
      <c r="I84">
        <v>0</v>
      </c>
      <c r="J84">
        <v>22779.404484941631</v>
      </c>
      <c r="K84">
        <v>31416.61119145295</v>
      </c>
      <c r="L84">
        <v>101058.31308065532</v>
      </c>
    </row>
    <row r="85" spans="1:12" x14ac:dyDescent="0.25">
      <c r="A85" t="s">
        <v>422</v>
      </c>
      <c r="B85" t="s">
        <v>423</v>
      </c>
      <c r="C85">
        <v>25155.201885023223</v>
      </c>
      <c r="D85">
        <v>6388.9207703309121</v>
      </c>
      <c r="E85">
        <v>13613.103005692261</v>
      </c>
      <c r="F85">
        <v>17937.879366562203</v>
      </c>
      <c r="G85">
        <v>63095.105027608603</v>
      </c>
      <c r="H85">
        <v>22639.6816965209</v>
      </c>
      <c r="I85">
        <v>5750.0286932978206</v>
      </c>
      <c r="J85">
        <v>12251.792705123034</v>
      </c>
      <c r="K85">
        <v>16144.091429905984</v>
      </c>
      <c r="L85">
        <v>56785.594524847736</v>
      </c>
    </row>
    <row r="86" spans="1:12" x14ac:dyDescent="0.25">
      <c r="A86" t="s">
        <v>146</v>
      </c>
      <c r="B86" t="s">
        <v>147</v>
      </c>
      <c r="C86">
        <v>0</v>
      </c>
      <c r="D86">
        <v>0</v>
      </c>
      <c r="E86">
        <v>0</v>
      </c>
      <c r="F86">
        <v>0</v>
      </c>
      <c r="G86">
        <v>0</v>
      </c>
      <c r="H86">
        <v>12927.530318416746</v>
      </c>
      <c r="I86">
        <v>3385.7518355507777</v>
      </c>
      <c r="J86">
        <v>8826.6854018146732</v>
      </c>
      <c r="K86">
        <v>12173.476420834355</v>
      </c>
      <c r="L86">
        <v>37313.443976616552</v>
      </c>
    </row>
    <row r="87" spans="1:12" x14ac:dyDescent="0.25">
      <c r="A87" t="s">
        <v>424</v>
      </c>
      <c r="B87" t="s">
        <v>425</v>
      </c>
      <c r="C87">
        <v>199668.02039458224</v>
      </c>
      <c r="D87">
        <v>51915.286096518728</v>
      </c>
      <c r="E87">
        <v>107282.77504598275</v>
      </c>
      <c r="F87">
        <v>145298.08881067042</v>
      </c>
      <c r="G87">
        <v>504164.17034775415</v>
      </c>
      <c r="H87">
        <v>201992.66122526166</v>
      </c>
      <c r="I87">
        <v>52902.3724304809</v>
      </c>
      <c r="J87">
        <v>125899.0291685089</v>
      </c>
      <c r="K87">
        <v>173635.83193683185</v>
      </c>
      <c r="L87">
        <v>554429.8947610833</v>
      </c>
    </row>
    <row r="88" spans="1:12" x14ac:dyDescent="0.25">
      <c r="A88" t="s">
        <v>426</v>
      </c>
      <c r="B88" t="s">
        <v>427</v>
      </c>
      <c r="C88">
        <v>94864.896567561678</v>
      </c>
      <c r="D88">
        <v>24665.633665766825</v>
      </c>
      <c r="E88">
        <v>44506.629411631649</v>
      </c>
      <c r="F88">
        <v>60277.413500379058</v>
      </c>
      <c r="G88">
        <v>224314.57314533921</v>
      </c>
      <c r="H88">
        <v>80635.162082427429</v>
      </c>
      <c r="I88">
        <v>20965.788615901802</v>
      </c>
      <c r="J88">
        <v>37830.634999886905</v>
      </c>
      <c r="K88">
        <v>51235.801475322201</v>
      </c>
      <c r="L88">
        <v>190667.38717353833</v>
      </c>
    </row>
    <row r="89" spans="1:12" x14ac:dyDescent="0.25">
      <c r="A89" t="s">
        <v>428</v>
      </c>
      <c r="B89" t="s">
        <v>429</v>
      </c>
      <c r="C89">
        <v>577807.3645105334</v>
      </c>
      <c r="D89">
        <v>146751.57405790404</v>
      </c>
      <c r="E89">
        <v>265432.38674037543</v>
      </c>
      <c r="F89">
        <v>349758.18013987131</v>
      </c>
      <c r="G89">
        <v>1339749.5054486841</v>
      </c>
      <c r="H89">
        <v>520026.62805948005</v>
      </c>
      <c r="I89">
        <v>133525.58801453374</v>
      </c>
      <c r="J89">
        <v>259621.56625770038</v>
      </c>
      <c r="K89">
        <v>358061.59065422614</v>
      </c>
      <c r="L89">
        <v>1271235.3729859404</v>
      </c>
    </row>
    <row r="90" spans="1:12" x14ac:dyDescent="0.25">
      <c r="A90" t="s">
        <v>430</v>
      </c>
      <c r="B90" t="s">
        <v>431</v>
      </c>
      <c r="C90">
        <v>364369.28791033657</v>
      </c>
      <c r="D90">
        <v>92542.549339944744</v>
      </c>
      <c r="E90">
        <v>221624.4479502778</v>
      </c>
      <c r="F90">
        <v>292032.80180504755</v>
      </c>
      <c r="G90">
        <v>970569.08700560662</v>
      </c>
      <c r="H90">
        <v>327932.35911930294</v>
      </c>
      <c r="I90">
        <v>83288.294405950277</v>
      </c>
      <c r="J90">
        <v>199462.00315525001</v>
      </c>
      <c r="K90">
        <v>262829.52162454283</v>
      </c>
      <c r="L90">
        <v>873512.17830504617</v>
      </c>
    </row>
    <row r="91" spans="1:12" x14ac:dyDescent="0.25">
      <c r="A91" t="s">
        <v>148</v>
      </c>
      <c r="B91" t="s">
        <v>149</v>
      </c>
      <c r="C91">
        <v>179791.56587566459</v>
      </c>
      <c r="D91">
        <v>0</v>
      </c>
      <c r="E91">
        <v>81718.732654849126</v>
      </c>
      <c r="F91">
        <v>110675.50843731003</v>
      </c>
      <c r="G91">
        <v>372185.80696782377</v>
      </c>
      <c r="H91">
        <v>173713.68865372514</v>
      </c>
      <c r="I91">
        <v>0</v>
      </c>
      <c r="J91">
        <v>84440.895935559471</v>
      </c>
      <c r="K91">
        <v>116458.12769245495</v>
      </c>
      <c r="L91">
        <v>374612.71228173957</v>
      </c>
    </row>
    <row r="92" spans="1:12" x14ac:dyDescent="0.25">
      <c r="A92" t="s">
        <v>432</v>
      </c>
      <c r="B92" t="s">
        <v>433</v>
      </c>
      <c r="C92">
        <v>36716.431034200577</v>
      </c>
      <c r="D92">
        <v>9325.2429425537066</v>
      </c>
      <c r="E92">
        <v>15120.631396732791</v>
      </c>
      <c r="F92">
        <v>19924.337737504171</v>
      </c>
      <c r="G92">
        <v>81086.643110991252</v>
      </c>
      <c r="H92">
        <v>38782.590955250242</v>
      </c>
      <c r="I92">
        <v>7926.45650117065</v>
      </c>
      <c r="J92">
        <v>18851.920953055149</v>
      </c>
      <c r="K92">
        <v>25999.954089478317</v>
      </c>
      <c r="L92">
        <v>91560.922498954358</v>
      </c>
    </row>
    <row r="93" spans="1:12" x14ac:dyDescent="0.25">
      <c r="A93" t="s">
        <v>434</v>
      </c>
      <c r="B93" t="s">
        <v>435</v>
      </c>
      <c r="C93">
        <v>27104.25616216048</v>
      </c>
      <c r="D93">
        <v>7047.323904504804</v>
      </c>
      <c r="E93">
        <v>15033.125892069245</v>
      </c>
      <c r="F93">
        <v>20360.066749127753</v>
      </c>
      <c r="G93">
        <v>69544.772707862285</v>
      </c>
      <c r="H93">
        <v>35550.708375646063</v>
      </c>
      <c r="I93">
        <v>9310.8175477646382</v>
      </c>
      <c r="J93">
        <v>22219.512251344717</v>
      </c>
      <c r="K93">
        <v>30644.426096638203</v>
      </c>
      <c r="L93">
        <v>97725.464271393619</v>
      </c>
    </row>
    <row r="94" spans="1:12" x14ac:dyDescent="0.25">
      <c r="A94" t="s">
        <v>150</v>
      </c>
      <c r="B94" t="s">
        <v>151</v>
      </c>
      <c r="C94">
        <v>11518.88032445508</v>
      </c>
      <c r="D94">
        <v>0</v>
      </c>
      <c r="E94">
        <v>4927.7627731567309</v>
      </c>
      <c r="F94">
        <v>6673.9000062699515</v>
      </c>
      <c r="G94">
        <v>23120.543103881762</v>
      </c>
      <c r="H94">
        <v>14543.471608218842</v>
      </c>
      <c r="I94">
        <v>0</v>
      </c>
      <c r="J94">
        <v>7069.4703573956758</v>
      </c>
      <c r="K94">
        <v>9749.9827835543656</v>
      </c>
      <c r="L94">
        <v>31362.924749168884</v>
      </c>
    </row>
    <row r="95" spans="1:12" x14ac:dyDescent="0.25">
      <c r="A95" t="s">
        <v>152</v>
      </c>
      <c r="B95" t="s">
        <v>153</v>
      </c>
      <c r="C95">
        <v>46980.71068107817</v>
      </c>
      <c r="D95">
        <v>0</v>
      </c>
      <c r="E95">
        <v>21353.638683679179</v>
      </c>
      <c r="F95">
        <v>28920.233360503127</v>
      </c>
      <c r="G95">
        <v>97254.582725260479</v>
      </c>
      <c r="H95">
        <v>57365.915787974314</v>
      </c>
      <c r="I95">
        <v>0</v>
      </c>
      <c r="J95">
        <v>27885.133076394064</v>
      </c>
      <c r="K95">
        <v>38458.265424019999</v>
      </c>
      <c r="L95">
        <v>123709.31428838838</v>
      </c>
    </row>
    <row r="96" spans="1:12" x14ac:dyDescent="0.25">
      <c r="A96" t="s">
        <v>436</v>
      </c>
      <c r="B96" t="s">
        <v>437</v>
      </c>
      <c r="C96">
        <v>28911.206572971179</v>
      </c>
      <c r="D96">
        <v>7517.1454981384595</v>
      </c>
      <c r="E96">
        <v>17993.561507422703</v>
      </c>
      <c r="F96">
        <v>24369.523409561192</v>
      </c>
      <c r="G96">
        <v>78791.436988093526</v>
      </c>
      <c r="H96">
        <v>24574.525587025502</v>
      </c>
      <c r="I96">
        <v>6389.5736734176908</v>
      </c>
      <c r="J96">
        <v>15294.527281309296</v>
      </c>
      <c r="K96">
        <v>20714.094898127012</v>
      </c>
      <c r="L96">
        <v>66972.721439879504</v>
      </c>
    </row>
    <row r="97" spans="1:12" x14ac:dyDescent="0.25">
      <c r="A97" t="s">
        <v>438</v>
      </c>
      <c r="B97" t="s">
        <v>439</v>
      </c>
      <c r="C97">
        <v>138946.4939137394</v>
      </c>
      <c r="D97">
        <v>22217.182407415534</v>
      </c>
      <c r="E97">
        <v>62418.328459985278</v>
      </c>
      <c r="F97">
        <v>84536.066746086071</v>
      </c>
      <c r="G97">
        <v>308118.07152722625</v>
      </c>
      <c r="H97">
        <v>183409.33639253766</v>
      </c>
      <c r="I97">
        <v>48035.354166876656</v>
      </c>
      <c r="J97">
        <v>96680.093228559679</v>
      </c>
      <c r="K97">
        <v>133338.029136053</v>
      </c>
      <c r="L97">
        <v>461462.81292402704</v>
      </c>
    </row>
    <row r="98" spans="1:12" x14ac:dyDescent="0.25">
      <c r="A98" t="s">
        <v>69</v>
      </c>
      <c r="B98" t="s">
        <v>20</v>
      </c>
      <c r="C98">
        <v>2634746.7436451004</v>
      </c>
      <c r="D98">
        <v>511743.82688045932</v>
      </c>
      <c r="E98">
        <v>1804119.623819344</v>
      </c>
      <c r="F98">
        <v>2443403.7357294485</v>
      </c>
      <c r="G98">
        <v>7394013.9300743518</v>
      </c>
      <c r="H98">
        <v>2751066.3077421673</v>
      </c>
      <c r="I98">
        <v>720511.00030223641</v>
      </c>
      <c r="J98">
        <v>2110728.9072088082</v>
      </c>
      <c r="K98">
        <v>2911048.4188546357</v>
      </c>
      <c r="L98">
        <v>8493354.6341078468</v>
      </c>
    </row>
    <row r="99" spans="1:12" x14ac:dyDescent="0.25">
      <c r="A99" t="s">
        <v>154</v>
      </c>
      <c r="B99" t="s">
        <v>155</v>
      </c>
      <c r="C99">
        <v>102996.17341620986</v>
      </c>
      <c r="D99">
        <v>0</v>
      </c>
      <c r="E99">
        <v>46813.746344988955</v>
      </c>
      <c r="F99">
        <v>63402.050059564564</v>
      </c>
      <c r="G99">
        <v>213211.96982076336</v>
      </c>
      <c r="H99">
        <v>119579.65544535492</v>
      </c>
      <c r="I99">
        <v>0</v>
      </c>
      <c r="J99">
        <v>58126.756271920014</v>
      </c>
      <c r="K99">
        <v>80166.525109224793</v>
      </c>
      <c r="L99">
        <v>257872.9368264997</v>
      </c>
    </row>
    <row r="100" spans="1:12" x14ac:dyDescent="0.25">
      <c r="A100" t="s">
        <v>440</v>
      </c>
      <c r="B100" t="s">
        <v>441</v>
      </c>
      <c r="C100">
        <v>102996.17341620986</v>
      </c>
      <c r="D100">
        <v>26779.830837118261</v>
      </c>
      <c r="E100">
        <v>47279.543121121591</v>
      </c>
      <c r="F100">
        <v>64032.900457657233</v>
      </c>
      <c r="G100">
        <v>241088.44783210696</v>
      </c>
      <c r="H100">
        <v>113115.89028614653</v>
      </c>
      <c r="I100">
        <v>29625.328561069298</v>
      </c>
      <c r="J100">
        <v>64098.494982153425</v>
      </c>
      <c r="K100">
        <v>88402.552232777263</v>
      </c>
      <c r="L100">
        <v>295242.26606214652</v>
      </c>
    </row>
    <row r="101" spans="1:12" x14ac:dyDescent="0.25">
      <c r="A101" t="s">
        <v>442</v>
      </c>
      <c r="B101" t="s">
        <v>443</v>
      </c>
      <c r="C101">
        <v>297243.34257835994</v>
      </c>
      <c r="D101">
        <v>77285.652152736031</v>
      </c>
      <c r="E101">
        <v>148091.24169042966</v>
      </c>
      <c r="F101">
        <v>200566.90720384405</v>
      </c>
      <c r="G101">
        <v>723187.14362536964</v>
      </c>
      <c r="H101">
        <v>335307.81763393455</v>
      </c>
      <c r="I101">
        <v>87817.938234598259</v>
      </c>
      <c r="J101">
        <v>203199.35747603665</v>
      </c>
      <c r="K101">
        <v>280245.92181054392</v>
      </c>
      <c r="L101">
        <v>906571.03515511332</v>
      </c>
    </row>
    <row r="102" spans="1:12" x14ac:dyDescent="0.25">
      <c r="A102" t="s">
        <v>87</v>
      </c>
      <c r="B102" t="s">
        <v>51</v>
      </c>
      <c r="C102">
        <v>91540.533494544841</v>
      </c>
      <c r="D102">
        <v>23801.272614441172</v>
      </c>
      <c r="E102">
        <v>50260.934555219144</v>
      </c>
      <c r="F102">
        <v>66849.454348231768</v>
      </c>
      <c r="G102">
        <v>232452.19501243695</v>
      </c>
      <c r="H102">
        <v>82981.469683298623</v>
      </c>
      <c r="I102">
        <v>21733.050039470974</v>
      </c>
      <c r="J102">
        <v>51181.786822438618</v>
      </c>
      <c r="K102">
        <v>70588.249914405285</v>
      </c>
      <c r="L102">
        <v>226484.55645961349</v>
      </c>
    </row>
    <row r="103" spans="1:12" x14ac:dyDescent="0.25">
      <c r="A103" t="s">
        <v>1301</v>
      </c>
      <c r="B103" t="s">
        <v>1302</v>
      </c>
      <c r="H103">
        <v>24217.685535385208</v>
      </c>
      <c r="I103">
        <v>3324.9219687504892</v>
      </c>
      <c r="J103">
        <v>16449.612576106319</v>
      </c>
      <c r="K103">
        <v>22686.768782528656</v>
      </c>
      <c r="L103">
        <v>66678.988862770668</v>
      </c>
    </row>
    <row r="104" spans="1:12" x14ac:dyDescent="0.25">
      <c r="A104" t="s">
        <v>88</v>
      </c>
      <c r="B104" t="s">
        <v>55</v>
      </c>
      <c r="C104">
        <v>44882.754649679962</v>
      </c>
      <c r="D104">
        <v>11669.876046415775</v>
      </c>
      <c r="E104">
        <v>24643.172898265388</v>
      </c>
      <c r="F104">
        <v>32776.602270462725</v>
      </c>
      <c r="G104">
        <v>113972.40586482384</v>
      </c>
      <c r="H104">
        <v>49340.33332520476</v>
      </c>
      <c r="I104">
        <v>12922.354077523327</v>
      </c>
      <c r="J104">
        <v>30432.413786314955</v>
      </c>
      <c r="K104">
        <v>41971.39184099788</v>
      </c>
      <c r="L104">
        <v>134666.49303004093</v>
      </c>
    </row>
    <row r="105" spans="1:12" x14ac:dyDescent="0.25">
      <c r="A105" t="s">
        <v>92</v>
      </c>
      <c r="B105" t="s">
        <v>45</v>
      </c>
      <c r="C105">
        <v>34725.66044565331</v>
      </c>
      <c r="D105">
        <v>5408.2157040277416</v>
      </c>
      <c r="E105">
        <v>24566.56473310084</v>
      </c>
      <c r="F105">
        <v>33271.649645837788</v>
      </c>
      <c r="G105">
        <v>97972.090528619679</v>
      </c>
      <c r="H105">
        <v>50238.926712631976</v>
      </c>
      <c r="I105">
        <v>7335.6936575868458</v>
      </c>
      <c r="J105">
        <v>40407.072036772486</v>
      </c>
      <c r="K105">
        <v>55728.114947143877</v>
      </c>
      <c r="L105">
        <v>153709.80735413518</v>
      </c>
    </row>
    <row r="106" spans="1:12" x14ac:dyDescent="0.25">
      <c r="A106" t="s">
        <v>444</v>
      </c>
      <c r="B106" t="s">
        <v>445</v>
      </c>
      <c r="C106">
        <v>44974.451855041538</v>
      </c>
      <c r="D106">
        <v>11510.629044024519</v>
      </c>
      <c r="E106">
        <v>28945.720030394245</v>
      </c>
      <c r="F106">
        <v>38259.105063026764</v>
      </c>
      <c r="G106">
        <v>123689.90599248707</v>
      </c>
      <c r="H106">
        <v>40477.006669537383</v>
      </c>
      <c r="I106">
        <v>10359.566139622068</v>
      </c>
      <c r="J106">
        <v>26051.148027354822</v>
      </c>
      <c r="K106">
        <v>34433.194556724091</v>
      </c>
      <c r="L106">
        <v>111320.91539323836</v>
      </c>
    </row>
    <row r="107" spans="1:12" x14ac:dyDescent="0.25">
      <c r="A107" t="s">
        <v>446</v>
      </c>
      <c r="B107" t="s">
        <v>447</v>
      </c>
      <c r="C107">
        <v>10841.702464864193</v>
      </c>
      <c r="D107">
        <v>2818.9295618019223</v>
      </c>
      <c r="E107">
        <v>7327.9836244093813</v>
      </c>
      <c r="F107">
        <v>9924.6315636989275</v>
      </c>
      <c r="G107">
        <v>30913.247214774423</v>
      </c>
      <c r="H107">
        <v>0</v>
      </c>
      <c r="I107">
        <v>2537.0366056217304</v>
      </c>
      <c r="J107">
        <v>0</v>
      </c>
      <c r="K107">
        <v>0</v>
      </c>
      <c r="L107">
        <v>2537.0366056217304</v>
      </c>
    </row>
    <row r="108" spans="1:12" x14ac:dyDescent="0.25">
      <c r="A108" t="s">
        <v>156</v>
      </c>
      <c r="B108" t="s">
        <v>157</v>
      </c>
      <c r="C108">
        <v>672185.55282158009</v>
      </c>
      <c r="D108">
        <v>0</v>
      </c>
      <c r="E108">
        <v>0</v>
      </c>
      <c r="F108">
        <v>0</v>
      </c>
      <c r="G108">
        <v>672185.55282158009</v>
      </c>
      <c r="H108">
        <v>763532.25943148963</v>
      </c>
      <c r="I108">
        <v>0</v>
      </c>
      <c r="J108">
        <v>0</v>
      </c>
      <c r="K108">
        <v>0</v>
      </c>
      <c r="L108">
        <v>763532.25943148963</v>
      </c>
    </row>
    <row r="109" spans="1:12" x14ac:dyDescent="0.25">
      <c r="A109" t="s">
        <v>158</v>
      </c>
      <c r="B109" t="s">
        <v>159</v>
      </c>
      <c r="C109">
        <v>9034.7520540534933</v>
      </c>
      <c r="D109">
        <v>0</v>
      </c>
      <c r="E109">
        <v>4106.4689776306104</v>
      </c>
      <c r="F109">
        <v>5561.5833385582955</v>
      </c>
      <c r="G109">
        <v>18702.8043702424</v>
      </c>
      <c r="H109">
        <v>11311.589028614659</v>
      </c>
      <c r="I109">
        <v>2962.53285610693</v>
      </c>
      <c r="J109">
        <v>6973.9637766090282</v>
      </c>
      <c r="K109">
        <v>9618.2632244770975</v>
      </c>
      <c r="L109">
        <v>30866.348885807714</v>
      </c>
    </row>
    <row r="110" spans="1:12" x14ac:dyDescent="0.25">
      <c r="A110" t="s">
        <v>160</v>
      </c>
      <c r="B110" t="s">
        <v>161</v>
      </c>
      <c r="C110">
        <v>92154.470951345618</v>
      </c>
      <c r="D110">
        <v>0</v>
      </c>
      <c r="E110">
        <v>41885.983571832236</v>
      </c>
      <c r="F110">
        <v>56728.150053294594</v>
      </c>
      <c r="G110">
        <v>190768.60457647243</v>
      </c>
      <c r="H110">
        <v>101804.3012575319</v>
      </c>
      <c r="I110">
        <v>0</v>
      </c>
      <c r="J110">
        <v>49486.292501769734</v>
      </c>
      <c r="K110">
        <v>68249.87948488057</v>
      </c>
      <c r="L110">
        <v>219540.47324418221</v>
      </c>
    </row>
    <row r="111" spans="1:12" x14ac:dyDescent="0.25">
      <c r="A111" t="s">
        <v>448</v>
      </c>
      <c r="B111" t="s">
        <v>449</v>
      </c>
      <c r="C111">
        <v>24138.830091688953</v>
      </c>
      <c r="D111">
        <v>6130.7825573882492</v>
      </c>
      <c r="E111">
        <v>19942.159009201816</v>
      </c>
      <c r="F111">
        <v>26277.626964718085</v>
      </c>
      <c r="G111">
        <v>76489.398622997105</v>
      </c>
      <c r="H111">
        <v>25047.089991932451</v>
      </c>
      <c r="I111">
        <v>6559.8941813796328</v>
      </c>
      <c r="J111">
        <v>19583.414760869</v>
      </c>
      <c r="K111">
        <v>27008.806474721085</v>
      </c>
      <c r="L111">
        <v>78199.205408902169</v>
      </c>
    </row>
    <row r="112" spans="1:12" x14ac:dyDescent="0.25">
      <c r="A112" t="s">
        <v>450</v>
      </c>
      <c r="B112" t="s">
        <v>451</v>
      </c>
      <c r="C112">
        <v>699289.80898374051</v>
      </c>
      <c r="D112">
        <v>161454.69643676319</v>
      </c>
      <c r="E112">
        <v>334882.5451257762</v>
      </c>
      <c r="F112">
        <v>453547.12125942897</v>
      </c>
      <c r="G112">
        <v>1649174.1718057089</v>
      </c>
      <c r="H112">
        <v>720709.81525173387</v>
      </c>
      <c r="I112">
        <v>188755.66483195586</v>
      </c>
      <c r="J112">
        <v>389802.74053973396</v>
      </c>
      <c r="K112">
        <v>537603.2173709838</v>
      </c>
      <c r="L112">
        <v>1836871.4379944075</v>
      </c>
    </row>
    <row r="113" spans="1:12" x14ac:dyDescent="0.25">
      <c r="A113" t="s">
        <v>452</v>
      </c>
      <c r="B113" t="s">
        <v>453</v>
      </c>
      <c r="C113">
        <v>2531273.9512990043</v>
      </c>
      <c r="D113">
        <v>642893.21933370293</v>
      </c>
      <c r="E113">
        <v>1580680.7008694226</v>
      </c>
      <c r="F113">
        <v>2082850.5975009939</v>
      </c>
      <c r="G113">
        <v>6837698.4690031232</v>
      </c>
      <c r="H113">
        <v>2151582.8586041536</v>
      </c>
      <c r="I113">
        <v>546459.23643364746</v>
      </c>
      <c r="J113">
        <v>1484392.4008764978</v>
      </c>
      <c r="K113">
        <v>2047225.5516913184</v>
      </c>
      <c r="L113">
        <v>6229660.047605617</v>
      </c>
    </row>
    <row r="114" spans="1:12" x14ac:dyDescent="0.25">
      <c r="A114" t="s">
        <v>454</v>
      </c>
      <c r="B114" t="s">
        <v>455</v>
      </c>
      <c r="C114">
        <v>3277808.0452106087</v>
      </c>
      <c r="D114">
        <v>555094.30207589071</v>
      </c>
      <c r="E114">
        <v>2373333.7456216114</v>
      </c>
      <c r="F114">
        <v>3214317.0905197659</v>
      </c>
      <c r="G114">
        <v>9420553.1834278759</v>
      </c>
      <c r="H114">
        <v>3665762.8159160502</v>
      </c>
      <c r="I114">
        <v>471830.15676450706</v>
      </c>
      <c r="J114">
        <v>2983905.6133507597</v>
      </c>
      <c r="K114">
        <v>4115305.2332252385</v>
      </c>
      <c r="L114">
        <v>11236803.819256555</v>
      </c>
    </row>
    <row r="115" spans="1:12" x14ac:dyDescent="0.25">
      <c r="A115" t="s">
        <v>456</v>
      </c>
      <c r="B115" t="s">
        <v>457</v>
      </c>
      <c r="C115">
        <v>145459.50807026125</v>
      </c>
      <c r="D115">
        <v>37820.638287509129</v>
      </c>
      <c r="E115">
        <v>77792.332341887639</v>
      </c>
      <c r="F115">
        <v>105357.80052814755</v>
      </c>
      <c r="G115">
        <v>366430.27922780556</v>
      </c>
      <c r="H115">
        <v>136547.03898827694</v>
      </c>
      <c r="I115">
        <v>35762.003763005087</v>
      </c>
      <c r="J115">
        <v>73016.239089654875</v>
      </c>
      <c r="K115">
        <v>100701.61384852089</v>
      </c>
      <c r="L115">
        <v>346026.89568945777</v>
      </c>
    </row>
    <row r="116" spans="1:12" x14ac:dyDescent="0.25">
      <c r="A116" t="s">
        <v>458</v>
      </c>
      <c r="B116" t="s">
        <v>459</v>
      </c>
      <c r="C116">
        <v>200571.49559998757</v>
      </c>
      <c r="D116">
        <v>37478.517986341183</v>
      </c>
      <c r="E116">
        <v>91163.611303399535</v>
      </c>
      <c r="F116">
        <v>123467.15011599411</v>
      </c>
      <c r="G116">
        <v>452680.77500572236</v>
      </c>
      <c r="H116">
        <v>221383.95670288679</v>
      </c>
      <c r="I116">
        <v>57981.000183807075</v>
      </c>
      <c r="J116">
        <v>108790.88144748491</v>
      </c>
      <c r="K116">
        <v>150040.83297570207</v>
      </c>
      <c r="L116">
        <v>538196.6713098808</v>
      </c>
    </row>
    <row r="117" spans="1:12" x14ac:dyDescent="0.25">
      <c r="A117" t="s">
        <v>292</v>
      </c>
      <c r="B117" t="s">
        <v>293</v>
      </c>
      <c r="C117">
        <v>54208.51232432096</v>
      </c>
      <c r="D117">
        <v>0</v>
      </c>
      <c r="E117">
        <v>24638.813865783661</v>
      </c>
      <c r="F117">
        <v>33369.500031349766</v>
      </c>
      <c r="G117">
        <v>112216.82622145439</v>
      </c>
      <c r="H117">
        <v>46862.297404260738</v>
      </c>
      <c r="I117">
        <v>0</v>
      </c>
      <c r="J117">
        <v>22779.404484941631</v>
      </c>
      <c r="K117">
        <v>31416.61119145295</v>
      </c>
      <c r="L117">
        <v>101058.31308065532</v>
      </c>
    </row>
    <row r="118" spans="1:12" x14ac:dyDescent="0.25">
      <c r="A118" t="s">
        <v>460</v>
      </c>
      <c r="B118" t="s">
        <v>461</v>
      </c>
      <c r="C118">
        <v>13721.019210012668</v>
      </c>
      <c r="D118">
        <v>3484.8658747259519</v>
      </c>
      <c r="E118">
        <v>6914.3732291813585</v>
      </c>
      <c r="F118">
        <v>9111.0155288313072</v>
      </c>
      <c r="G118">
        <v>33231.273842751281</v>
      </c>
      <c r="H118">
        <v>12927.530318416746</v>
      </c>
      <c r="I118">
        <v>3385.7518355507777</v>
      </c>
      <c r="J118">
        <v>7233.7569935344882</v>
      </c>
      <c r="K118">
        <v>9976.5615501299653</v>
      </c>
      <c r="L118">
        <v>33523.600697631977</v>
      </c>
    </row>
    <row r="119" spans="1:12" x14ac:dyDescent="0.25">
      <c r="A119" t="s">
        <v>162</v>
      </c>
      <c r="B119" t="s">
        <v>163</v>
      </c>
      <c r="C119">
        <v>88540.570129724263</v>
      </c>
      <c r="D119">
        <v>0</v>
      </c>
      <c r="E119">
        <v>40243.395980779984</v>
      </c>
      <c r="F119">
        <v>54503.516717871273</v>
      </c>
      <c r="G119">
        <v>183287.48282837553</v>
      </c>
      <c r="H119">
        <v>126043.42060456333</v>
      </c>
      <c r="I119">
        <v>0</v>
      </c>
      <c r="J119">
        <v>61268.743097429207</v>
      </c>
      <c r="K119">
        <v>84499.850790804514</v>
      </c>
      <c r="L119">
        <v>271812.01449279708</v>
      </c>
    </row>
    <row r="120" spans="1:12" x14ac:dyDescent="0.25">
      <c r="A120" t="s">
        <v>294</v>
      </c>
      <c r="B120" t="s">
        <v>295</v>
      </c>
      <c r="C120">
        <v>64073.771804781383</v>
      </c>
      <c r="D120">
        <v>0</v>
      </c>
      <c r="E120">
        <v>28334.635945651218</v>
      </c>
      <c r="F120">
        <v>38374.925036052227</v>
      </c>
      <c r="G120">
        <v>130783.33278648483</v>
      </c>
      <c r="H120">
        <v>110691.97835144339</v>
      </c>
      <c r="I120">
        <v>28990.500091903537</v>
      </c>
      <c r="J120">
        <v>67682.186243076212</v>
      </c>
      <c r="K120">
        <v>93345.062255330529</v>
      </c>
      <c r="L120">
        <v>300709.72694175364</v>
      </c>
    </row>
    <row r="121" spans="1:12" x14ac:dyDescent="0.25">
      <c r="A121" t="s">
        <v>462</v>
      </c>
      <c r="B121" t="s">
        <v>463</v>
      </c>
      <c r="C121">
        <v>21343.807660019702</v>
      </c>
      <c r="D121">
        <v>5420.9024717959282</v>
      </c>
      <c r="E121">
        <v>11465.352360691033</v>
      </c>
      <c r="F121">
        <v>15107.805138564465</v>
      </c>
      <c r="G121">
        <v>53337.867631071131</v>
      </c>
      <c r="H121">
        <v>0</v>
      </c>
      <c r="I121">
        <v>4607.7671010265385</v>
      </c>
      <c r="J121">
        <v>0</v>
      </c>
      <c r="K121">
        <v>0</v>
      </c>
      <c r="L121">
        <v>4607.7671010265385</v>
      </c>
    </row>
    <row r="122" spans="1:12" x14ac:dyDescent="0.25">
      <c r="A122" t="s">
        <v>296</v>
      </c>
      <c r="B122" t="s">
        <v>297</v>
      </c>
      <c r="C122">
        <v>123776.10314053285</v>
      </c>
      <c r="D122">
        <v>0</v>
      </c>
      <c r="E122">
        <v>56258.624993539364</v>
      </c>
      <c r="F122">
        <v>76193.691738248628</v>
      </c>
      <c r="G122">
        <v>256228.41987232084</v>
      </c>
      <c r="H122">
        <v>138162.98027807902</v>
      </c>
      <c r="I122">
        <v>0</v>
      </c>
      <c r="J122">
        <v>67159.96839525894</v>
      </c>
      <c r="K122">
        <v>92624.836443766486</v>
      </c>
      <c r="L122">
        <v>297947.78511710442</v>
      </c>
    </row>
    <row r="123" spans="1:12" x14ac:dyDescent="0.25">
      <c r="A123" t="s">
        <v>464</v>
      </c>
      <c r="B123" t="s">
        <v>465</v>
      </c>
      <c r="C123">
        <v>31621.632189187236</v>
      </c>
      <c r="D123">
        <v>8221.8778885889387</v>
      </c>
      <c r="E123">
        <v>15363.368127250298</v>
      </c>
      <c r="F123">
        <v>20807.329281214606</v>
      </c>
      <c r="G123">
        <v>76014.207486241081</v>
      </c>
      <c r="H123">
        <v>33126.796440942926</v>
      </c>
      <c r="I123">
        <v>8675.9890785988646</v>
      </c>
      <c r="J123">
        <v>20717.16143201866</v>
      </c>
      <c r="K123">
        <v>28572.4328803481</v>
      </c>
      <c r="L123">
        <v>91092.379831908562</v>
      </c>
    </row>
    <row r="124" spans="1:12" x14ac:dyDescent="0.25">
      <c r="A124" t="s">
        <v>164</v>
      </c>
      <c r="B124" t="s">
        <v>165</v>
      </c>
      <c r="C124">
        <v>405660.36722700187</v>
      </c>
      <c r="D124">
        <v>0</v>
      </c>
      <c r="E124">
        <v>0</v>
      </c>
      <c r="F124">
        <v>0</v>
      </c>
      <c r="G124">
        <v>405660.36722700187</v>
      </c>
      <c r="H124">
        <v>433072.26566696091</v>
      </c>
      <c r="I124">
        <v>0</v>
      </c>
      <c r="J124">
        <v>210513.11730911577</v>
      </c>
      <c r="K124">
        <v>290332.82066584111</v>
      </c>
      <c r="L124">
        <v>933918.20364191779</v>
      </c>
    </row>
    <row r="125" spans="1:12" x14ac:dyDescent="0.25">
      <c r="A125" t="s">
        <v>166</v>
      </c>
      <c r="B125" t="s">
        <v>167</v>
      </c>
      <c r="C125">
        <v>966718.46978372405</v>
      </c>
      <c r="D125">
        <v>0</v>
      </c>
      <c r="E125">
        <v>0</v>
      </c>
      <c r="F125">
        <v>0</v>
      </c>
      <c r="G125">
        <v>966718.46978372405</v>
      </c>
      <c r="H125">
        <v>1253162.470241524</v>
      </c>
      <c r="I125">
        <v>0</v>
      </c>
      <c r="J125">
        <v>0</v>
      </c>
      <c r="K125">
        <v>0</v>
      </c>
      <c r="L125">
        <v>1253162.470241524</v>
      </c>
    </row>
    <row r="126" spans="1:12" x14ac:dyDescent="0.25">
      <c r="A126" t="s">
        <v>168</v>
      </c>
      <c r="B126" t="s">
        <v>169</v>
      </c>
      <c r="C126">
        <v>224061.85094052667</v>
      </c>
      <c r="D126">
        <v>0</v>
      </c>
      <c r="E126">
        <v>101840.43064523916</v>
      </c>
      <c r="F126">
        <v>137927.26679624571</v>
      </c>
      <c r="G126">
        <v>463829.54838201153</v>
      </c>
      <c r="H126">
        <v>249662.92927442343</v>
      </c>
      <c r="I126">
        <v>0</v>
      </c>
      <c r="J126">
        <v>121359.2411352925</v>
      </c>
      <c r="K126">
        <v>167374.70445101665</v>
      </c>
      <c r="L126">
        <v>538396.87486073258</v>
      </c>
    </row>
    <row r="127" spans="1:12" x14ac:dyDescent="0.25">
      <c r="A127" t="s">
        <v>170</v>
      </c>
      <c r="B127" t="s">
        <v>171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</row>
    <row r="128" spans="1:12" x14ac:dyDescent="0.25">
      <c r="A128" t="s">
        <v>172</v>
      </c>
      <c r="B128" t="s">
        <v>173</v>
      </c>
      <c r="C128">
        <v>59629.363556753065</v>
      </c>
      <c r="D128">
        <v>0</v>
      </c>
      <c r="E128">
        <v>27102.695252362028</v>
      </c>
      <c r="F128">
        <v>36706.45003448474</v>
      </c>
      <c r="G128">
        <v>123438.50884359982</v>
      </c>
      <c r="H128">
        <v>54942.003853271177</v>
      </c>
      <c r="I128">
        <v>0</v>
      </c>
      <c r="J128">
        <v>26706.888016828118</v>
      </c>
      <c r="K128">
        <v>36833.268293427602</v>
      </c>
      <c r="L128">
        <v>118482.16016352689</v>
      </c>
    </row>
    <row r="129" spans="1:12" x14ac:dyDescent="0.25">
      <c r="A129" t="s">
        <v>466</v>
      </c>
      <c r="B129" t="s">
        <v>467</v>
      </c>
      <c r="C129">
        <v>29517.130831416129</v>
      </c>
      <c r="D129">
        <v>5275.0790059900055</v>
      </c>
      <c r="E129">
        <v>13140.70072841796</v>
      </c>
      <c r="F129">
        <v>17797.066683386547</v>
      </c>
      <c r="G129">
        <v>65729.977249210642</v>
      </c>
      <c r="H129">
        <v>54134.033208370114</v>
      </c>
      <c r="I129">
        <v>14177.835811368881</v>
      </c>
      <c r="J129">
        <v>31823.024439640049</v>
      </c>
      <c r="K129">
        <v>43889.27666731488</v>
      </c>
      <c r="L129">
        <v>144024.17012669393</v>
      </c>
    </row>
    <row r="130" spans="1:12" x14ac:dyDescent="0.25">
      <c r="A130" t="s">
        <v>468</v>
      </c>
      <c r="B130" t="s">
        <v>469</v>
      </c>
      <c r="C130">
        <v>1123923.1555242548</v>
      </c>
      <c r="D130">
        <v>292229.03124013252</v>
      </c>
      <c r="E130">
        <v>624388.60804873414</v>
      </c>
      <c r="F130">
        <v>845638.74662778853</v>
      </c>
      <c r="G130">
        <v>2886179.5414409102</v>
      </c>
      <c r="H130">
        <v>1011530.8399718293</v>
      </c>
      <c r="I130">
        <v>263006.1281161193</v>
      </c>
      <c r="J130">
        <v>579500.19512985123</v>
      </c>
      <c r="K130">
        <v>799227.75539635948</v>
      </c>
      <c r="L130">
        <v>2653264.9186141593</v>
      </c>
    </row>
    <row r="131" spans="1:12" x14ac:dyDescent="0.25">
      <c r="A131" t="s">
        <v>470</v>
      </c>
      <c r="B131" t="s">
        <v>471</v>
      </c>
      <c r="C131">
        <v>54208.51232432096</v>
      </c>
      <c r="D131">
        <v>14094.647809009608</v>
      </c>
      <c r="E131">
        <v>33157.5297672917</v>
      </c>
      <c r="F131">
        <v>44906.796107813745</v>
      </c>
      <c r="G131">
        <v>146367.48600843601</v>
      </c>
      <c r="H131">
        <v>48787.661091888862</v>
      </c>
      <c r="I131">
        <v>12685.183028108648</v>
      </c>
      <c r="J131">
        <v>29841.77679056253</v>
      </c>
      <c r="K131">
        <v>40416.116497032373</v>
      </c>
      <c r="L131">
        <v>131730.73740759242</v>
      </c>
    </row>
    <row r="132" spans="1:12" x14ac:dyDescent="0.25">
      <c r="A132" t="s">
        <v>472</v>
      </c>
      <c r="B132" t="s">
        <v>473</v>
      </c>
      <c r="C132">
        <v>33619.665532677187</v>
      </c>
      <c r="D132">
        <v>8311.4001712902191</v>
      </c>
      <c r="E132">
        <v>17788.99194026387</v>
      </c>
      <c r="F132">
        <v>23634.116116389414</v>
      </c>
      <c r="G132">
        <v>83354.173760620688</v>
      </c>
      <c r="H132">
        <v>46054.32675935969</v>
      </c>
      <c r="I132">
        <v>12061.740914149643</v>
      </c>
      <c r="J132">
        <v>25913.673805310664</v>
      </c>
      <c r="K132">
        <v>35739.293141827307</v>
      </c>
      <c r="L132">
        <v>119769.0346206473</v>
      </c>
    </row>
    <row r="133" spans="1:12" x14ac:dyDescent="0.25">
      <c r="A133" t="s">
        <v>89</v>
      </c>
      <c r="B133" t="s">
        <v>37</v>
      </c>
      <c r="C133">
        <v>10178.249786449249</v>
      </c>
      <c r="D133">
        <v>2646.4265463298057</v>
      </c>
      <c r="E133">
        <v>8116.4493949870384</v>
      </c>
      <c r="F133">
        <v>10992.487699117344</v>
      </c>
      <c r="G133">
        <v>31933.613426883436</v>
      </c>
      <c r="H133">
        <v>0</v>
      </c>
      <c r="I133">
        <v>2152.6639147824585</v>
      </c>
      <c r="J133">
        <v>0</v>
      </c>
      <c r="K133">
        <v>0</v>
      </c>
      <c r="L133">
        <v>2152.6639147824585</v>
      </c>
    </row>
    <row r="134" spans="1:12" x14ac:dyDescent="0.25">
      <c r="A134" t="s">
        <v>474</v>
      </c>
      <c r="B134" t="s">
        <v>475</v>
      </c>
      <c r="C134">
        <v>88424.346020081633</v>
      </c>
      <c r="D134">
        <v>22458.024526011694</v>
      </c>
      <c r="E134">
        <v>53557.791450033837</v>
      </c>
      <c r="F134">
        <v>70572.682934117605</v>
      </c>
      <c r="G134">
        <v>235012.84493024478</v>
      </c>
      <c r="H134">
        <v>79581.911418073476</v>
      </c>
      <c r="I134">
        <v>20212.222073410525</v>
      </c>
      <c r="J134">
        <v>48202.012305030454</v>
      </c>
      <c r="K134">
        <v>63515.414640705843</v>
      </c>
      <c r="L134">
        <v>211511.56043722032</v>
      </c>
    </row>
    <row r="135" spans="1:12" x14ac:dyDescent="0.25">
      <c r="A135" t="s">
        <v>174</v>
      </c>
      <c r="B135" t="s">
        <v>175</v>
      </c>
      <c r="C135">
        <v>218640.99970809455</v>
      </c>
      <c r="D135">
        <v>0</v>
      </c>
      <c r="E135">
        <v>99376.549258660758</v>
      </c>
      <c r="F135">
        <v>134590.31679311072</v>
      </c>
      <c r="G135">
        <v>452607.86575986596</v>
      </c>
      <c r="H135">
        <v>339347.67085843976</v>
      </c>
      <c r="I135">
        <v>0</v>
      </c>
      <c r="J135">
        <v>164954.30833923243</v>
      </c>
      <c r="K135">
        <v>227499.59828293524</v>
      </c>
      <c r="L135">
        <v>731801.57748060743</v>
      </c>
    </row>
    <row r="136" spans="1:12" x14ac:dyDescent="0.25">
      <c r="A136" t="s">
        <v>476</v>
      </c>
      <c r="B136" t="s">
        <v>477</v>
      </c>
      <c r="C136">
        <v>152455.76900014075</v>
      </c>
      <c r="D136">
        <v>38720.73194139947</v>
      </c>
      <c r="E136">
        <v>71084.131725042316</v>
      </c>
      <c r="F136">
        <v>93667.004446190476</v>
      </c>
      <c r="G136">
        <v>355927.63711277302</v>
      </c>
      <c r="H136">
        <v>137210.19210012667</v>
      </c>
      <c r="I136">
        <v>34848.658747259527</v>
      </c>
      <c r="J136">
        <v>76784.83627525896</v>
      </c>
      <c r="K136">
        <v>105899.14008743514</v>
      </c>
      <c r="L136">
        <v>354742.82721008029</v>
      </c>
    </row>
    <row r="137" spans="1:12" x14ac:dyDescent="0.25">
      <c r="A137" t="s">
        <v>478</v>
      </c>
      <c r="B137" t="s">
        <v>479</v>
      </c>
      <c r="C137">
        <v>17532.413435016188</v>
      </c>
      <c r="D137">
        <v>4452.8841732609426</v>
      </c>
      <c r="E137">
        <v>10765.30948423066</v>
      </c>
      <c r="F137">
        <v>14185.364115080209</v>
      </c>
      <c r="G137">
        <v>46935.971207588002</v>
      </c>
      <c r="H137">
        <v>21815.207412328269</v>
      </c>
      <c r="I137">
        <v>5713.4562224919373</v>
      </c>
      <c r="J137">
        <v>16876.003988163044</v>
      </c>
      <c r="K137">
        <v>23274.833901474871</v>
      </c>
      <c r="L137">
        <v>67679.501524458115</v>
      </c>
    </row>
    <row r="138" spans="1:12" x14ac:dyDescent="0.25">
      <c r="A138" t="s">
        <v>298</v>
      </c>
      <c r="B138" t="s">
        <v>299</v>
      </c>
      <c r="C138">
        <v>87637.09492431891</v>
      </c>
      <c r="D138">
        <v>0</v>
      </c>
      <c r="E138">
        <v>39832.749083016926</v>
      </c>
      <c r="F138">
        <v>53947.358384015453</v>
      </c>
      <c r="G138">
        <v>181417.20239135128</v>
      </c>
      <c r="H138">
        <v>87260.829649313077</v>
      </c>
      <c r="I138">
        <v>22853.824889967749</v>
      </c>
      <c r="J138">
        <v>45638.320873986289</v>
      </c>
      <c r="K138">
        <v>62942.882605935381</v>
      </c>
      <c r="L138">
        <v>218695.85801920251</v>
      </c>
    </row>
    <row r="139" spans="1:12" x14ac:dyDescent="0.25">
      <c r="A139" t="s">
        <v>480</v>
      </c>
      <c r="B139" t="s">
        <v>481</v>
      </c>
      <c r="C139">
        <v>51072.682615047146</v>
      </c>
      <c r="D139">
        <v>12971.445200368824</v>
      </c>
      <c r="E139">
        <v>27809.042845289099</v>
      </c>
      <c r="F139">
        <v>36643.758270966558</v>
      </c>
      <c r="G139">
        <v>128496.92893167163</v>
      </c>
      <c r="H139">
        <v>45965.41435354243</v>
      </c>
      <c r="I139">
        <v>11674.300680331942</v>
      </c>
      <c r="J139">
        <v>25028.138560760191</v>
      </c>
      <c r="K139">
        <v>32979.382443869901</v>
      </c>
      <c r="L139">
        <v>115647.23603850446</v>
      </c>
    </row>
    <row r="140" spans="1:12" x14ac:dyDescent="0.25">
      <c r="A140" t="s">
        <v>482</v>
      </c>
      <c r="B140" t="s">
        <v>483</v>
      </c>
      <c r="C140">
        <v>135521.28081080242</v>
      </c>
      <c r="D140">
        <v>35236.61952252403</v>
      </c>
      <c r="E140">
        <v>85505.615684295655</v>
      </c>
      <c r="F140">
        <v>115804.26155254504</v>
      </c>
      <c r="G140">
        <v>372067.77757016715</v>
      </c>
      <c r="H140">
        <v>127659.36189436541</v>
      </c>
      <c r="I140">
        <v>33434.299376063929</v>
      </c>
      <c r="J140">
        <v>83416.588593025823</v>
      </c>
      <c r="K140">
        <v>115045.43643697441</v>
      </c>
      <c r="L140">
        <v>359555.68630042963</v>
      </c>
    </row>
    <row r="141" spans="1:12" x14ac:dyDescent="0.25">
      <c r="A141" t="s">
        <v>176</v>
      </c>
      <c r="B141" t="s">
        <v>177</v>
      </c>
      <c r="C141">
        <v>1029058.2589566931</v>
      </c>
      <c r="D141">
        <v>0</v>
      </c>
      <c r="E141">
        <v>559711.72165105236</v>
      </c>
      <c r="F141">
        <v>758043.80904549547</v>
      </c>
      <c r="G141">
        <v>2346813.7896532407</v>
      </c>
      <c r="H141">
        <v>1011579.2474161105</v>
      </c>
      <c r="I141">
        <v>0</v>
      </c>
      <c r="J141">
        <v>601886.85126160411</v>
      </c>
      <c r="K141">
        <v>830102.70087761478</v>
      </c>
      <c r="L141">
        <v>2443568.7995553296</v>
      </c>
    </row>
    <row r="142" spans="1:12" x14ac:dyDescent="0.25">
      <c r="A142" t="s">
        <v>484</v>
      </c>
      <c r="B142" t="s">
        <v>485</v>
      </c>
      <c r="C142">
        <v>44829.649485845272</v>
      </c>
      <c r="D142">
        <v>10809.588127028697</v>
      </c>
      <c r="E142">
        <v>21415.248116333049</v>
      </c>
      <c r="F142">
        <v>27566.216844070848</v>
      </c>
      <c r="G142">
        <v>104620.70257327787</v>
      </c>
      <c r="H142">
        <v>54134.033208370114</v>
      </c>
      <c r="I142">
        <v>9188.1499079743917</v>
      </c>
      <c r="J142">
        <v>26314.139663639471</v>
      </c>
      <c r="K142">
        <v>36291.602583230138</v>
      </c>
      <c r="L142">
        <v>125927.92536321412</v>
      </c>
    </row>
    <row r="143" spans="1:12" x14ac:dyDescent="0.25">
      <c r="A143" t="s">
        <v>178</v>
      </c>
      <c r="B143" t="s">
        <v>179</v>
      </c>
      <c r="C143">
        <v>900764.77978913346</v>
      </c>
      <c r="D143">
        <v>0</v>
      </c>
      <c r="E143">
        <v>472243.93242752022</v>
      </c>
      <c r="F143">
        <v>639582.08393420384</v>
      </c>
      <c r="G143">
        <v>2012590.7961508576</v>
      </c>
      <c r="H143">
        <v>820898.17521946318</v>
      </c>
      <c r="I143">
        <v>0</v>
      </c>
      <c r="J143">
        <v>462853.93423282239</v>
      </c>
      <c r="K143">
        <v>638353.03946771228</v>
      </c>
      <c r="L143">
        <v>1922105.1489199977</v>
      </c>
    </row>
    <row r="144" spans="1:12" x14ac:dyDescent="0.25">
      <c r="A144" t="s">
        <v>180</v>
      </c>
      <c r="B144" t="s">
        <v>181</v>
      </c>
      <c r="C144">
        <v>186115.89231350191</v>
      </c>
      <c r="D144">
        <v>0</v>
      </c>
      <c r="E144">
        <v>84593.260939190615</v>
      </c>
      <c r="F144">
        <v>114568.61677430088</v>
      </c>
      <c r="G144">
        <v>385277.77002699341</v>
      </c>
      <c r="H144">
        <v>158198.50846647663</v>
      </c>
      <c r="I144">
        <v>0</v>
      </c>
      <c r="J144">
        <v>71904.271798312024</v>
      </c>
      <c r="K144">
        <v>97383.324258155742</v>
      </c>
      <c r="L144">
        <v>327486.10452294443</v>
      </c>
    </row>
    <row r="145" spans="1:12" x14ac:dyDescent="0.25">
      <c r="A145" t="s">
        <v>182</v>
      </c>
      <c r="B145" t="s">
        <v>183</v>
      </c>
      <c r="C145">
        <v>136424.75601620774</v>
      </c>
      <c r="D145">
        <v>0</v>
      </c>
      <c r="E145">
        <v>0</v>
      </c>
      <c r="F145">
        <v>0</v>
      </c>
      <c r="G145">
        <v>136424.75601620774</v>
      </c>
      <c r="H145">
        <v>148666.59866179261</v>
      </c>
      <c r="I145">
        <v>0</v>
      </c>
      <c r="J145">
        <v>0</v>
      </c>
      <c r="K145">
        <v>0</v>
      </c>
      <c r="L145">
        <v>148666.59866179261</v>
      </c>
    </row>
    <row r="146" spans="1:12" x14ac:dyDescent="0.25">
      <c r="A146" t="s">
        <v>184</v>
      </c>
      <c r="B146" t="s">
        <v>185</v>
      </c>
      <c r="C146">
        <v>155397.73532972008</v>
      </c>
      <c r="D146">
        <v>0</v>
      </c>
      <c r="E146">
        <v>70631.266415246515</v>
      </c>
      <c r="F146">
        <v>95659.233423202648</v>
      </c>
      <c r="G146">
        <v>321688.23516816925</v>
      </c>
      <c r="H146">
        <v>192297.0134864492</v>
      </c>
      <c r="I146">
        <v>0</v>
      </c>
      <c r="J146">
        <v>93474.108058898433</v>
      </c>
      <c r="K146">
        <v>128916.43902699662</v>
      </c>
      <c r="L146">
        <v>414687.56057234423</v>
      </c>
    </row>
    <row r="147" spans="1:12" x14ac:dyDescent="0.25">
      <c r="A147" t="s">
        <v>486</v>
      </c>
      <c r="B147" t="s">
        <v>487</v>
      </c>
      <c r="C147">
        <v>98478.797389183092</v>
      </c>
      <c r="D147">
        <v>25605.276853034124</v>
      </c>
      <c r="E147">
        <v>47237.205425962216</v>
      </c>
      <c r="F147">
        <v>63975.560533436685</v>
      </c>
      <c r="G147">
        <v>235296.84020161611</v>
      </c>
      <c r="H147">
        <v>83706.977780805624</v>
      </c>
      <c r="I147">
        <v>21764.485325079004</v>
      </c>
      <c r="J147">
        <v>40151.624612067884</v>
      </c>
      <c r="K147">
        <v>54708.236729943943</v>
      </c>
      <c r="L147">
        <v>200331.32444789645</v>
      </c>
    </row>
    <row r="148" spans="1:12" x14ac:dyDescent="0.25">
      <c r="A148" t="s">
        <v>488</v>
      </c>
      <c r="B148" t="s">
        <v>489</v>
      </c>
      <c r="C148">
        <v>9034.7520540534933</v>
      </c>
      <c r="D148">
        <v>2349.1079681682681</v>
      </c>
      <c r="E148">
        <v>4403.2434906439748</v>
      </c>
      <c r="F148">
        <v>5963.5189664359013</v>
      </c>
      <c r="G148">
        <v>21750.622479301637</v>
      </c>
      <c r="H148">
        <v>9695.6477388125604</v>
      </c>
      <c r="I148">
        <v>2539.3138766630832</v>
      </c>
      <c r="J148">
        <v>4851.6596817746995</v>
      </c>
      <c r="K148">
        <v>6691.250684640303</v>
      </c>
      <c r="L148">
        <v>23777.871981890647</v>
      </c>
    </row>
    <row r="149" spans="1:12" x14ac:dyDescent="0.25">
      <c r="A149" t="s">
        <v>186</v>
      </c>
      <c r="B149" t="s">
        <v>187</v>
      </c>
      <c r="C149">
        <v>308085.04504322412</v>
      </c>
      <c r="D149">
        <v>0</v>
      </c>
      <c r="E149">
        <v>0</v>
      </c>
      <c r="F149">
        <v>0</v>
      </c>
      <c r="G149">
        <v>308085.04504322412</v>
      </c>
      <c r="H149">
        <v>329652.02311962715</v>
      </c>
      <c r="I149">
        <v>0</v>
      </c>
      <c r="J149">
        <v>160241.32810096868</v>
      </c>
      <c r="K149">
        <v>220999.60976056565</v>
      </c>
      <c r="L149">
        <v>710892.96098116145</v>
      </c>
    </row>
    <row r="150" spans="1:12" x14ac:dyDescent="0.25">
      <c r="A150" t="s">
        <v>490</v>
      </c>
      <c r="B150" t="s">
        <v>491</v>
      </c>
      <c r="C150">
        <v>143266.07403541001</v>
      </c>
      <c r="D150">
        <v>36386.732266042891</v>
      </c>
      <c r="E150">
        <v>61405.20629473446</v>
      </c>
      <c r="F150">
        <v>81581.788366309978</v>
      </c>
      <c r="G150">
        <v>322639.80096249736</v>
      </c>
      <c r="H150">
        <v>134123.12705357384</v>
      </c>
      <c r="I150">
        <v>30928.722426136457</v>
      </c>
      <c r="J150">
        <v>65196.226629315694</v>
      </c>
      <c r="K150">
        <v>89916.507892779176</v>
      </c>
      <c r="L150">
        <v>320164.58400180517</v>
      </c>
    </row>
    <row r="151" spans="1:12" x14ac:dyDescent="0.25">
      <c r="A151" t="s">
        <v>492</v>
      </c>
      <c r="B151" t="s">
        <v>493</v>
      </c>
      <c r="C151">
        <v>53305.037118915607</v>
      </c>
      <c r="D151">
        <v>13859.737012192783</v>
      </c>
      <c r="E151">
        <v>26036.717502803793</v>
      </c>
      <c r="F151">
        <v>35262.746423545097</v>
      </c>
      <c r="G151">
        <v>128464.23805745729</v>
      </c>
      <c r="H151">
        <v>53326.062563469088</v>
      </c>
      <c r="I151">
        <v>13966.226321646958</v>
      </c>
      <c r="J151">
        <v>30126.076630017844</v>
      </c>
      <c r="K151">
        <v>41548.901633264679</v>
      </c>
      <c r="L151">
        <v>138967.26714839856</v>
      </c>
    </row>
    <row r="152" spans="1:12" x14ac:dyDescent="0.25">
      <c r="A152" t="s">
        <v>494</v>
      </c>
      <c r="B152" t="s">
        <v>495</v>
      </c>
      <c r="C152">
        <v>1389544.8659134274</v>
      </c>
      <c r="D152">
        <v>361292.80550427979</v>
      </c>
      <c r="E152">
        <v>805483.88996224443</v>
      </c>
      <c r="F152">
        <v>1090904.5718582093</v>
      </c>
      <c r="G152">
        <v>3647226.133238161</v>
      </c>
      <c r="H152">
        <v>1181113.1360264132</v>
      </c>
      <c r="I152">
        <v>307098.88467863784</v>
      </c>
      <c r="J152">
        <v>684661.30646790774</v>
      </c>
      <c r="K152">
        <v>927268.88607947784</v>
      </c>
      <c r="L152">
        <v>3100142.2132524364</v>
      </c>
    </row>
    <row r="153" spans="1:12" x14ac:dyDescent="0.25">
      <c r="A153" t="s">
        <v>496</v>
      </c>
      <c r="B153" t="s">
        <v>497</v>
      </c>
      <c r="C153">
        <v>74988.442048643963</v>
      </c>
      <c r="D153">
        <v>19016.181686776192</v>
      </c>
      <c r="E153">
        <v>34083.69251433407</v>
      </c>
      <c r="F153">
        <v>46161.141710033851</v>
      </c>
      <c r="G153">
        <v>174249.45795978807</v>
      </c>
      <c r="H153">
        <v>87260.829649313077</v>
      </c>
      <c r="I153">
        <v>22853.824889967749</v>
      </c>
      <c r="J153">
        <v>42416.822144374062</v>
      </c>
      <c r="K153">
        <v>58499.896701326194</v>
      </c>
      <c r="L153">
        <v>211031.37338498107</v>
      </c>
    </row>
    <row r="154" spans="1:12" x14ac:dyDescent="0.25">
      <c r="A154" t="s">
        <v>498</v>
      </c>
      <c r="B154" t="s">
        <v>499</v>
      </c>
      <c r="C154">
        <v>173799.5766601605</v>
      </c>
      <c r="D154">
        <v>44141.634413195388</v>
      </c>
      <c r="E154">
        <v>85181.438037512562</v>
      </c>
      <c r="F154">
        <v>107503.59131825136</v>
      </c>
      <c r="G154">
        <v>410626.24042911979</v>
      </c>
      <c r="H154">
        <v>210880.33831917317</v>
      </c>
      <c r="I154">
        <v>55230.076817422065</v>
      </c>
      <c r="J154">
        <v>143582.85760692798</v>
      </c>
      <c r="K154">
        <v>198024.7909543264</v>
      </c>
      <c r="L154">
        <v>607718.06369784963</v>
      </c>
    </row>
    <row r="155" spans="1:12" x14ac:dyDescent="0.25">
      <c r="A155" t="s">
        <v>500</v>
      </c>
      <c r="B155" t="s">
        <v>501</v>
      </c>
      <c r="C155">
        <v>297243.34257835994</v>
      </c>
      <c r="D155">
        <v>69237.389863866978</v>
      </c>
      <c r="E155">
        <v>135102.82936404704</v>
      </c>
      <c r="F155">
        <v>182976.09183856787</v>
      </c>
      <c r="G155">
        <v>684559.65364484186</v>
      </c>
      <c r="H155">
        <v>342579.55343804392</v>
      </c>
      <c r="I155">
        <v>89722.423642095615</v>
      </c>
      <c r="J155">
        <v>177559.62564707513</v>
      </c>
      <c r="K155">
        <v>244884.44050157935</v>
      </c>
      <c r="L155">
        <v>854746.04322879401</v>
      </c>
    </row>
    <row r="156" spans="1:12" x14ac:dyDescent="0.25">
      <c r="A156" t="s">
        <v>188</v>
      </c>
      <c r="B156" t="s">
        <v>189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</row>
    <row r="157" spans="1:12" x14ac:dyDescent="0.25">
      <c r="A157" t="s">
        <v>502</v>
      </c>
      <c r="B157" t="s">
        <v>503</v>
      </c>
      <c r="C157">
        <v>846764.22933431622</v>
      </c>
      <c r="D157">
        <v>215255.26750198987</v>
      </c>
      <c r="E157">
        <v>403649.24380433036</v>
      </c>
      <c r="F157">
        <v>531885.45174002601</v>
      </c>
      <c r="G157">
        <v>1997554.1923806625</v>
      </c>
      <c r="H157">
        <v>771611.96588049992</v>
      </c>
      <c r="I157">
        <v>182966.97737669139</v>
      </c>
      <c r="J157">
        <v>426917.45991606131</v>
      </c>
      <c r="K157">
        <v>588790.62698464398</v>
      </c>
      <c r="L157">
        <v>1970287.0301578967</v>
      </c>
    </row>
    <row r="158" spans="1:12" x14ac:dyDescent="0.25">
      <c r="A158" t="s">
        <v>300</v>
      </c>
      <c r="B158" t="s">
        <v>301</v>
      </c>
      <c r="C158">
        <v>1556687.7789134169</v>
      </c>
      <c r="D158">
        <v>0</v>
      </c>
      <c r="E158">
        <v>919438.40409149381</v>
      </c>
      <c r="F158">
        <v>1245238.5095032023</v>
      </c>
      <c r="G158">
        <v>3721364.6925081126</v>
      </c>
      <c r="H158">
        <v>1535144.2253119892</v>
      </c>
      <c r="I158">
        <v>0</v>
      </c>
      <c r="J158">
        <v>983638.25056097098</v>
      </c>
      <c r="K158">
        <v>1356601.7711895504</v>
      </c>
      <c r="L158">
        <v>3875384.2470625103</v>
      </c>
    </row>
    <row r="159" spans="1:12" x14ac:dyDescent="0.25">
      <c r="A159" t="s">
        <v>504</v>
      </c>
      <c r="B159" t="s">
        <v>505</v>
      </c>
      <c r="C159">
        <v>162625.53697296293</v>
      </c>
      <c r="D159">
        <v>21943.303408524778</v>
      </c>
      <c r="E159">
        <v>73916.441597350975</v>
      </c>
      <c r="F159">
        <v>100108.50009404929</v>
      </c>
      <c r="G159">
        <v>358593.78207288799</v>
      </c>
      <c r="H159">
        <v>167249.92349451673</v>
      </c>
      <c r="I159">
        <v>0</v>
      </c>
      <c r="J159">
        <v>81298.909110050314</v>
      </c>
      <c r="K159">
        <v>112124.80201087521</v>
      </c>
      <c r="L159">
        <v>360673.63461544225</v>
      </c>
    </row>
    <row r="160" spans="1:12" x14ac:dyDescent="0.25">
      <c r="A160" t="s">
        <v>506</v>
      </c>
      <c r="B160" t="s">
        <v>507</v>
      </c>
      <c r="C160">
        <v>90711.182555083768</v>
      </c>
      <c r="D160">
        <v>23038.835505132687</v>
      </c>
      <c r="E160">
        <v>40654.042878543049</v>
      </c>
      <c r="F160">
        <v>55059.675051727114</v>
      </c>
      <c r="G160">
        <v>209463.73599048663</v>
      </c>
      <c r="H160">
        <v>77104.505171821205</v>
      </c>
      <c r="I160">
        <v>19583.010179362784</v>
      </c>
      <c r="J160">
        <v>34555.936446761589</v>
      </c>
      <c r="K160">
        <v>46800.723793968049</v>
      </c>
      <c r="L160">
        <v>178044.17559191363</v>
      </c>
    </row>
    <row r="161" spans="1:12" x14ac:dyDescent="0.25">
      <c r="A161" t="s">
        <v>508</v>
      </c>
      <c r="B161" t="s">
        <v>509</v>
      </c>
      <c r="C161">
        <v>46077.235475672809</v>
      </c>
      <c r="D161">
        <v>7810.7189330174988</v>
      </c>
      <c r="E161">
        <v>20942.991785916118</v>
      </c>
      <c r="F161">
        <v>28364.075026647297</v>
      </c>
      <c r="G161">
        <v>103195.02122125373</v>
      </c>
      <c r="H161">
        <v>39165.650154321884</v>
      </c>
      <c r="I161">
        <v>6639.1110930648738</v>
      </c>
      <c r="J161">
        <v>18851.920953055142</v>
      </c>
      <c r="K161">
        <v>25999.954089478317</v>
      </c>
      <c r="L161">
        <v>90656.636289920207</v>
      </c>
    </row>
    <row r="162" spans="1:12" x14ac:dyDescent="0.25">
      <c r="A162" t="s">
        <v>510</v>
      </c>
      <c r="B162" t="s">
        <v>511</v>
      </c>
      <c r="C162">
        <v>74084.966843238639</v>
      </c>
      <c r="D162">
        <v>19262.685338979805</v>
      </c>
      <c r="E162">
        <v>49590.889717525883</v>
      </c>
      <c r="F162">
        <v>67163.26544768145</v>
      </c>
      <c r="G162">
        <v>210101.80734742578</v>
      </c>
      <c r="H162">
        <v>66676.470158914773</v>
      </c>
      <c r="I162">
        <v>17336.416805081826</v>
      </c>
      <c r="J162">
        <v>44631.800745773297</v>
      </c>
      <c r="K162">
        <v>60446.938902913309</v>
      </c>
      <c r="L162">
        <v>189091.62661268321</v>
      </c>
    </row>
    <row r="163" spans="1:12" x14ac:dyDescent="0.25">
      <c r="A163" t="s">
        <v>512</v>
      </c>
      <c r="B163" t="s">
        <v>513</v>
      </c>
      <c r="C163">
        <v>252973.05751349789</v>
      </c>
      <c r="D163">
        <v>65775.02310871151</v>
      </c>
      <c r="E163">
        <v>139941.29696928521</v>
      </c>
      <c r="F163">
        <v>189529.05521514086</v>
      </c>
      <c r="G163">
        <v>648218.43280663551</v>
      </c>
      <c r="H163">
        <v>253702.78249892875</v>
      </c>
      <c r="I163">
        <v>66445.379772684013</v>
      </c>
      <c r="J163">
        <v>159318.42838322837</v>
      </c>
      <c r="K163">
        <v>219726.77659145815</v>
      </c>
      <c r="L163">
        <v>699193.36724629928</v>
      </c>
    </row>
    <row r="164" spans="1:12" x14ac:dyDescent="0.25">
      <c r="A164" t="s">
        <v>514</v>
      </c>
      <c r="B164" t="s">
        <v>515</v>
      </c>
      <c r="C164">
        <v>253876.53271890318</v>
      </c>
      <c r="D164">
        <v>66009.933905528334</v>
      </c>
      <c r="E164">
        <v>118203.37491867934</v>
      </c>
      <c r="F164">
        <v>160088.36888581541</v>
      </c>
      <c r="G164">
        <v>598178.21042892628</v>
      </c>
      <c r="H164">
        <v>215795.0528110677</v>
      </c>
      <c r="I164">
        <v>56108.443819699081</v>
      </c>
      <c r="J164">
        <v>100472.86868087744</v>
      </c>
      <c r="K164">
        <v>136075.1135529431</v>
      </c>
      <c r="L164">
        <v>508451.47886458732</v>
      </c>
    </row>
    <row r="165" spans="1:12" x14ac:dyDescent="0.25">
      <c r="A165" t="s">
        <v>190</v>
      </c>
      <c r="B165" t="s">
        <v>191</v>
      </c>
      <c r="C165">
        <v>176177.6650540432</v>
      </c>
      <c r="D165">
        <v>0</v>
      </c>
      <c r="E165">
        <v>80076.145063796925</v>
      </c>
      <c r="F165">
        <v>108450.87510188672</v>
      </c>
      <c r="G165">
        <v>364704.68521972687</v>
      </c>
      <c r="H165">
        <v>244007.13476011617</v>
      </c>
      <c r="I165">
        <v>0</v>
      </c>
      <c r="J165">
        <v>118610.00266297194</v>
      </c>
      <c r="K165">
        <v>163583.04447963435</v>
      </c>
      <c r="L165">
        <v>526200.18190272246</v>
      </c>
    </row>
    <row r="166" spans="1:12" x14ac:dyDescent="0.25">
      <c r="A166" t="s">
        <v>516</v>
      </c>
      <c r="B166" t="s">
        <v>517</v>
      </c>
      <c r="C166">
        <v>121969.15272972216</v>
      </c>
      <c r="D166">
        <v>31712.957570271625</v>
      </c>
      <c r="E166">
        <v>60019.596203737005</v>
      </c>
      <c r="F166">
        <v>81287.351262617303</v>
      </c>
      <c r="G166">
        <v>294989.05776634812</v>
      </c>
      <c r="H166">
        <v>137355.00963317798</v>
      </c>
      <c r="I166">
        <v>35973.613252727017</v>
      </c>
      <c r="J166">
        <v>87760.689759265966</v>
      </c>
      <c r="K166">
        <v>121036.67898268378</v>
      </c>
      <c r="L166">
        <v>382125.99162785476</v>
      </c>
    </row>
    <row r="167" spans="1:12" x14ac:dyDescent="0.25">
      <c r="A167" t="s">
        <v>518</v>
      </c>
      <c r="B167" t="s">
        <v>519</v>
      </c>
      <c r="C167">
        <v>352765.70993643685</v>
      </c>
      <c r="D167">
        <v>89595.471408849349</v>
      </c>
      <c r="E167">
        <v>161528.46765403319</v>
      </c>
      <c r="F167">
        <v>212844.7985615127</v>
      </c>
      <c r="G167">
        <v>816734.44756083214</v>
      </c>
      <c r="H167">
        <v>299850.85344597133</v>
      </c>
      <c r="I167">
        <v>76156.150697521938</v>
      </c>
      <c r="J167">
        <v>137299.1975059282</v>
      </c>
      <c r="K167">
        <v>180918.07877728579</v>
      </c>
      <c r="L167">
        <v>694224.28042670724</v>
      </c>
    </row>
    <row r="168" spans="1:12" x14ac:dyDescent="0.25">
      <c r="A168" t="s">
        <v>192</v>
      </c>
      <c r="B168" t="s">
        <v>193</v>
      </c>
      <c r="C168">
        <v>535760.79680537211</v>
      </c>
      <c r="D168">
        <v>0</v>
      </c>
      <c r="E168">
        <v>243513.6103734952</v>
      </c>
      <c r="F168">
        <v>329801.89197650686</v>
      </c>
      <c r="G168">
        <v>1109076.2991553743</v>
      </c>
      <c r="H168">
        <v>509021.5062876594</v>
      </c>
      <c r="I168">
        <v>0</v>
      </c>
      <c r="J168">
        <v>247431.46250884878</v>
      </c>
      <c r="K168">
        <v>341249.397424403</v>
      </c>
      <c r="L168">
        <v>1097702.366220911</v>
      </c>
    </row>
    <row r="169" spans="1:12" x14ac:dyDescent="0.25">
      <c r="A169" t="s">
        <v>520</v>
      </c>
      <c r="B169" t="s">
        <v>521</v>
      </c>
      <c r="C169">
        <v>291822.49134592788</v>
      </c>
      <c r="D169">
        <v>61161.900797526832</v>
      </c>
      <c r="E169">
        <v>132638.94797746872</v>
      </c>
      <c r="F169">
        <v>179639.14183543294</v>
      </c>
      <c r="G169">
        <v>665262.48195635632</v>
      </c>
      <c r="H169">
        <v>324804.19925022084</v>
      </c>
      <c r="I169">
        <v>85067.014868213286</v>
      </c>
      <c r="J169">
        <v>163173.09637043366</v>
      </c>
      <c r="K169">
        <v>225043.00887076216</v>
      </c>
      <c r="L169">
        <v>798087.31935963</v>
      </c>
    </row>
    <row r="170" spans="1:12" x14ac:dyDescent="0.25">
      <c r="A170" t="s">
        <v>522</v>
      </c>
      <c r="B170" t="s">
        <v>523</v>
      </c>
      <c r="C170">
        <v>0</v>
      </c>
      <c r="D170">
        <v>1632.5964622177214</v>
      </c>
      <c r="E170">
        <v>0</v>
      </c>
      <c r="F170">
        <v>0</v>
      </c>
      <c r="G170">
        <v>1632.5964622177214</v>
      </c>
      <c r="H170">
        <v>0</v>
      </c>
      <c r="I170">
        <v>1387.7069928850631</v>
      </c>
      <c r="J170">
        <v>0</v>
      </c>
      <c r="K170">
        <v>0</v>
      </c>
      <c r="L170">
        <v>1387.7069928850631</v>
      </c>
    </row>
    <row r="171" spans="1:12" x14ac:dyDescent="0.25">
      <c r="A171" t="s">
        <v>194</v>
      </c>
      <c r="B171" t="s">
        <v>195</v>
      </c>
      <c r="C171">
        <v>1425683.8741296418</v>
      </c>
      <c r="D171">
        <v>0</v>
      </c>
      <c r="E171">
        <v>830122.70382802817</v>
      </c>
      <c r="F171">
        <v>1124274.071889559</v>
      </c>
      <c r="G171">
        <v>3380080.649847229</v>
      </c>
      <c r="H171">
        <v>1475354.3975893117</v>
      </c>
      <c r="I171">
        <v>0</v>
      </c>
      <c r="J171">
        <v>940043.18335703062</v>
      </c>
      <c r="K171">
        <v>1296476.8773576319</v>
      </c>
      <c r="L171">
        <v>3711874.458303974</v>
      </c>
    </row>
    <row r="172" spans="1:12" x14ac:dyDescent="0.25">
      <c r="A172" t="s">
        <v>524</v>
      </c>
      <c r="B172" t="s">
        <v>525</v>
      </c>
      <c r="C172">
        <v>43366.809859456771</v>
      </c>
      <c r="D172">
        <v>11275.718247207689</v>
      </c>
      <c r="E172">
        <v>26293.864590183024</v>
      </c>
      <c r="F172">
        <v>35611.012772205613</v>
      </c>
      <c r="G172">
        <v>116547.4054690531</v>
      </c>
      <c r="H172">
        <v>50902.15062876595</v>
      </c>
      <c r="I172">
        <v>13331.39785248119</v>
      </c>
      <c r="J172">
        <v>36656.293679776682</v>
      </c>
      <c r="K172">
        <v>50555.163855075196</v>
      </c>
      <c r="L172">
        <v>151445.00601609901</v>
      </c>
    </row>
    <row r="173" spans="1:12" x14ac:dyDescent="0.25">
      <c r="A173" t="s">
        <v>196</v>
      </c>
      <c r="B173" t="s">
        <v>197</v>
      </c>
      <c r="C173">
        <v>706517.61062698346</v>
      </c>
      <c r="D173">
        <v>0</v>
      </c>
      <c r="E173">
        <v>0</v>
      </c>
      <c r="F173">
        <v>0</v>
      </c>
      <c r="G173">
        <v>706517.61062698346</v>
      </c>
      <c r="H173">
        <v>844329.32392159395</v>
      </c>
      <c r="I173">
        <v>0</v>
      </c>
      <c r="J173">
        <v>0</v>
      </c>
      <c r="K173">
        <v>0</v>
      </c>
      <c r="L173">
        <v>844329.32392159395</v>
      </c>
    </row>
    <row r="174" spans="1:12" x14ac:dyDescent="0.25">
      <c r="A174" t="s">
        <v>198</v>
      </c>
      <c r="B174" t="s">
        <v>199</v>
      </c>
      <c r="C174">
        <v>411081.21845943393</v>
      </c>
      <c r="D174">
        <v>0</v>
      </c>
      <c r="E174">
        <v>186844.33848219272</v>
      </c>
      <c r="F174">
        <v>253052.0419044024</v>
      </c>
      <c r="G174">
        <v>850977.59884602902</v>
      </c>
      <c r="H174">
        <v>452463.56114458613</v>
      </c>
      <c r="I174">
        <v>0</v>
      </c>
      <c r="J174">
        <v>219939.07778564328</v>
      </c>
      <c r="K174">
        <v>303332.79771058029</v>
      </c>
      <c r="L174">
        <v>975735.43664080976</v>
      </c>
    </row>
    <row r="175" spans="1:12" x14ac:dyDescent="0.25">
      <c r="A175" t="s">
        <v>200</v>
      </c>
      <c r="B175" t="s">
        <v>201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9695.6477388125604</v>
      </c>
      <c r="I175">
        <v>0</v>
      </c>
      <c r="J175">
        <v>4712.9802382637854</v>
      </c>
      <c r="K175">
        <v>6499.9885223695792</v>
      </c>
      <c r="L175">
        <v>20908.616499445925</v>
      </c>
    </row>
    <row r="176" spans="1:12" x14ac:dyDescent="0.25">
      <c r="A176" t="s">
        <v>526</v>
      </c>
      <c r="B176" t="s">
        <v>527</v>
      </c>
      <c r="C176">
        <v>71654.211430066178</v>
      </c>
      <c r="D176">
        <v>18557.952948529317</v>
      </c>
      <c r="E176">
        <v>38202.090784344684</v>
      </c>
      <c r="F176">
        <v>51738.881448190645</v>
      </c>
      <c r="G176">
        <v>180153.13661113085</v>
      </c>
      <c r="H176">
        <v>64488.790287059564</v>
      </c>
      <c r="I176">
        <v>16702.157653676386</v>
      </c>
      <c r="J176">
        <v>34381.881705910215</v>
      </c>
      <c r="K176">
        <v>46564.993303371579</v>
      </c>
      <c r="L176">
        <v>162137.82295001775</v>
      </c>
    </row>
    <row r="177" spans="1:12" x14ac:dyDescent="0.25">
      <c r="A177" t="s">
        <v>528</v>
      </c>
      <c r="B177" t="s">
        <v>529</v>
      </c>
      <c r="C177">
        <v>170756.81382161108</v>
      </c>
      <c r="D177">
        <v>44398.140598380269</v>
      </c>
      <c r="E177">
        <v>91628.114541804243</v>
      </c>
      <c r="F177">
        <v>124096.24861533515</v>
      </c>
      <c r="G177">
        <v>430879.31757713074</v>
      </c>
      <c r="H177">
        <v>171289.77671902196</v>
      </c>
      <c r="I177">
        <v>44861.211821047807</v>
      </c>
      <c r="J177">
        <v>96788.079388268918</v>
      </c>
      <c r="K177">
        <v>133486.96012307177</v>
      </c>
      <c r="L177">
        <v>446426.02805141045</v>
      </c>
    </row>
    <row r="178" spans="1:12" x14ac:dyDescent="0.25">
      <c r="A178" t="s">
        <v>530</v>
      </c>
      <c r="B178" t="s">
        <v>531</v>
      </c>
      <c r="C178">
        <v>144556.03286485589</v>
      </c>
      <c r="D178">
        <v>37585.72749069229</v>
      </c>
      <c r="E178">
        <v>81145.757038400305</v>
      </c>
      <c r="F178">
        <v>109899.50071408099</v>
      </c>
      <c r="G178">
        <v>373187.0181080295</v>
      </c>
      <c r="H178">
        <v>158362.24640060519</v>
      </c>
      <c r="I178">
        <v>41475.459985497022</v>
      </c>
      <c r="J178">
        <v>118174.2189089826</v>
      </c>
      <c r="K178">
        <v>162982.02574924196</v>
      </c>
      <c r="L178">
        <v>480993.95104432676</v>
      </c>
    </row>
    <row r="179" spans="1:12" x14ac:dyDescent="0.25">
      <c r="A179" t="s">
        <v>302</v>
      </c>
      <c r="B179" t="s">
        <v>303</v>
      </c>
      <c r="C179">
        <v>36139.008216213973</v>
      </c>
      <c r="D179">
        <v>0</v>
      </c>
      <c r="E179">
        <v>16425.875910522442</v>
      </c>
      <c r="F179">
        <v>22246.333354233182</v>
      </c>
      <c r="G179">
        <v>74811.217480969601</v>
      </c>
      <c r="H179">
        <v>33126.796440942926</v>
      </c>
      <c r="I179">
        <v>0</v>
      </c>
      <c r="J179">
        <v>16102.6824807346</v>
      </c>
      <c r="K179">
        <v>22208.294118096059</v>
      </c>
      <c r="L179">
        <v>71437.773039773587</v>
      </c>
    </row>
    <row r="180" spans="1:12" x14ac:dyDescent="0.25">
      <c r="A180" t="s">
        <v>532</v>
      </c>
      <c r="B180" t="s">
        <v>533</v>
      </c>
      <c r="C180">
        <v>234000.07819998547</v>
      </c>
      <c r="D180">
        <v>60841.896375558143</v>
      </c>
      <c r="E180">
        <v>147724.82146355556</v>
      </c>
      <c r="F180">
        <v>200070.64712254441</v>
      </c>
      <c r="G180">
        <v>642637.44316164358</v>
      </c>
      <c r="H180">
        <v>210600.07037998692</v>
      </c>
      <c r="I180">
        <v>54757.706738002329</v>
      </c>
      <c r="J180">
        <v>132952.33931720001</v>
      </c>
      <c r="K180">
        <v>180063.58241028996</v>
      </c>
      <c r="L180">
        <v>578373.69884547917</v>
      </c>
    </row>
    <row r="181" spans="1:12" x14ac:dyDescent="0.25">
      <c r="A181" t="s">
        <v>202</v>
      </c>
      <c r="B181" t="s">
        <v>203</v>
      </c>
      <c r="C181">
        <v>833907.61458913737</v>
      </c>
      <c r="D181">
        <v>0</v>
      </c>
      <c r="E181">
        <v>426662.12677582045</v>
      </c>
      <c r="F181">
        <v>577848.50887620682</v>
      </c>
      <c r="G181">
        <v>1838418.2502411646</v>
      </c>
      <c r="H181">
        <v>961485.06743224594</v>
      </c>
      <c r="I181">
        <v>0</v>
      </c>
      <c r="J181">
        <v>565361.25441505993</v>
      </c>
      <c r="K181">
        <v>779727.78982925077</v>
      </c>
      <c r="L181">
        <v>2306574.1116765565</v>
      </c>
    </row>
    <row r="182" spans="1:12" x14ac:dyDescent="0.25">
      <c r="A182" t="s">
        <v>534</v>
      </c>
      <c r="B182" t="s">
        <v>535</v>
      </c>
      <c r="C182">
        <v>447220.22667564801</v>
      </c>
      <c r="D182">
        <v>116280.84442432929</v>
      </c>
      <c r="E182">
        <v>289945.86575046228</v>
      </c>
      <c r="F182">
        <v>392687.2709439192</v>
      </c>
      <c r="G182">
        <v>1246134.2077943587</v>
      </c>
      <c r="H182">
        <v>402498.20400808321</v>
      </c>
      <c r="I182">
        <v>104652.75998189636</v>
      </c>
      <c r="J182">
        <v>260951.27917541607</v>
      </c>
      <c r="K182">
        <v>353418.54384952731</v>
      </c>
      <c r="L182">
        <v>1121520.7870149231</v>
      </c>
    </row>
    <row r="183" spans="1:12" x14ac:dyDescent="0.25">
      <c r="A183" t="s">
        <v>536</v>
      </c>
      <c r="B183" t="s">
        <v>537</v>
      </c>
      <c r="C183">
        <v>123776.10314053285</v>
      </c>
      <c r="D183">
        <v>32182.779163905278</v>
      </c>
      <c r="E183">
        <v>56258.624993539364</v>
      </c>
      <c r="F183">
        <v>76193.691738248628</v>
      </c>
      <c r="G183">
        <v>288411.19903622614</v>
      </c>
      <c r="H183">
        <v>117963.71415555284</v>
      </c>
      <c r="I183">
        <v>30894.985499400846</v>
      </c>
      <c r="J183">
        <v>57575.259034372517</v>
      </c>
      <c r="K183">
        <v>79405.918118965521</v>
      </c>
      <c r="L183">
        <v>285839.87680829171</v>
      </c>
    </row>
    <row r="184" spans="1:12" x14ac:dyDescent="0.25">
      <c r="A184" t="s">
        <v>538</v>
      </c>
      <c r="B184" t="s">
        <v>539</v>
      </c>
      <c r="C184">
        <v>16262.553697296293</v>
      </c>
      <c r="D184">
        <v>4228.3943427028817</v>
      </c>
      <c r="E184">
        <v>12947.542693882653</v>
      </c>
      <c r="F184">
        <v>17535.463707099112</v>
      </c>
      <c r="G184">
        <v>50973.954440980946</v>
      </c>
      <c r="H184">
        <v>14636.298327566663</v>
      </c>
      <c r="I184">
        <v>3805.5549084325935</v>
      </c>
      <c r="J184">
        <v>11652.788424494389</v>
      </c>
      <c r="K184">
        <v>15781.9173363892</v>
      </c>
      <c r="L184">
        <v>45876.558996882843</v>
      </c>
    </row>
    <row r="185" spans="1:12" x14ac:dyDescent="0.25">
      <c r="A185" t="s">
        <v>540</v>
      </c>
      <c r="B185" t="s">
        <v>541</v>
      </c>
      <c r="C185">
        <v>45173.76027026747</v>
      </c>
      <c r="D185">
        <v>9343.6748442401822</v>
      </c>
      <c r="E185">
        <v>20532.344888153057</v>
      </c>
      <c r="F185">
        <v>27807.916692791467</v>
      </c>
      <c r="G185">
        <v>102857.69669545216</v>
      </c>
      <c r="H185">
        <v>68677.504816588989</v>
      </c>
      <c r="I185">
        <v>7942.1236176041548</v>
      </c>
      <c r="J185">
        <v>33383.610021035158</v>
      </c>
      <c r="K185">
        <v>46041.585366784493</v>
      </c>
      <c r="L185">
        <v>156044.82382201281</v>
      </c>
    </row>
    <row r="186" spans="1:12" x14ac:dyDescent="0.25">
      <c r="A186" t="s">
        <v>304</v>
      </c>
      <c r="B186" t="s">
        <v>305</v>
      </c>
      <c r="C186">
        <v>14455.60328648559</v>
      </c>
      <c r="D186">
        <v>0</v>
      </c>
      <c r="E186">
        <v>6570.3503642089772</v>
      </c>
      <c r="F186">
        <v>8898.5333416932717</v>
      </c>
      <c r="G186">
        <v>29924.486992387836</v>
      </c>
      <c r="H186">
        <v>0</v>
      </c>
      <c r="I186">
        <v>0</v>
      </c>
      <c r="J186">
        <v>0</v>
      </c>
      <c r="K186">
        <v>0</v>
      </c>
      <c r="L186">
        <v>0</v>
      </c>
    </row>
    <row r="187" spans="1:12" x14ac:dyDescent="0.25">
      <c r="A187" t="s">
        <v>542</v>
      </c>
      <c r="B187" t="s">
        <v>543</v>
      </c>
      <c r="C187">
        <v>22586.880135133735</v>
      </c>
      <c r="D187">
        <v>5872.769920420672</v>
      </c>
      <c r="E187">
        <v>14521.788374974683</v>
      </c>
      <c r="F187">
        <v>19667.538391810471</v>
      </c>
      <c r="G187">
        <v>62648.976822339559</v>
      </c>
      <c r="H187">
        <v>25047.089991932451</v>
      </c>
      <c r="I187">
        <v>6559.8941813796328</v>
      </c>
      <c r="J187">
        <v>16338.439498444914</v>
      </c>
      <c r="K187">
        <v>22533.442502284834</v>
      </c>
      <c r="L187">
        <v>70478.866174041832</v>
      </c>
    </row>
    <row r="188" spans="1:12" x14ac:dyDescent="0.25">
      <c r="A188" t="s">
        <v>544</v>
      </c>
      <c r="B188" t="s">
        <v>545</v>
      </c>
      <c r="C188">
        <v>66857.165199995841</v>
      </c>
      <c r="D188">
        <v>17383.398964445187</v>
      </c>
      <c r="E188">
        <v>33649.248628845628</v>
      </c>
      <c r="F188">
        <v>45572.75400073106</v>
      </c>
      <c r="G188">
        <v>163462.56679401771</v>
      </c>
      <c r="H188">
        <v>60171.448679996261</v>
      </c>
      <c r="I188">
        <v>15645.059068000668</v>
      </c>
      <c r="J188">
        <v>30284.323765961064</v>
      </c>
      <c r="K188">
        <v>41015.478600657952</v>
      </c>
      <c r="L188">
        <v>147116.31011461595</v>
      </c>
    </row>
    <row r="189" spans="1:12" x14ac:dyDescent="0.25">
      <c r="A189" t="s">
        <v>546</v>
      </c>
      <c r="B189" t="s">
        <v>547</v>
      </c>
      <c r="C189">
        <v>259297.38395133524</v>
      </c>
      <c r="D189">
        <v>67419.398686429311</v>
      </c>
      <c r="E189">
        <v>228326.98467104224</v>
      </c>
      <c r="F189">
        <v>309233.93324218388</v>
      </c>
      <c r="G189">
        <v>864277.70055099064</v>
      </c>
      <c r="H189">
        <v>246332.51475376848</v>
      </c>
      <c r="I189">
        <v>64048.428752107844</v>
      </c>
      <c r="J189">
        <v>216910.63543749013</v>
      </c>
      <c r="K189">
        <v>293772.23658007465</v>
      </c>
      <c r="L189">
        <v>821063.81552344107</v>
      </c>
    </row>
    <row r="190" spans="1:12" x14ac:dyDescent="0.25">
      <c r="A190" t="s">
        <v>306</v>
      </c>
      <c r="B190" t="s">
        <v>307</v>
      </c>
      <c r="C190">
        <v>155388.96571866007</v>
      </c>
      <c r="D190">
        <v>0</v>
      </c>
      <c r="E190">
        <v>65292.856744326724</v>
      </c>
      <c r="F190">
        <v>88429.175083076858</v>
      </c>
      <c r="G190">
        <v>309110.99754606368</v>
      </c>
      <c r="H190">
        <v>167249.92349451673</v>
      </c>
      <c r="I190">
        <v>0</v>
      </c>
      <c r="J190">
        <v>81298.909110050314</v>
      </c>
      <c r="K190">
        <v>112124.80201087521</v>
      </c>
      <c r="L190">
        <v>360673.63461544225</v>
      </c>
    </row>
    <row r="191" spans="1:12" x14ac:dyDescent="0.25">
      <c r="A191" t="s">
        <v>548</v>
      </c>
      <c r="B191" t="s">
        <v>549</v>
      </c>
      <c r="C191">
        <v>785147.21035072475</v>
      </c>
      <c r="D191">
        <v>199411.76949820723</v>
      </c>
      <c r="E191">
        <v>392873.93161785451</v>
      </c>
      <c r="F191">
        <v>517686.90714242577</v>
      </c>
      <c r="G191">
        <v>1895119.8186092125</v>
      </c>
      <c r="H191">
        <v>725557.63912114012</v>
      </c>
      <c r="I191">
        <v>190025.32177028735</v>
      </c>
      <c r="J191">
        <v>403298.41836425528</v>
      </c>
      <c r="K191">
        <v>556216.01575464581</v>
      </c>
      <c r="L191">
        <v>1875097.3950103284</v>
      </c>
    </row>
    <row r="192" spans="1:12" x14ac:dyDescent="0.25">
      <c r="A192" t="s">
        <v>550</v>
      </c>
      <c r="B192" t="s">
        <v>551</v>
      </c>
      <c r="C192">
        <v>11745.177670269542</v>
      </c>
      <c r="D192">
        <v>3053.8403586187487</v>
      </c>
      <c r="E192">
        <v>6271.2351638783639</v>
      </c>
      <c r="F192">
        <v>8493.4276113126853</v>
      </c>
      <c r="G192">
        <v>29563.68080407934</v>
      </c>
      <c r="H192">
        <v>10570.659903242589</v>
      </c>
      <c r="I192">
        <v>2748.4563227568738</v>
      </c>
      <c r="J192">
        <v>5644.1116474905275</v>
      </c>
      <c r="K192">
        <v>7644.0848501814171</v>
      </c>
      <c r="L192">
        <v>26607.31272367141</v>
      </c>
    </row>
    <row r="193" spans="1:12" x14ac:dyDescent="0.25">
      <c r="A193" t="s">
        <v>552</v>
      </c>
      <c r="B193" t="s">
        <v>553</v>
      </c>
      <c r="C193">
        <v>19876.454518917686</v>
      </c>
      <c r="D193">
        <v>4083.6221813219522</v>
      </c>
      <c r="E193">
        <v>9034.2317507873413</v>
      </c>
      <c r="F193">
        <v>12235.483344828246</v>
      </c>
      <c r="G193">
        <v>45229.791795855228</v>
      </c>
      <c r="H193">
        <v>18583.324832724076</v>
      </c>
      <c r="I193">
        <v>0</v>
      </c>
      <c r="J193">
        <v>9033.2121233389189</v>
      </c>
      <c r="K193">
        <v>12458.311334541691</v>
      </c>
      <c r="L193">
        <v>40074.848290604685</v>
      </c>
    </row>
    <row r="194" spans="1:12" x14ac:dyDescent="0.25">
      <c r="A194" t="s">
        <v>671</v>
      </c>
      <c r="B194" t="s">
        <v>672</v>
      </c>
      <c r="C194">
        <v>960554.46061936242</v>
      </c>
      <c r="D194">
        <v>237466.74400331592</v>
      </c>
      <c r="E194">
        <v>457345.31875354319</v>
      </c>
      <c r="F194">
        <v>607620.28590519656</v>
      </c>
      <c r="G194">
        <v>2262986.8092814181</v>
      </c>
      <c r="H194">
        <v>912526.7375883942</v>
      </c>
      <c r="I194">
        <v>225593.40680315011</v>
      </c>
      <c r="J194">
        <v>434478.05281586602</v>
      </c>
      <c r="K194">
        <v>577239.27160993672</v>
      </c>
      <c r="L194">
        <v>2149837.4688173472</v>
      </c>
    </row>
    <row r="195" spans="1:12" x14ac:dyDescent="0.25">
      <c r="A195" t="s">
        <v>554</v>
      </c>
      <c r="B195" t="s">
        <v>555</v>
      </c>
      <c r="C195">
        <v>2571290.434583623</v>
      </c>
      <c r="D195">
        <v>596815.54832343722</v>
      </c>
      <c r="E195">
        <v>1731081.9975201839</v>
      </c>
      <c r="F195">
        <v>2344485.4563692487</v>
      </c>
      <c r="G195">
        <v>7243673.436796492</v>
      </c>
      <c r="H195">
        <v>2265549.6883025356</v>
      </c>
      <c r="I195">
        <v>507293.2160749216</v>
      </c>
      <c r="J195">
        <v>1622639.8211989021</v>
      </c>
      <c r="K195">
        <v>2237891.8816808257</v>
      </c>
      <c r="L195">
        <v>6633374.6072571855</v>
      </c>
    </row>
    <row r="196" spans="1:12" x14ac:dyDescent="0.25">
      <c r="A196" t="s">
        <v>556</v>
      </c>
      <c r="B196" t="s">
        <v>557</v>
      </c>
      <c r="C196">
        <v>61436.31396756375</v>
      </c>
      <c r="D196">
        <v>15973.934183544226</v>
      </c>
      <c r="E196">
        <v>38700.636650573935</v>
      </c>
      <c r="F196">
        <v>52414.085473408326</v>
      </c>
      <c r="G196">
        <v>168524.97027509025</v>
      </c>
      <c r="H196">
        <v>52220.866872429186</v>
      </c>
      <c r="I196">
        <v>13577.844056012593</v>
      </c>
      <c r="J196">
        <v>32895.541152987847</v>
      </c>
      <c r="K196">
        <v>44551.972652397075</v>
      </c>
      <c r="L196">
        <v>143246.2247338267</v>
      </c>
    </row>
    <row r="197" spans="1:12" x14ac:dyDescent="0.25">
      <c r="A197" t="s">
        <v>204</v>
      </c>
      <c r="B197" t="s">
        <v>205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8079.7064490104676</v>
      </c>
      <c r="I197">
        <v>0</v>
      </c>
      <c r="J197">
        <v>3927.483531886488</v>
      </c>
      <c r="K197">
        <v>5416.6571019746461</v>
      </c>
      <c r="L197">
        <v>17423.847082871602</v>
      </c>
    </row>
    <row r="198" spans="1:12" x14ac:dyDescent="0.25">
      <c r="A198" t="s">
        <v>308</v>
      </c>
      <c r="B198" t="s">
        <v>309</v>
      </c>
      <c r="C198">
        <v>38849.433832430019</v>
      </c>
      <c r="D198">
        <v>0</v>
      </c>
      <c r="E198">
        <v>17657.816603811629</v>
      </c>
      <c r="F198">
        <v>23914.808355800662</v>
      </c>
      <c r="G198">
        <v>80422.058792042313</v>
      </c>
      <c r="H198">
        <v>33022.018757565515</v>
      </c>
      <c r="I198">
        <v>0</v>
      </c>
      <c r="J198">
        <v>15009.144113239883</v>
      </c>
      <c r="K198">
        <v>20327.587102430563</v>
      </c>
      <c r="L198">
        <v>68358.749973235957</v>
      </c>
    </row>
    <row r="199" spans="1:12" x14ac:dyDescent="0.25">
      <c r="A199" t="s">
        <v>206</v>
      </c>
      <c r="B199" t="s">
        <v>207</v>
      </c>
      <c r="C199">
        <v>439992.42503240507</v>
      </c>
      <c r="D199">
        <v>0</v>
      </c>
      <c r="E199">
        <v>0</v>
      </c>
      <c r="F199">
        <v>0</v>
      </c>
      <c r="G199">
        <v>439992.42503240507</v>
      </c>
      <c r="H199">
        <v>515485.27144686802</v>
      </c>
      <c r="I199">
        <v>0</v>
      </c>
      <c r="J199">
        <v>250573.44933435792</v>
      </c>
      <c r="K199">
        <v>345582.72310598241</v>
      </c>
      <c r="L199">
        <v>1111641.4438872084</v>
      </c>
    </row>
    <row r="200" spans="1:12" x14ac:dyDescent="0.25">
      <c r="A200" t="s">
        <v>96</v>
      </c>
      <c r="B200" t="s">
        <v>63</v>
      </c>
      <c r="C200">
        <v>11380.438633967307</v>
      </c>
      <c r="D200">
        <v>2890.4049785153602</v>
      </c>
      <c r="E200">
        <v>5600.5553298757059</v>
      </c>
      <c r="F200">
        <v>7379.8079578961278</v>
      </c>
      <c r="G200">
        <v>27251.206900254503</v>
      </c>
      <c r="H200">
        <v>26467.818235989718</v>
      </c>
      <c r="I200">
        <v>6059.7995303886655</v>
      </c>
      <c r="J200">
        <v>15396.041237456946</v>
      </c>
      <c r="K200">
        <v>21233.717578723637</v>
      </c>
      <c r="L200">
        <v>69157.376582558965</v>
      </c>
    </row>
    <row r="201" spans="1:12" x14ac:dyDescent="0.25">
      <c r="A201" t="s">
        <v>558</v>
      </c>
      <c r="B201" t="s">
        <v>559</v>
      </c>
      <c r="C201">
        <v>209606.24765404101</v>
      </c>
      <c r="D201">
        <v>43157.531731588206</v>
      </c>
      <c r="E201">
        <v>95270.080281030168</v>
      </c>
      <c r="F201">
        <v>129028.73345455248</v>
      </c>
      <c r="G201">
        <v>477062.59312121186</v>
      </c>
      <c r="H201">
        <v>201184.69058036059</v>
      </c>
      <c r="I201">
        <v>52690.762940758977</v>
      </c>
      <c r="J201">
        <v>102117.55671653291</v>
      </c>
      <c r="K201">
        <v>140837.20131073834</v>
      </c>
      <c r="L201">
        <v>496830.2115483908</v>
      </c>
    </row>
    <row r="202" spans="1:12" x14ac:dyDescent="0.25">
      <c r="A202" t="s">
        <v>560</v>
      </c>
      <c r="B202" t="s">
        <v>561</v>
      </c>
      <c r="C202">
        <v>41559.859448646079</v>
      </c>
      <c r="D202">
        <v>9690.9387442224815</v>
      </c>
      <c r="E202">
        <v>18889.757297100794</v>
      </c>
      <c r="F202">
        <v>25583.283357368146</v>
      </c>
      <c r="G202">
        <v>95723.838847337494</v>
      </c>
      <c r="H202">
        <v>47670.268049161779</v>
      </c>
      <c r="I202">
        <v>12484.959893593494</v>
      </c>
      <c r="J202">
        <v>23892.237306284012</v>
      </c>
      <c r="K202">
        <v>32951.393898011978</v>
      </c>
      <c r="L202">
        <v>116998.85914705126</v>
      </c>
    </row>
    <row r="203" spans="1:12" x14ac:dyDescent="0.25">
      <c r="A203" t="s">
        <v>562</v>
      </c>
      <c r="B203" t="s">
        <v>563</v>
      </c>
      <c r="C203">
        <v>642370.8710432034</v>
      </c>
      <c r="D203">
        <v>167021.57653676393</v>
      </c>
      <c r="E203">
        <v>300633.13605584996</v>
      </c>
      <c r="F203">
        <v>407161.54185376753</v>
      </c>
      <c r="G203">
        <v>1517187.1254895849</v>
      </c>
      <c r="H203">
        <v>578133.78393888311</v>
      </c>
      <c r="I203">
        <v>150319.41888308755</v>
      </c>
      <c r="J203">
        <v>270996.36370016768</v>
      </c>
      <c r="K203">
        <v>373749.34003625088</v>
      </c>
      <c r="L203">
        <v>1373198.9065583893</v>
      </c>
    </row>
    <row r="204" spans="1:12" x14ac:dyDescent="0.25">
      <c r="A204" t="s">
        <v>564</v>
      </c>
      <c r="B204" t="s">
        <v>565</v>
      </c>
      <c r="C204">
        <v>232537.39654993685</v>
      </c>
      <c r="D204">
        <v>59059.871969506778</v>
      </c>
      <c r="E204">
        <v>119165.44953909556</v>
      </c>
      <c r="F204">
        <v>157023.38090005147</v>
      </c>
      <c r="G204">
        <v>567786.09895859065</v>
      </c>
      <c r="H204">
        <v>217344.10347838158</v>
      </c>
      <c r="I204">
        <v>56922.952735197461</v>
      </c>
      <c r="J204">
        <v>121692.11500203746</v>
      </c>
      <c r="K204">
        <v>167833.7932236944</v>
      </c>
      <c r="L204">
        <v>563792.96443931095</v>
      </c>
    </row>
    <row r="205" spans="1:12" x14ac:dyDescent="0.25">
      <c r="A205" t="s">
        <v>566</v>
      </c>
      <c r="B205" t="s">
        <v>567</v>
      </c>
      <c r="C205">
        <v>37042.483421619319</v>
      </c>
      <c r="D205">
        <v>7678.333866356189</v>
      </c>
      <c r="E205">
        <v>16836.522808285503</v>
      </c>
      <c r="F205">
        <v>22802.491688089009</v>
      </c>
      <c r="G205">
        <v>84359.831784350012</v>
      </c>
      <c r="H205">
        <v>39590.561600151297</v>
      </c>
      <c r="I205">
        <v>6526.5837864027608</v>
      </c>
      <c r="J205">
        <v>19244.669306243799</v>
      </c>
      <c r="K205">
        <v>26541.61979967578</v>
      </c>
      <c r="L205">
        <v>91903.434492473636</v>
      </c>
    </row>
    <row r="206" spans="1:12" x14ac:dyDescent="0.25">
      <c r="A206" t="s">
        <v>90</v>
      </c>
      <c r="B206" t="s">
        <v>41</v>
      </c>
      <c r="C206">
        <v>115553.07110498298</v>
      </c>
      <c r="D206">
        <v>30044.724908332591</v>
      </c>
      <c r="E206">
        <v>92145.572543088419</v>
      </c>
      <c r="F206">
        <v>124797.06623115612</v>
      </c>
      <c r="G206">
        <v>362540.43478756014</v>
      </c>
      <c r="H206">
        <v>71251.480277722643</v>
      </c>
      <c r="I206">
        <v>18525.956115097553</v>
      </c>
      <c r="J206">
        <v>56818.121595127399</v>
      </c>
      <c r="K206">
        <v>76951.444200113678</v>
      </c>
      <c r="L206">
        <v>223547.00218806128</v>
      </c>
    </row>
    <row r="207" spans="1:12" x14ac:dyDescent="0.25">
      <c r="A207" t="s">
        <v>568</v>
      </c>
      <c r="B207" t="s">
        <v>569</v>
      </c>
      <c r="C207">
        <v>427638.43204539485</v>
      </c>
      <c r="D207">
        <v>108611.65309562553</v>
      </c>
      <c r="E207">
        <v>181295.42681843182</v>
      </c>
      <c r="F207">
        <v>238891.56606091961</v>
      </c>
      <c r="G207">
        <v>956437.07802037173</v>
      </c>
      <c r="H207">
        <v>363492.66723858559</v>
      </c>
      <c r="I207">
        <v>92319.905131281703</v>
      </c>
      <c r="J207">
        <v>154101.11279566705</v>
      </c>
      <c r="K207">
        <v>203057.83115178166</v>
      </c>
      <c r="L207">
        <v>812971.5163173161</v>
      </c>
    </row>
    <row r="208" spans="1:12" x14ac:dyDescent="0.25">
      <c r="A208" t="s">
        <v>70</v>
      </c>
      <c r="B208" t="s">
        <v>26</v>
      </c>
      <c r="C208">
        <v>269410.05446487718</v>
      </c>
      <c r="D208">
        <v>0</v>
      </c>
      <c r="E208">
        <v>116661.26932581785</v>
      </c>
      <c r="F208">
        <v>157999.82302846803</v>
      </c>
      <c r="G208">
        <v>544071.14681916311</v>
      </c>
      <c r="H208">
        <v>289530.98372815637</v>
      </c>
      <c r="I208">
        <v>0</v>
      </c>
      <c r="J208">
        <v>140738.79759610503</v>
      </c>
      <c r="K208">
        <v>194102.35621182679</v>
      </c>
      <c r="L208">
        <v>624372.13753608824</v>
      </c>
    </row>
    <row r="209" spans="1:12" x14ac:dyDescent="0.25">
      <c r="A209" t="s">
        <v>83</v>
      </c>
      <c r="B209" t="s">
        <v>25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9418.1548852310789</v>
      </c>
      <c r="I209">
        <v>0</v>
      </c>
      <c r="J209">
        <v>4578.0930836950765</v>
      </c>
      <c r="K209">
        <v>6313.9565612352162</v>
      </c>
      <c r="L209">
        <v>20310.204530161373</v>
      </c>
    </row>
    <row r="210" spans="1:12" x14ac:dyDescent="0.25">
      <c r="A210" t="s">
        <v>208</v>
      </c>
      <c r="B210" t="s">
        <v>209</v>
      </c>
      <c r="C210">
        <v>1415251.510479467</v>
      </c>
      <c r="D210">
        <v>0</v>
      </c>
      <c r="E210">
        <v>808563.7416954675</v>
      </c>
      <c r="F210">
        <v>1095075.7593621283</v>
      </c>
      <c r="G210">
        <v>3318891.0115370629</v>
      </c>
      <c r="H210">
        <v>1529488.4307976821</v>
      </c>
      <c r="I210">
        <v>0</v>
      </c>
      <c r="J210">
        <v>979514.39285248995</v>
      </c>
      <c r="K210">
        <v>1350914.2812324769</v>
      </c>
      <c r="L210">
        <v>3859917.1048826491</v>
      </c>
    </row>
    <row r="211" spans="1:12" x14ac:dyDescent="0.25">
      <c r="A211" t="s">
        <v>570</v>
      </c>
      <c r="B211" t="s">
        <v>571</v>
      </c>
      <c r="C211">
        <v>12069.415045844476</v>
      </c>
      <c r="D211">
        <v>3065.3912786941246</v>
      </c>
      <c r="E211">
        <v>9029.5800295685549</v>
      </c>
      <c r="F211">
        <v>12177.08671977339</v>
      </c>
      <c r="G211">
        <v>36341.473073880545</v>
      </c>
      <c r="H211">
        <v>0</v>
      </c>
      <c r="I211">
        <v>2758.8521508247122</v>
      </c>
      <c r="J211">
        <v>0</v>
      </c>
      <c r="K211">
        <v>0</v>
      </c>
      <c r="L211">
        <v>2758.8521508247122</v>
      </c>
    </row>
    <row r="212" spans="1:12" x14ac:dyDescent="0.25">
      <c r="A212" t="s">
        <v>572</v>
      </c>
      <c r="B212" t="s">
        <v>573</v>
      </c>
      <c r="C212">
        <v>27104.25616216048</v>
      </c>
      <c r="D212">
        <v>7047.323904504804</v>
      </c>
      <c r="E212">
        <v>12969.810021913854</v>
      </c>
      <c r="F212">
        <v>17565.621392752437</v>
      </c>
      <c r="G212">
        <v>64687.011481331574</v>
      </c>
      <c r="H212">
        <v>23038.617737836408</v>
      </c>
      <c r="I212">
        <v>5990.2253188290833</v>
      </c>
      <c r="J212">
        <v>11024.338518626775</v>
      </c>
      <c r="K212">
        <v>15166.639885529017</v>
      </c>
      <c r="L212">
        <v>55219.821460821287</v>
      </c>
    </row>
    <row r="213" spans="1:12" x14ac:dyDescent="0.25">
      <c r="A213" t="s">
        <v>574</v>
      </c>
      <c r="B213" t="s">
        <v>575</v>
      </c>
      <c r="C213">
        <v>304471.14422160276</v>
      </c>
      <c r="D213">
        <v>79164.938527270628</v>
      </c>
      <c r="E213">
        <v>197388.10822915714</v>
      </c>
      <c r="F213">
        <v>267331.96328448469</v>
      </c>
      <c r="G213">
        <v>848356.15426251525</v>
      </c>
      <c r="H213">
        <v>274024.02979944251</v>
      </c>
      <c r="I213">
        <v>71248.444674543571</v>
      </c>
      <c r="J213">
        <v>177649.29740624141</v>
      </c>
      <c r="K213">
        <v>240598.76695603624</v>
      </c>
      <c r="L213">
        <v>763520.5388362637</v>
      </c>
    </row>
    <row r="214" spans="1:12" x14ac:dyDescent="0.25">
      <c r="A214" t="s">
        <v>576</v>
      </c>
      <c r="B214" t="s">
        <v>577</v>
      </c>
      <c r="C214">
        <v>525972.40305048588</v>
      </c>
      <c r="D214">
        <v>133586.52519782819</v>
      </c>
      <c r="E214">
        <v>259685.93911363403</v>
      </c>
      <c r="F214">
        <v>344484.97253280121</v>
      </c>
      <c r="G214">
        <v>1263729.8398947492</v>
      </c>
      <c r="H214">
        <v>447076.54259291297</v>
      </c>
      <c r="I214">
        <v>113548.54641815396</v>
      </c>
      <c r="J214">
        <v>220733.04824658891</v>
      </c>
      <c r="K214">
        <v>292812.22665288101</v>
      </c>
      <c r="L214">
        <v>1074170.3639105367</v>
      </c>
    </row>
    <row r="215" spans="1:12" x14ac:dyDescent="0.25">
      <c r="A215" t="s">
        <v>81</v>
      </c>
      <c r="B215" t="s">
        <v>19</v>
      </c>
      <c r="C215">
        <v>53752.988213166187</v>
      </c>
      <c r="D215">
        <v>10440.381019850756</v>
      </c>
      <c r="E215">
        <v>36806.88518097881</v>
      </c>
      <c r="F215">
        <v>49849.289129385397</v>
      </c>
      <c r="G215">
        <v>150849.54354338115</v>
      </c>
      <c r="H215">
        <v>45345.023526762285</v>
      </c>
      <c r="I215">
        <v>11875.972661236907</v>
      </c>
      <c r="J215">
        <v>34790.52892569203</v>
      </c>
      <c r="K215">
        <v>47981.962001069631</v>
      </c>
      <c r="L215">
        <v>139993.48711476085</v>
      </c>
    </row>
    <row r="216" spans="1:12" x14ac:dyDescent="0.25">
      <c r="A216" t="s">
        <v>210</v>
      </c>
      <c r="B216" t="s">
        <v>211</v>
      </c>
      <c r="C216">
        <v>112934.4006756687</v>
      </c>
      <c r="D216">
        <v>0</v>
      </c>
      <c r="E216">
        <v>51330.862220382653</v>
      </c>
      <c r="F216">
        <v>69519.791731978679</v>
      </c>
      <c r="G216">
        <v>233785.05462803002</v>
      </c>
      <c r="H216">
        <v>130083.27382906852</v>
      </c>
      <c r="I216">
        <v>34069.12784522969</v>
      </c>
      <c r="J216">
        <v>63232.484863372447</v>
      </c>
      <c r="K216">
        <v>87208.179341791852</v>
      </c>
      <c r="L216">
        <v>314593.06587946252</v>
      </c>
    </row>
    <row r="217" spans="1:12" x14ac:dyDescent="0.25">
      <c r="A217" t="s">
        <v>84</v>
      </c>
      <c r="B217" t="s">
        <v>29</v>
      </c>
      <c r="C217">
        <v>34721.561390795519</v>
      </c>
      <c r="D217">
        <v>6763.2156560415697</v>
      </c>
      <c r="E217">
        <v>26907.581571331353</v>
      </c>
      <c r="F217">
        <v>36442.19843451988</v>
      </c>
      <c r="G217">
        <v>104834.55705268832</v>
      </c>
      <c r="H217">
        <v>40571.253930398198</v>
      </c>
      <c r="I217">
        <v>10625.710718291744</v>
      </c>
      <c r="J217">
        <v>35335.175865616926</v>
      </c>
      <c r="K217">
        <v>48733.121284427805</v>
      </c>
      <c r="L217">
        <v>135265.26179873466</v>
      </c>
    </row>
    <row r="218" spans="1:12" x14ac:dyDescent="0.25">
      <c r="A218" t="s">
        <v>578</v>
      </c>
      <c r="B218" t="s">
        <v>579</v>
      </c>
      <c r="C218">
        <v>85830.144513508203</v>
      </c>
      <c r="D218">
        <v>22316.52569759855</v>
      </c>
      <c r="E218">
        <v>41159.035901067167</v>
      </c>
      <c r="F218">
        <v>55743.610762786331</v>
      </c>
      <c r="G218">
        <v>205049.31687496023</v>
      </c>
      <c r="H218">
        <v>88876.770939115144</v>
      </c>
      <c r="I218">
        <v>23277.043869411602</v>
      </c>
      <c r="J218">
        <v>46186.872498884892</v>
      </c>
      <c r="K218">
        <v>63699.427103368187</v>
      </c>
      <c r="L218">
        <v>222040.11441077982</v>
      </c>
    </row>
    <row r="219" spans="1:12" x14ac:dyDescent="0.25">
      <c r="A219" t="s">
        <v>580</v>
      </c>
      <c r="B219" t="s">
        <v>581</v>
      </c>
      <c r="C219">
        <v>119258.72711350613</v>
      </c>
      <c r="D219">
        <v>31008.225179821144</v>
      </c>
      <c r="E219">
        <v>54600.781870235216</v>
      </c>
      <c r="F219">
        <v>73948.397120722555</v>
      </c>
      <c r="G219">
        <v>278816.13128428505</v>
      </c>
      <c r="H219">
        <v>101369.9180464802</v>
      </c>
      <c r="I219">
        <v>26356.991402847972</v>
      </c>
      <c r="J219">
        <v>46410.664589699933</v>
      </c>
      <c r="K219">
        <v>63374.888093103378</v>
      </c>
      <c r="L219">
        <v>237512.46213213151</v>
      </c>
    </row>
    <row r="220" spans="1:12" x14ac:dyDescent="0.25">
      <c r="A220" t="s">
        <v>582</v>
      </c>
      <c r="B220" t="s">
        <v>1300</v>
      </c>
      <c r="C220">
        <v>1876518.0016269111</v>
      </c>
      <c r="D220">
        <v>319736.01865360123</v>
      </c>
      <c r="E220">
        <v>1137491.906803679</v>
      </c>
      <c r="F220">
        <v>1540558.5847806477</v>
      </c>
      <c r="G220">
        <v>4874304.5118648391</v>
      </c>
      <c r="H220">
        <v>1955310.3944721795</v>
      </c>
      <c r="I220">
        <v>268450.69388681056</v>
      </c>
      <c r="J220">
        <v>1328124.374565233</v>
      </c>
      <c r="K220">
        <v>1831705.7900784924</v>
      </c>
      <c r="L220">
        <v>5383591.2530027153</v>
      </c>
    </row>
    <row r="221" spans="1:12" x14ac:dyDescent="0.25">
      <c r="A221" t="s">
        <v>583</v>
      </c>
      <c r="B221" t="s">
        <v>584</v>
      </c>
      <c r="C221">
        <v>82216.243691886819</v>
      </c>
      <c r="D221">
        <v>21376.882510331245</v>
      </c>
      <c r="E221">
        <v>47570.722570152946</v>
      </c>
      <c r="F221">
        <v>64427.258428236048</v>
      </c>
      <c r="G221">
        <v>215591.10720060708</v>
      </c>
      <c r="H221">
        <v>73994.619322698141</v>
      </c>
      <c r="I221">
        <v>19239.194259298121</v>
      </c>
      <c r="J221">
        <v>44935.036216640234</v>
      </c>
      <c r="K221">
        <v>61972.935360327538</v>
      </c>
      <c r="L221">
        <v>200141.78515896405</v>
      </c>
    </row>
    <row r="222" spans="1:12" x14ac:dyDescent="0.25">
      <c r="A222" t="s">
        <v>212</v>
      </c>
      <c r="B222" t="s">
        <v>213</v>
      </c>
      <c r="C222">
        <v>1192204.1135811005</v>
      </c>
      <c r="D222">
        <v>0</v>
      </c>
      <c r="E222">
        <v>608457.50676073448</v>
      </c>
      <c r="F222">
        <v>801759.69809303817</v>
      </c>
      <c r="G222">
        <v>2602421.3184348731</v>
      </c>
      <c r="H222">
        <v>1224883.4976699874</v>
      </c>
      <c r="I222">
        <v>0</v>
      </c>
      <c r="J222">
        <v>757415.19912430935</v>
      </c>
      <c r="K222">
        <v>1044602.3221158109</v>
      </c>
      <c r="L222">
        <v>3026901.0189101077</v>
      </c>
    </row>
    <row r="223" spans="1:12" x14ac:dyDescent="0.25">
      <c r="A223" t="s">
        <v>214</v>
      </c>
      <c r="B223" t="s">
        <v>215</v>
      </c>
      <c r="C223">
        <v>146362.98327566657</v>
      </c>
      <c r="D223">
        <v>0</v>
      </c>
      <c r="E223">
        <v>66524.797437615896</v>
      </c>
      <c r="F223">
        <v>90097.650084644352</v>
      </c>
      <c r="G223">
        <v>302985.43079792685</v>
      </c>
      <c r="H223">
        <v>214112.22089877742</v>
      </c>
      <c r="I223">
        <v>0</v>
      </c>
      <c r="J223">
        <v>104078.31359499189</v>
      </c>
      <c r="K223">
        <v>143541.4132023282</v>
      </c>
      <c r="L223">
        <v>461731.94769609749</v>
      </c>
    </row>
    <row r="224" spans="1:12" x14ac:dyDescent="0.25">
      <c r="A224" t="s">
        <v>216</v>
      </c>
      <c r="B224" t="s">
        <v>217</v>
      </c>
      <c r="C224">
        <v>42463.334654051418</v>
      </c>
      <c r="D224">
        <v>0</v>
      </c>
      <c r="E224">
        <v>19300.404194863862</v>
      </c>
      <c r="F224">
        <v>26139.441691223979</v>
      </c>
      <c r="G224">
        <v>87903.180540139263</v>
      </c>
      <c r="H224">
        <v>46054.32675935969</v>
      </c>
      <c r="I224">
        <v>0</v>
      </c>
      <c r="J224">
        <v>22386.656131752981</v>
      </c>
      <c r="K224">
        <v>30874.94548125549</v>
      </c>
      <c r="L224">
        <v>99315.928372368158</v>
      </c>
    </row>
    <row r="225" spans="1:12" x14ac:dyDescent="0.25">
      <c r="A225" t="s">
        <v>310</v>
      </c>
      <c r="B225" t="s">
        <v>311</v>
      </c>
      <c r="C225">
        <v>262911.28477295663</v>
      </c>
      <c r="D225">
        <v>0</v>
      </c>
      <c r="E225">
        <v>119498.24724905078</v>
      </c>
      <c r="F225">
        <v>161842.07515204637</v>
      </c>
      <c r="G225">
        <v>544251.60717405379</v>
      </c>
      <c r="H225">
        <v>223474.59205701313</v>
      </c>
      <c r="I225">
        <v>0</v>
      </c>
      <c r="J225">
        <v>106434.80371412382</v>
      </c>
      <c r="K225">
        <v>146791.40746351294</v>
      </c>
      <c r="L225">
        <v>476700.80323464994</v>
      </c>
    </row>
    <row r="226" spans="1:12" x14ac:dyDescent="0.25">
      <c r="A226" t="s">
        <v>218</v>
      </c>
      <c r="B226" t="s">
        <v>219</v>
      </c>
      <c r="C226">
        <v>108234.76849550797</v>
      </c>
      <c r="D226">
        <v>0</v>
      </c>
      <c r="E226">
        <v>0</v>
      </c>
      <c r="F226">
        <v>0</v>
      </c>
      <c r="G226">
        <v>108234.76849550797</v>
      </c>
      <c r="H226">
        <v>168865.86478431887</v>
      </c>
      <c r="I226">
        <v>0</v>
      </c>
      <c r="J226">
        <v>82084.405816427607</v>
      </c>
      <c r="K226">
        <v>113208.13343127014</v>
      </c>
      <c r="L226">
        <v>364158.40403201664</v>
      </c>
    </row>
    <row r="227" spans="1:12" x14ac:dyDescent="0.25">
      <c r="A227" t="s">
        <v>585</v>
      </c>
      <c r="B227" t="s">
        <v>586</v>
      </c>
      <c r="C227">
        <v>344224.05325943825</v>
      </c>
      <c r="D227">
        <v>81001.62006963318</v>
      </c>
      <c r="E227">
        <v>156456.46804772626</v>
      </c>
      <c r="F227">
        <v>211896.32519907094</v>
      </c>
      <c r="G227">
        <v>793578.46657586866</v>
      </c>
      <c r="H227">
        <v>294101.31474398106</v>
      </c>
      <c r="I227">
        <v>68851.377059188206</v>
      </c>
      <c r="J227">
        <v>142960.40056066815</v>
      </c>
      <c r="K227">
        <v>197166.31851187715</v>
      </c>
      <c r="L227">
        <v>703079.41087571462</v>
      </c>
    </row>
    <row r="228" spans="1:12" x14ac:dyDescent="0.25">
      <c r="A228" t="s">
        <v>312</v>
      </c>
      <c r="B228" t="s">
        <v>313</v>
      </c>
      <c r="C228">
        <v>0</v>
      </c>
      <c r="D228">
        <v>0</v>
      </c>
      <c r="E228">
        <v>0</v>
      </c>
      <c r="F228">
        <v>0</v>
      </c>
      <c r="G228">
        <v>0</v>
      </c>
      <c r="H228">
        <v>8079.7064490104676</v>
      </c>
      <c r="I228">
        <v>2116.0948972192355</v>
      </c>
      <c r="J228">
        <v>5044.8427779993626</v>
      </c>
      <c r="K228">
        <v>6957.6825058436807</v>
      </c>
      <c r="L228">
        <v>22198.326630072745</v>
      </c>
    </row>
    <row r="229" spans="1:12" x14ac:dyDescent="0.25">
      <c r="A229" t="s">
        <v>1303</v>
      </c>
      <c r="B229" t="s">
        <v>1304</v>
      </c>
      <c r="H229">
        <v>0</v>
      </c>
      <c r="I229">
        <v>867.33972786731977</v>
      </c>
      <c r="J229">
        <v>0</v>
      </c>
      <c r="K229">
        <v>0</v>
      </c>
      <c r="L229">
        <v>867.33972786731977</v>
      </c>
    </row>
    <row r="230" spans="1:12" x14ac:dyDescent="0.25">
      <c r="A230" t="s">
        <v>587</v>
      </c>
      <c r="B230" t="s">
        <v>588</v>
      </c>
      <c r="C230">
        <v>31621.632189187236</v>
      </c>
      <c r="D230">
        <v>8221.8778885889387</v>
      </c>
      <c r="E230">
        <v>14372.641421707136</v>
      </c>
      <c r="F230">
        <v>19465.541684954034</v>
      </c>
      <c r="G230">
        <v>73681.693184437347</v>
      </c>
      <c r="H230">
        <v>30702.884506239778</v>
      </c>
      <c r="I230">
        <v>8041.1606094330955</v>
      </c>
      <c r="J230">
        <v>15103.530670222672</v>
      </c>
      <c r="K230">
        <v>20830.296551353702</v>
      </c>
      <c r="L230">
        <v>74677.872337249253</v>
      </c>
    </row>
    <row r="231" spans="1:12" x14ac:dyDescent="0.25">
      <c r="A231" t="s">
        <v>589</v>
      </c>
      <c r="B231" t="s">
        <v>590</v>
      </c>
      <c r="C231">
        <v>317107.99952029274</v>
      </c>
      <c r="D231">
        <v>80539.122438110935</v>
      </c>
      <c r="E231">
        <v>160792.37290249724</v>
      </c>
      <c r="F231">
        <v>211874.8522641923</v>
      </c>
      <c r="G231">
        <v>770314.34712509322</v>
      </c>
      <c r="H231">
        <v>269541.7995922488</v>
      </c>
      <c r="I231">
        <v>68458.254072394295</v>
      </c>
      <c r="J231">
        <v>136673.51696712265</v>
      </c>
      <c r="K231">
        <v>180093.62442456346</v>
      </c>
      <c r="L231">
        <v>654767.19505632925</v>
      </c>
    </row>
    <row r="232" spans="1:12" x14ac:dyDescent="0.25">
      <c r="A232" t="s">
        <v>220</v>
      </c>
      <c r="B232" t="s">
        <v>221</v>
      </c>
      <c r="C232">
        <v>76795.392459454713</v>
      </c>
      <c r="D232">
        <v>0</v>
      </c>
      <c r="E232">
        <v>34904.986309860193</v>
      </c>
      <c r="F232">
        <v>47273.458377745497</v>
      </c>
      <c r="G232">
        <v>158973.8371470604</v>
      </c>
      <c r="H232">
        <v>96956.477388125655</v>
      </c>
      <c r="I232">
        <v>0</v>
      </c>
      <c r="J232">
        <v>47129.80238263787</v>
      </c>
      <c r="K232">
        <v>64999.885223695775</v>
      </c>
      <c r="L232">
        <v>209086.16499445931</v>
      </c>
    </row>
    <row r="233" spans="1:12" x14ac:dyDescent="0.25">
      <c r="A233" t="s">
        <v>591</v>
      </c>
      <c r="B233" t="s">
        <v>592</v>
      </c>
      <c r="C233">
        <v>11745.177670269542</v>
      </c>
      <c r="D233">
        <v>1749.0162120849991</v>
      </c>
      <c r="E233">
        <v>5338.4096709197947</v>
      </c>
      <c r="F233">
        <v>7230.0583401257818</v>
      </c>
      <c r="G233">
        <v>26062.66189340012</v>
      </c>
      <c r="H233">
        <v>17775.354187823032</v>
      </c>
      <c r="I233">
        <v>4655.4087738823191</v>
      </c>
      <c r="J233">
        <v>9980.8353499124951</v>
      </c>
      <c r="K233">
        <v>13765.242360106136</v>
      </c>
      <c r="L233">
        <v>46176.840671723985</v>
      </c>
    </row>
    <row r="234" spans="1:12" x14ac:dyDescent="0.25">
      <c r="A234" t="s">
        <v>95</v>
      </c>
      <c r="B234" t="s">
        <v>61</v>
      </c>
      <c r="C234">
        <v>16730.57737332422</v>
      </c>
      <c r="D234">
        <v>2693.4590387807484</v>
      </c>
      <c r="E234">
        <v>11388.443111152548</v>
      </c>
      <c r="F234">
        <v>15423.902093045939</v>
      </c>
      <c r="G234">
        <v>46236.381616303457</v>
      </c>
      <c r="H234">
        <v>15791.376930255446</v>
      </c>
      <c r="I234">
        <v>2168.3493196682975</v>
      </c>
      <c r="J234">
        <v>11891.45921720405</v>
      </c>
      <c r="K234">
        <v>16400.312438934969</v>
      </c>
      <c r="L234">
        <v>46251.497906062767</v>
      </c>
    </row>
    <row r="235" spans="1:12" x14ac:dyDescent="0.25">
      <c r="A235" t="s">
        <v>94</v>
      </c>
      <c r="B235" t="s">
        <v>57</v>
      </c>
      <c r="C235">
        <v>0</v>
      </c>
      <c r="D235">
        <v>1132.0335090527794</v>
      </c>
      <c r="E235">
        <v>0</v>
      </c>
      <c r="F235">
        <v>0</v>
      </c>
      <c r="G235">
        <v>1132.0335090527794</v>
      </c>
      <c r="H235">
        <v>0</v>
      </c>
      <c r="I235">
        <v>495.62270163846893</v>
      </c>
      <c r="J235">
        <v>0</v>
      </c>
      <c r="K235">
        <v>0</v>
      </c>
      <c r="L235">
        <v>495.62270163846893</v>
      </c>
    </row>
    <row r="236" spans="1:12" x14ac:dyDescent="0.25">
      <c r="A236" t="s">
        <v>71</v>
      </c>
      <c r="B236" t="s">
        <v>30</v>
      </c>
      <c r="C236">
        <v>4410106.9127224339</v>
      </c>
      <c r="D236">
        <v>859019.66738305567</v>
      </c>
      <c r="E236">
        <v>3417626.0150509425</v>
      </c>
      <c r="F236">
        <v>4628651.0396817317</v>
      </c>
      <c r="G236">
        <v>13315403.634838164</v>
      </c>
      <c r="H236">
        <v>5592466.3886021944</v>
      </c>
      <c r="I236">
        <v>1464680.6369110765</v>
      </c>
      <c r="J236">
        <v>4870709.2884735642</v>
      </c>
      <c r="K236">
        <v>6717523.2804583367</v>
      </c>
      <c r="L236">
        <v>18645379.594445169</v>
      </c>
    </row>
    <row r="237" spans="1:12" x14ac:dyDescent="0.25">
      <c r="A237" t="s">
        <v>314</v>
      </c>
      <c r="B237" t="s">
        <v>315</v>
      </c>
      <c r="C237">
        <v>462195.0730187599</v>
      </c>
      <c r="D237">
        <v>0</v>
      </c>
      <c r="E237">
        <v>191361.45435758645</v>
      </c>
      <c r="F237">
        <v>259169.78357681647</v>
      </c>
      <c r="G237">
        <v>912726.31095316273</v>
      </c>
      <c r="H237">
        <v>525988.88983058173</v>
      </c>
      <c r="I237">
        <v>0</v>
      </c>
      <c r="J237">
        <v>255679.17792581028</v>
      </c>
      <c r="K237">
        <v>352624.37733854947</v>
      </c>
      <c r="L237">
        <v>1134292.4450949416</v>
      </c>
    </row>
    <row r="238" spans="1:12" x14ac:dyDescent="0.25">
      <c r="A238" t="s">
        <v>593</v>
      </c>
      <c r="B238" t="s">
        <v>594</v>
      </c>
      <c r="C238">
        <v>367714.40859997715</v>
      </c>
      <c r="D238">
        <v>62291.165628267889</v>
      </c>
      <c r="E238">
        <v>167133.28738956587</v>
      </c>
      <c r="F238">
        <v>226356.44187932252</v>
      </c>
      <c r="G238">
        <v>823495.30349713343</v>
      </c>
      <c r="H238">
        <v>375706.34987898683</v>
      </c>
      <c r="I238">
        <v>52947.490784027701</v>
      </c>
      <c r="J238">
        <v>182627.98423272173</v>
      </c>
      <c r="K238">
        <v>251874.55524182113</v>
      </c>
      <c r="L238">
        <v>863156.3801375574</v>
      </c>
    </row>
    <row r="239" spans="1:12" x14ac:dyDescent="0.25">
      <c r="A239" t="s">
        <v>595</v>
      </c>
      <c r="B239" t="s">
        <v>596</v>
      </c>
      <c r="C239">
        <v>55111.987529726306</v>
      </c>
      <c r="D239">
        <v>14329.558605826436</v>
      </c>
      <c r="E239">
        <v>29297.377065111825</v>
      </c>
      <c r="F239">
        <v>39678.810441860522</v>
      </c>
      <c r="G239">
        <v>138417.7336425251</v>
      </c>
      <c r="H239">
        <v>63021.710302281666</v>
      </c>
      <c r="I239">
        <v>16505.540198310042</v>
      </c>
      <c r="J239">
        <v>43390.906791243709</v>
      </c>
      <c r="K239">
        <v>59843.322454115179</v>
      </c>
      <c r="L239">
        <v>182761.47974595058</v>
      </c>
    </row>
    <row r="240" spans="1:12" x14ac:dyDescent="0.25">
      <c r="A240" t="s">
        <v>597</v>
      </c>
      <c r="B240" t="s">
        <v>598</v>
      </c>
      <c r="C240">
        <v>441799.37544321577</v>
      </c>
      <c r="D240">
        <v>114871.37964342833</v>
      </c>
      <c r="E240">
        <v>200806.33300613691</v>
      </c>
      <c r="F240">
        <v>271961.42525550065</v>
      </c>
      <c r="G240">
        <v>1029438.5133482816</v>
      </c>
      <c r="H240">
        <v>403177.35180562222</v>
      </c>
      <c r="I240">
        <v>105593.1353712399</v>
      </c>
      <c r="J240">
        <v>195981.4282411357</v>
      </c>
      <c r="K240">
        <v>270291.18938853493</v>
      </c>
      <c r="L240">
        <v>975043.10480653285</v>
      </c>
    </row>
    <row r="241" spans="1:12" x14ac:dyDescent="0.25">
      <c r="A241" t="s">
        <v>222</v>
      </c>
      <c r="B241" t="s">
        <v>223</v>
      </c>
      <c r="C241">
        <v>0</v>
      </c>
      <c r="D241">
        <v>0</v>
      </c>
      <c r="E241">
        <v>0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</row>
    <row r="242" spans="1:12" x14ac:dyDescent="0.25">
      <c r="A242" t="s">
        <v>599</v>
      </c>
      <c r="B242" t="s">
        <v>600</v>
      </c>
      <c r="C242">
        <v>782860.37381572276</v>
      </c>
      <c r="D242">
        <v>198830.95851908633</v>
      </c>
      <c r="E242">
        <v>441369.3966125591</v>
      </c>
      <c r="F242">
        <v>581589.00209730852</v>
      </c>
      <c r="G242">
        <v>2004649.7310446766</v>
      </c>
      <c r="H242">
        <v>704574.33643415046</v>
      </c>
      <c r="I242">
        <v>178947.86266717769</v>
      </c>
      <c r="J242">
        <v>397232.45695130317</v>
      </c>
      <c r="K242">
        <v>530356.48850053595</v>
      </c>
      <c r="L242">
        <v>1811111.1445531673</v>
      </c>
    </row>
    <row r="243" spans="1:12" x14ac:dyDescent="0.25">
      <c r="A243" t="s">
        <v>224</v>
      </c>
      <c r="B243" t="s">
        <v>225</v>
      </c>
      <c r="C243">
        <v>519498.24310807593</v>
      </c>
      <c r="D243">
        <v>0</v>
      </c>
      <c r="E243">
        <v>236121.96621376011</v>
      </c>
      <c r="F243">
        <v>319791.04196710192</v>
      </c>
      <c r="G243">
        <v>1075411.2512889379</v>
      </c>
      <c r="H243">
        <v>654456.22236984805</v>
      </c>
      <c r="I243">
        <v>0</v>
      </c>
      <c r="J243">
        <v>341494.69309753017</v>
      </c>
      <c r="K243">
        <v>470978.33501669572</v>
      </c>
      <c r="L243">
        <v>1466929.250484074</v>
      </c>
    </row>
    <row r="244" spans="1:12" x14ac:dyDescent="0.25">
      <c r="A244" t="s">
        <v>316</v>
      </c>
      <c r="B244" t="s">
        <v>317</v>
      </c>
      <c r="C244">
        <v>9938.227259458843</v>
      </c>
      <c r="D244">
        <v>0</v>
      </c>
      <c r="E244">
        <v>4517.1158753936725</v>
      </c>
      <c r="F244">
        <v>6117.7416724141258</v>
      </c>
      <c r="G244">
        <v>20573.084807266641</v>
      </c>
      <c r="H244">
        <v>11311.589028614659</v>
      </c>
      <c r="I244">
        <v>0</v>
      </c>
      <c r="J244">
        <v>5498.4769446410819</v>
      </c>
      <c r="K244">
        <v>7583.3199427645086</v>
      </c>
      <c r="L244">
        <v>24393.385916020248</v>
      </c>
    </row>
    <row r="245" spans="1:12" x14ac:dyDescent="0.25">
      <c r="A245" t="s">
        <v>226</v>
      </c>
      <c r="B245" t="s">
        <v>227</v>
      </c>
      <c r="C245">
        <v>0</v>
      </c>
      <c r="D245">
        <v>0</v>
      </c>
      <c r="E245">
        <v>0</v>
      </c>
      <c r="F245">
        <v>0</v>
      </c>
      <c r="G245">
        <v>0</v>
      </c>
      <c r="H245">
        <v>8079.7064490104676</v>
      </c>
      <c r="I245">
        <v>0</v>
      </c>
      <c r="J245">
        <v>3927.483531886488</v>
      </c>
      <c r="K245">
        <v>5416.6571019746461</v>
      </c>
      <c r="L245">
        <v>17423.847082871602</v>
      </c>
    </row>
    <row r="246" spans="1:12" x14ac:dyDescent="0.25">
      <c r="A246" t="s">
        <v>228</v>
      </c>
      <c r="B246" t="s">
        <v>229</v>
      </c>
      <c r="C246">
        <v>430957.67297835171</v>
      </c>
      <c r="D246">
        <v>0</v>
      </c>
      <c r="E246">
        <v>0</v>
      </c>
      <c r="F246">
        <v>0</v>
      </c>
      <c r="G246">
        <v>430957.67297835171</v>
      </c>
      <c r="H246">
        <v>420952.70599344542</v>
      </c>
      <c r="I246">
        <v>0</v>
      </c>
      <c r="J246">
        <v>0</v>
      </c>
      <c r="K246">
        <v>0</v>
      </c>
      <c r="L246">
        <v>420952.70599344542</v>
      </c>
    </row>
    <row r="247" spans="1:12" x14ac:dyDescent="0.25">
      <c r="A247" t="s">
        <v>230</v>
      </c>
      <c r="B247" t="s">
        <v>231</v>
      </c>
      <c r="C247">
        <v>244841.78066484965</v>
      </c>
      <c r="D247">
        <v>0</v>
      </c>
      <c r="E247">
        <v>0</v>
      </c>
      <c r="F247">
        <v>0</v>
      </c>
      <c r="G247">
        <v>244841.78066484965</v>
      </c>
      <c r="H247">
        <v>319956.3753808146</v>
      </c>
      <c r="I247">
        <v>0</v>
      </c>
      <c r="J247">
        <v>155528.34786270495</v>
      </c>
      <c r="K247">
        <v>214499.62123819606</v>
      </c>
      <c r="L247">
        <v>689984.34448171558</v>
      </c>
    </row>
    <row r="248" spans="1:12" x14ac:dyDescent="0.25">
      <c r="A248" t="s">
        <v>601</v>
      </c>
      <c r="B248" t="s">
        <v>602</v>
      </c>
      <c r="C248">
        <v>130100.42957837034</v>
      </c>
      <c r="D248">
        <v>33827.154741623053</v>
      </c>
      <c r="E248">
        <v>87007.166598311189</v>
      </c>
      <c r="F248">
        <v>117837.8823082056</v>
      </c>
      <c r="G248">
        <v>368772.6332265102</v>
      </c>
      <c r="H248">
        <v>117090.3866205333</v>
      </c>
      <c r="I248">
        <v>30444.439267460748</v>
      </c>
      <c r="J248">
        <v>78306.449938480073</v>
      </c>
      <c r="K248">
        <v>106054.09407738505</v>
      </c>
      <c r="L248">
        <v>331895.36990385916</v>
      </c>
    </row>
    <row r="249" spans="1:12" x14ac:dyDescent="0.25">
      <c r="A249" t="s">
        <v>603</v>
      </c>
      <c r="B249" t="s">
        <v>604</v>
      </c>
      <c r="C249">
        <v>63771.008938512401</v>
      </c>
      <c r="D249">
        <v>15609.433269201243</v>
      </c>
      <c r="E249">
        <v>40805.187955375026</v>
      </c>
      <c r="F249">
        <v>51498.358688042281</v>
      </c>
      <c r="G249">
        <v>171683.98885113094</v>
      </c>
      <c r="H249">
        <v>66253.592881885852</v>
      </c>
      <c r="I249">
        <v>17351.978157197729</v>
      </c>
      <c r="J249">
        <v>38415.364460164514</v>
      </c>
      <c r="K249">
        <v>52981.21686283587</v>
      </c>
      <c r="L249">
        <v>175002.15236208396</v>
      </c>
    </row>
    <row r="250" spans="1:12" x14ac:dyDescent="0.25">
      <c r="A250" t="s">
        <v>232</v>
      </c>
      <c r="B250" t="s">
        <v>233</v>
      </c>
      <c r="C250">
        <v>1025444.3581350716</v>
      </c>
      <c r="D250">
        <v>0</v>
      </c>
      <c r="E250">
        <v>557247.84026447369</v>
      </c>
      <c r="F250">
        <v>754706.85904236068</v>
      </c>
      <c r="G250">
        <v>2337399.0574419061</v>
      </c>
      <c r="H250">
        <v>871627.70441481087</v>
      </c>
      <c r="I250">
        <v>0</v>
      </c>
      <c r="J250">
        <v>496433.918430452</v>
      </c>
      <c r="K250">
        <v>684665.45768959506</v>
      </c>
      <c r="L250">
        <v>2052727.0805348577</v>
      </c>
    </row>
    <row r="251" spans="1:12" x14ac:dyDescent="0.25">
      <c r="A251" t="s">
        <v>234</v>
      </c>
      <c r="B251" t="s">
        <v>235</v>
      </c>
      <c r="C251">
        <v>130100.42957837034</v>
      </c>
      <c r="D251">
        <v>0</v>
      </c>
      <c r="E251">
        <v>59133.153277880803</v>
      </c>
      <c r="F251">
        <v>80086.800075239444</v>
      </c>
      <c r="G251">
        <v>269320.3829314906</v>
      </c>
      <c r="H251">
        <v>144626.74543728741</v>
      </c>
      <c r="I251">
        <v>0</v>
      </c>
      <c r="J251">
        <v>70301.955220768126</v>
      </c>
      <c r="K251">
        <v>96958.162125346207</v>
      </c>
      <c r="L251">
        <v>311886.86278340174</v>
      </c>
    </row>
    <row r="252" spans="1:12" x14ac:dyDescent="0.25">
      <c r="A252" t="s">
        <v>605</v>
      </c>
      <c r="B252" t="s">
        <v>606</v>
      </c>
      <c r="C252">
        <v>53305.037118915607</v>
      </c>
      <c r="D252">
        <v>13859.737012192783</v>
      </c>
      <c r="E252">
        <v>24501.226622688144</v>
      </c>
      <c r="F252">
        <v>33183.159181591371</v>
      </c>
      <c r="G252">
        <v>124849.15993538791</v>
      </c>
      <c r="H252">
        <v>45309.281551078268</v>
      </c>
      <c r="I252">
        <v>11780.776460363866</v>
      </c>
      <c r="J252">
        <v>20826.042629284922</v>
      </c>
      <c r="K252">
        <v>28205.685304352664</v>
      </c>
      <c r="L252">
        <v>106121.78594507973</v>
      </c>
    </row>
    <row r="253" spans="1:12" x14ac:dyDescent="0.25">
      <c r="A253" t="s">
        <v>73</v>
      </c>
      <c r="B253" t="s">
        <v>38</v>
      </c>
      <c r="C253">
        <v>5203286.4296194203</v>
      </c>
      <c r="D253">
        <v>1352896.1878922668</v>
      </c>
      <c r="E253">
        <v>4149260.617464351</v>
      </c>
      <c r="F253">
        <v>5619538.0613201931</v>
      </c>
      <c r="G253">
        <v>16324981.296296231</v>
      </c>
      <c r="H253">
        <v>4441836.2173381234</v>
      </c>
      <c r="I253">
        <v>1154913.0279414754</v>
      </c>
      <c r="J253">
        <v>3542056.8010467831</v>
      </c>
      <c r="K253">
        <v>4797173.4831649093</v>
      </c>
      <c r="L253">
        <v>13935979.52949129</v>
      </c>
    </row>
    <row r="254" spans="1:12" x14ac:dyDescent="0.25">
      <c r="A254" t="s">
        <v>91</v>
      </c>
      <c r="B254" t="s">
        <v>43</v>
      </c>
      <c r="C254">
        <v>103578.65959151302</v>
      </c>
      <c r="D254">
        <v>26931.281912650396</v>
      </c>
      <c r="E254">
        <v>82596.808548985806</v>
      </c>
      <c r="F254">
        <v>111864.727761606</v>
      </c>
      <c r="G254">
        <v>324971.47781475523</v>
      </c>
      <c r="H254">
        <v>96340.029671287019</v>
      </c>
      <c r="I254">
        <v>25049.180099286848</v>
      </c>
      <c r="J254">
        <v>76824.502438482159</v>
      </c>
      <c r="K254">
        <v>104047.02314381574</v>
      </c>
      <c r="L254">
        <v>302260.73535287176</v>
      </c>
    </row>
    <row r="255" spans="1:12" x14ac:dyDescent="0.25">
      <c r="A255" t="s">
        <v>607</v>
      </c>
      <c r="B255" t="s">
        <v>608</v>
      </c>
      <c r="C255">
        <v>19876.454518917686</v>
      </c>
      <c r="D255">
        <v>5168.0375299701909</v>
      </c>
      <c r="E255">
        <v>10147.782943451437</v>
      </c>
      <c r="F255">
        <v>13743.617898745102</v>
      </c>
      <c r="G255">
        <v>48935.892891084412</v>
      </c>
      <c r="H255">
        <v>18583.324832724076</v>
      </c>
      <c r="I255">
        <v>4867.0182636042418</v>
      </c>
      <c r="J255">
        <v>10025.647937011319</v>
      </c>
      <c r="K255">
        <v>13827.046417639662</v>
      </c>
      <c r="L255">
        <v>47303.037450979304</v>
      </c>
    </row>
    <row r="256" spans="1:12" x14ac:dyDescent="0.25">
      <c r="A256" t="s">
        <v>609</v>
      </c>
      <c r="B256" t="s">
        <v>610</v>
      </c>
      <c r="C256">
        <v>20779.929724323039</v>
      </c>
      <c r="D256">
        <v>3322.1955001742863</v>
      </c>
      <c r="E256">
        <v>9444.878648550397</v>
      </c>
      <c r="F256">
        <v>12791.641678684073</v>
      </c>
      <c r="G256">
        <v>46338.645551731795</v>
      </c>
      <c r="H256">
        <v>17775.354187823032</v>
      </c>
      <c r="I256">
        <v>2823.8661751481432</v>
      </c>
      <c r="J256">
        <v>8640.4637701502743</v>
      </c>
      <c r="K256">
        <v>11916.645624344228</v>
      </c>
      <c r="L256">
        <v>41156.329757465675</v>
      </c>
    </row>
    <row r="257" spans="1:12" x14ac:dyDescent="0.25">
      <c r="A257" t="s">
        <v>236</v>
      </c>
      <c r="B257" t="s">
        <v>237</v>
      </c>
      <c r="C257">
        <v>330671.92517835787</v>
      </c>
      <c r="D257">
        <v>0</v>
      </c>
      <c r="E257">
        <v>150296.76458128027</v>
      </c>
      <c r="F257">
        <v>203553.95019123363</v>
      </c>
      <c r="G257">
        <v>684522.63995087182</v>
      </c>
      <c r="H257">
        <v>326420.14054002304</v>
      </c>
      <c r="I257">
        <v>0</v>
      </c>
      <c r="J257">
        <v>158670.33468821409</v>
      </c>
      <c r="K257">
        <v>218832.94691977577</v>
      </c>
      <c r="L257">
        <v>703923.42214801291</v>
      </c>
    </row>
    <row r="258" spans="1:12" x14ac:dyDescent="0.25">
      <c r="A258" t="s">
        <v>238</v>
      </c>
      <c r="B258" t="s">
        <v>239</v>
      </c>
      <c r="C258">
        <v>0</v>
      </c>
      <c r="D258">
        <v>0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</row>
    <row r="259" spans="1:12" x14ac:dyDescent="0.25">
      <c r="A259" t="s">
        <v>611</v>
      </c>
      <c r="B259" t="s">
        <v>612</v>
      </c>
      <c r="C259">
        <v>0</v>
      </c>
      <c r="D259">
        <v>2043.5941857960838</v>
      </c>
      <c r="E259">
        <v>0</v>
      </c>
      <c r="F259">
        <v>0</v>
      </c>
      <c r="G259">
        <v>2043.5941857960838</v>
      </c>
      <c r="H259">
        <v>0</v>
      </c>
      <c r="I259">
        <v>1941.4144765062795</v>
      </c>
      <c r="J259">
        <v>0</v>
      </c>
      <c r="K259">
        <v>0</v>
      </c>
      <c r="L259">
        <v>1941.4144765062795</v>
      </c>
    </row>
    <row r="260" spans="1:12" x14ac:dyDescent="0.25">
      <c r="A260" t="s">
        <v>240</v>
      </c>
      <c r="B260" t="s">
        <v>241</v>
      </c>
      <c r="C260">
        <v>0</v>
      </c>
      <c r="D260">
        <v>0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</row>
    <row r="261" spans="1:12" x14ac:dyDescent="0.25">
      <c r="A261" t="s">
        <v>242</v>
      </c>
      <c r="B261" t="s">
        <v>243</v>
      </c>
      <c r="C261">
        <v>221090.1477838665</v>
      </c>
      <c r="D261">
        <v>0</v>
      </c>
      <c r="E261">
        <v>96502.020974319355</v>
      </c>
      <c r="F261">
        <v>130697.20845611994</v>
      </c>
      <c r="G261">
        <v>448289.3772143058</v>
      </c>
      <c r="H261">
        <v>212496.27960897534</v>
      </c>
      <c r="I261">
        <v>0</v>
      </c>
      <c r="J261">
        <v>103292.8168886146</v>
      </c>
      <c r="K261">
        <v>142458.08178193326</v>
      </c>
      <c r="L261">
        <v>458247.17827952321</v>
      </c>
    </row>
    <row r="262" spans="1:12" x14ac:dyDescent="0.25">
      <c r="A262" t="s">
        <v>613</v>
      </c>
      <c r="B262" t="s">
        <v>614</v>
      </c>
      <c r="C262">
        <v>9034.7520540534933</v>
      </c>
      <c r="D262">
        <v>2349.1079681682681</v>
      </c>
      <c r="E262">
        <v>4883.0843906801119</v>
      </c>
      <c r="F262">
        <v>6613.3899795464413</v>
      </c>
      <c r="G262">
        <v>22880.334392448316</v>
      </c>
      <c r="H262">
        <v>0</v>
      </c>
      <c r="I262">
        <v>2114.1971713514413</v>
      </c>
      <c r="J262">
        <v>0</v>
      </c>
      <c r="K262">
        <v>0</v>
      </c>
      <c r="L262">
        <v>2114.1971713514413</v>
      </c>
    </row>
    <row r="263" spans="1:12" x14ac:dyDescent="0.25">
      <c r="A263" t="s">
        <v>615</v>
      </c>
      <c r="B263" t="s">
        <v>616</v>
      </c>
      <c r="C263">
        <v>126486.52875674894</v>
      </c>
      <c r="D263">
        <v>28889.968331833043</v>
      </c>
      <c r="E263">
        <v>57490.565686828544</v>
      </c>
      <c r="F263">
        <v>77862.166739816137</v>
      </c>
      <c r="G263">
        <v>290729.22951522667</v>
      </c>
      <c r="H263">
        <v>107513.5494432366</v>
      </c>
      <c r="I263">
        <v>24556.473082058084</v>
      </c>
      <c r="J263">
        <v>51057.285914524327</v>
      </c>
      <c r="K263">
        <v>70416.542325670438</v>
      </c>
      <c r="L263">
        <v>253543.85076548945</v>
      </c>
    </row>
    <row r="264" spans="1:12" x14ac:dyDescent="0.25">
      <c r="A264" t="s">
        <v>244</v>
      </c>
      <c r="B264" t="s">
        <v>245</v>
      </c>
      <c r="C264">
        <v>157204.68574053081</v>
      </c>
      <c r="D264">
        <v>0</v>
      </c>
      <c r="E264">
        <v>71452.560210772601</v>
      </c>
      <c r="F264">
        <v>96771.550090914316</v>
      </c>
      <c r="G264">
        <v>325428.7960422177</v>
      </c>
      <c r="H264">
        <v>204416.57315996484</v>
      </c>
      <c r="I264">
        <v>0</v>
      </c>
      <c r="J264">
        <v>99365.333356728152</v>
      </c>
      <c r="K264">
        <v>137041.42467995855</v>
      </c>
      <c r="L264">
        <v>440823.33119665156</v>
      </c>
    </row>
    <row r="265" spans="1:12" x14ac:dyDescent="0.25">
      <c r="A265" t="s">
        <v>617</v>
      </c>
      <c r="B265" t="s">
        <v>618</v>
      </c>
      <c r="C265">
        <v>21683.404929728385</v>
      </c>
      <c r="D265">
        <v>5637.8591236038446</v>
      </c>
      <c r="E265">
        <v>11441.094815611308</v>
      </c>
      <c r="F265">
        <v>15495.210763307339</v>
      </c>
      <c r="G265">
        <v>54257.569632250881</v>
      </c>
      <c r="H265">
        <v>21815.207412328269</v>
      </c>
      <c r="I265">
        <v>5713.4562224919373</v>
      </c>
      <c r="J265">
        <v>13743.197655409642</v>
      </c>
      <c r="K265">
        <v>18954.169655871006</v>
      </c>
      <c r="L265">
        <v>60226.030946100858</v>
      </c>
    </row>
    <row r="266" spans="1:12" x14ac:dyDescent="0.25">
      <c r="A266" t="s">
        <v>85</v>
      </c>
      <c r="B266" t="s">
        <v>33</v>
      </c>
      <c r="C266">
        <v>49682.884591707443</v>
      </c>
      <c r="D266">
        <v>9677.4467923846914</v>
      </c>
      <c r="E266">
        <v>38501.905337840013</v>
      </c>
      <c r="F266">
        <v>52144.934345329297</v>
      </c>
      <c r="G266">
        <v>150007.17106726143</v>
      </c>
      <c r="H266">
        <v>67618.75655066366</v>
      </c>
      <c r="I266">
        <v>17709.517863819572</v>
      </c>
      <c r="J266">
        <v>58891.959776028205</v>
      </c>
      <c r="K266">
        <v>81221.86880737968</v>
      </c>
      <c r="L266">
        <v>225442.10299789111</v>
      </c>
    </row>
    <row r="267" spans="1:12" x14ac:dyDescent="0.25">
      <c r="A267" t="s">
        <v>93</v>
      </c>
      <c r="B267" t="s">
        <v>49</v>
      </c>
      <c r="C267">
        <v>25449.627860855508</v>
      </c>
      <c r="D267">
        <v>3963.5553447326602</v>
      </c>
      <c r="E267">
        <v>18004.263194806779</v>
      </c>
      <c r="F267">
        <v>24384.017206196189</v>
      </c>
      <c r="G267">
        <v>71801.463606591133</v>
      </c>
      <c r="H267">
        <v>17465.034608254067</v>
      </c>
      <c r="I267">
        <v>2550.1767650838437</v>
      </c>
      <c r="J267">
        <v>14047.09371235441</v>
      </c>
      <c r="K267">
        <v>19373.293179050052</v>
      </c>
      <c r="L267">
        <v>53435.598264742373</v>
      </c>
    </row>
    <row r="268" spans="1:12" x14ac:dyDescent="0.25">
      <c r="A268" t="s">
        <v>86</v>
      </c>
      <c r="B268" t="s">
        <v>35</v>
      </c>
      <c r="C268">
        <v>27382.044348838739</v>
      </c>
      <c r="D268">
        <v>5333.592834439286</v>
      </c>
      <c r="E268">
        <v>21219.800100968627</v>
      </c>
      <c r="F268">
        <v>28738.96949714169</v>
      </c>
      <c r="G268">
        <v>82674.406781388345</v>
      </c>
      <c r="H268">
        <v>27047.502620265466</v>
      </c>
      <c r="I268">
        <v>7083.8071455278296</v>
      </c>
      <c r="J268">
        <v>23556.783910411283</v>
      </c>
      <c r="K268">
        <v>32488.747522951871</v>
      </c>
      <c r="L268">
        <v>90176.84119915645</v>
      </c>
    </row>
    <row r="269" spans="1:12" x14ac:dyDescent="0.25">
      <c r="A269" t="s">
        <v>246</v>
      </c>
      <c r="B269" t="s">
        <v>247</v>
      </c>
      <c r="C269">
        <v>436378.52421078371</v>
      </c>
      <c r="D269">
        <v>0</v>
      </c>
      <c r="E269">
        <v>198342.4516195585</v>
      </c>
      <c r="F269">
        <v>268624.47525236564</v>
      </c>
      <c r="G269">
        <v>903345.45108270785</v>
      </c>
      <c r="H269">
        <v>526796.86047548265</v>
      </c>
      <c r="I269">
        <v>0</v>
      </c>
      <c r="J269">
        <v>256071.92627899905</v>
      </c>
      <c r="K269">
        <v>353166.04304874683</v>
      </c>
      <c r="L269">
        <v>1136034.8298032286</v>
      </c>
    </row>
    <row r="270" spans="1:12" x14ac:dyDescent="0.25">
      <c r="A270" t="s">
        <v>619</v>
      </c>
      <c r="B270" t="s">
        <v>620</v>
      </c>
      <c r="C270">
        <v>1113984.928264796</v>
      </c>
      <c r="D270">
        <v>289645.01247514755</v>
      </c>
      <c r="E270">
        <v>617612.9342356436</v>
      </c>
      <c r="F270">
        <v>836462.13411916734</v>
      </c>
      <c r="G270">
        <v>2857705.0090947547</v>
      </c>
      <c r="H270">
        <v>1050361.8383713609</v>
      </c>
      <c r="I270">
        <v>275092.33663850056</v>
      </c>
      <c r="J270">
        <v>630164.73269118683</v>
      </c>
      <c r="K270">
        <v>869102.63201183232</v>
      </c>
      <c r="L270">
        <v>2824721.5397128807</v>
      </c>
    </row>
    <row r="271" spans="1:12" x14ac:dyDescent="0.25">
      <c r="A271" t="s">
        <v>79</v>
      </c>
      <c r="B271" t="s">
        <v>13</v>
      </c>
      <c r="C271">
        <v>13709.990974818398</v>
      </c>
      <c r="D271">
        <v>3564.7075702549487</v>
      </c>
      <c r="E271">
        <v>6892.2594515780193</v>
      </c>
      <c r="F271">
        <v>9334.5099012617702</v>
      </c>
      <c r="G271">
        <v>33501.467897913135</v>
      </c>
      <c r="H271">
        <v>14185.241529471319</v>
      </c>
      <c r="I271">
        <v>3715.1494804632289</v>
      </c>
      <c r="J271">
        <v>7745.0355273657706</v>
      </c>
      <c r="K271">
        <v>10681.700216881847</v>
      </c>
      <c r="L271">
        <v>36327.126754182165</v>
      </c>
    </row>
    <row r="272" spans="1:12" x14ac:dyDescent="0.25">
      <c r="A272" t="s">
        <v>74</v>
      </c>
      <c r="B272" t="s">
        <v>46</v>
      </c>
      <c r="C272">
        <v>3749694.3790070107</v>
      </c>
      <c r="D272">
        <v>583981.86717248335</v>
      </c>
      <c r="E272">
        <v>2652710.0855399454</v>
      </c>
      <c r="F272">
        <v>3592689.5574107035</v>
      </c>
      <c r="G272">
        <v>10579075.889130143</v>
      </c>
      <c r="H272">
        <v>3386370.5456310879</v>
      </c>
      <c r="I272">
        <v>494464.72206538625</v>
      </c>
      <c r="J272">
        <v>2723651.3105307808</v>
      </c>
      <c r="K272">
        <v>3756370.992955572</v>
      </c>
      <c r="L272">
        <v>10360857.571182828</v>
      </c>
    </row>
    <row r="273" spans="1:12" x14ac:dyDescent="0.25">
      <c r="A273" t="s">
        <v>621</v>
      </c>
      <c r="B273" t="s">
        <v>622</v>
      </c>
      <c r="C273">
        <v>30908.069783786053</v>
      </c>
      <c r="D273">
        <v>7565.4668289003566</v>
      </c>
      <c r="E273">
        <v>17604.202135444521</v>
      </c>
      <c r="F273">
        <v>22217.457176753484</v>
      </c>
      <c r="G273">
        <v>78295.195924884407</v>
      </c>
      <c r="H273">
        <v>59789.827722677459</v>
      </c>
      <c r="I273">
        <v>15659.102239422346</v>
      </c>
      <c r="J273">
        <v>34752.59331832717</v>
      </c>
      <c r="K273">
        <v>47929.642449534302</v>
      </c>
      <c r="L273">
        <v>158131.16572996127</v>
      </c>
    </row>
    <row r="274" spans="1:12" x14ac:dyDescent="0.25">
      <c r="A274" t="s">
        <v>248</v>
      </c>
      <c r="B274" t="s">
        <v>249</v>
      </c>
      <c r="C274">
        <v>268332.13600538881</v>
      </c>
      <c r="D274">
        <v>0</v>
      </c>
      <c r="E274">
        <v>0</v>
      </c>
      <c r="F274">
        <v>0</v>
      </c>
      <c r="G274">
        <v>268332.13600538881</v>
      </c>
      <c r="H274">
        <v>363586.79020547116</v>
      </c>
      <c r="I274">
        <v>0</v>
      </c>
      <c r="J274">
        <v>0</v>
      </c>
      <c r="K274">
        <v>0</v>
      </c>
      <c r="L274">
        <v>363586.79020547116</v>
      </c>
    </row>
    <row r="275" spans="1:12" x14ac:dyDescent="0.25">
      <c r="A275" t="s">
        <v>250</v>
      </c>
      <c r="B275" t="s">
        <v>251</v>
      </c>
      <c r="C275">
        <v>17166.028902701641</v>
      </c>
      <c r="D275">
        <v>0</v>
      </c>
      <c r="E275">
        <v>7802.2910574981597</v>
      </c>
      <c r="F275">
        <v>10567.008343260759</v>
      </c>
      <c r="G275">
        <v>35535.328303460556</v>
      </c>
      <c r="H275">
        <v>21815.207412328269</v>
      </c>
      <c r="I275">
        <v>5713.4562224919373</v>
      </c>
      <c r="J275">
        <v>11030.965896668302</v>
      </c>
      <c r="K275">
        <v>15213.548136032116</v>
      </c>
      <c r="L275">
        <v>53773.17766752062</v>
      </c>
    </row>
    <row r="276" spans="1:12" x14ac:dyDescent="0.25">
      <c r="A276" t="s">
        <v>318</v>
      </c>
      <c r="B276" t="s">
        <v>319</v>
      </c>
      <c r="C276">
        <v>144556.03286485589</v>
      </c>
      <c r="D276">
        <v>0</v>
      </c>
      <c r="E276">
        <v>65703.503642089767</v>
      </c>
      <c r="F276">
        <v>88985.333416932728</v>
      </c>
      <c r="G276">
        <v>299244.8699238784</v>
      </c>
      <c r="H276">
        <v>173713.68865372514</v>
      </c>
      <c r="I276">
        <v>0</v>
      </c>
      <c r="J276">
        <v>84440.895935559485</v>
      </c>
      <c r="K276">
        <v>116458.12769245495</v>
      </c>
      <c r="L276">
        <v>374612.71228173957</v>
      </c>
    </row>
    <row r="277" spans="1:12" x14ac:dyDescent="0.25">
      <c r="A277" t="s">
        <v>252</v>
      </c>
      <c r="B277" t="s">
        <v>253</v>
      </c>
      <c r="C277">
        <v>19876.454518917686</v>
      </c>
      <c r="D277">
        <v>0</v>
      </c>
      <c r="E277">
        <v>9034.2317507873413</v>
      </c>
      <c r="F277">
        <v>12235.483344828246</v>
      </c>
      <c r="G277">
        <v>41146.169614533275</v>
      </c>
      <c r="H277">
        <v>25047.089991932451</v>
      </c>
      <c r="I277">
        <v>6559.8941813796328</v>
      </c>
      <c r="J277">
        <v>12175.198948848114</v>
      </c>
      <c r="K277">
        <v>16791.637016121407</v>
      </c>
      <c r="L277">
        <v>60573.820138281604</v>
      </c>
    </row>
    <row r="278" spans="1:12" x14ac:dyDescent="0.25">
      <c r="A278" t="s">
        <v>254</v>
      </c>
      <c r="B278" t="s">
        <v>255</v>
      </c>
      <c r="C278">
        <v>96671.84697837237</v>
      </c>
      <c r="D278">
        <v>0</v>
      </c>
      <c r="E278">
        <v>43939.218060647523</v>
      </c>
      <c r="F278">
        <v>59508.941722573763</v>
      </c>
      <c r="G278">
        <v>200120.00676159366</v>
      </c>
      <c r="H278">
        <v>82171.069931616512</v>
      </c>
      <c r="I278">
        <v>0</v>
      </c>
      <c r="J278">
        <v>38882.086965676237</v>
      </c>
      <c r="K278">
        <v>53624.905309549016</v>
      </c>
      <c r="L278">
        <v>174678.06220684177</v>
      </c>
    </row>
    <row r="279" spans="1:12" x14ac:dyDescent="0.25">
      <c r="A279" t="s">
        <v>623</v>
      </c>
      <c r="B279" t="s">
        <v>624</v>
      </c>
      <c r="C279">
        <v>311698.94586484542</v>
      </c>
      <c r="D279">
        <v>81044.224901805283</v>
      </c>
      <c r="E279">
        <v>235379.3626300178</v>
      </c>
      <c r="F279">
        <v>318785.29914011533</v>
      </c>
      <c r="G279">
        <v>946907.83253678377</v>
      </c>
      <c r="H279">
        <v>280529.05127836089</v>
      </c>
      <c r="I279">
        <v>72939.802411624754</v>
      </c>
      <c r="J279">
        <v>211841.42636701601</v>
      </c>
      <c r="K279">
        <v>286906.76922610379</v>
      </c>
      <c r="L279">
        <v>852217.04928310541</v>
      </c>
    </row>
    <row r="280" spans="1:12" x14ac:dyDescent="0.25">
      <c r="A280" t="s">
        <v>625</v>
      </c>
      <c r="B280" t="s">
        <v>626</v>
      </c>
      <c r="C280">
        <v>690624.63357063767</v>
      </c>
      <c r="D280">
        <v>175404.91569453964</v>
      </c>
      <c r="E280">
        <v>368206.20201453136</v>
      </c>
      <c r="F280">
        <v>485182.43276311865</v>
      </c>
      <c r="G280">
        <v>1719418.1840428272</v>
      </c>
      <c r="H280">
        <v>634256.95624732191</v>
      </c>
      <c r="I280">
        <v>166113.44943171</v>
      </c>
      <c r="J280">
        <v>378978.56646972831</v>
      </c>
      <c r="K280">
        <v>522674.86977301352</v>
      </c>
      <c r="L280">
        <v>1702023.8419217737</v>
      </c>
    </row>
    <row r="281" spans="1:12" x14ac:dyDescent="0.25">
      <c r="A281" t="s">
        <v>256</v>
      </c>
      <c r="B281" t="s">
        <v>257</v>
      </c>
      <c r="C281">
        <v>13552.12808108024</v>
      </c>
      <c r="D281">
        <v>0</v>
      </c>
      <c r="E281">
        <v>6159.7034664459152</v>
      </c>
      <c r="F281">
        <v>8342.3750078374433</v>
      </c>
      <c r="G281">
        <v>28054.206555363598</v>
      </c>
      <c r="H281">
        <v>16159.412898020935</v>
      </c>
      <c r="I281">
        <v>0</v>
      </c>
      <c r="J281">
        <v>7854.967063772976</v>
      </c>
      <c r="K281">
        <v>10833.314203949292</v>
      </c>
      <c r="L281">
        <v>34847.694165743203</v>
      </c>
    </row>
    <row r="282" spans="1:12" x14ac:dyDescent="0.25">
      <c r="A282" t="s">
        <v>258</v>
      </c>
      <c r="B282" t="s">
        <v>259</v>
      </c>
      <c r="C282">
        <v>56918.937940537027</v>
      </c>
      <c r="D282">
        <v>0</v>
      </c>
      <c r="E282">
        <v>25870.75455907284</v>
      </c>
      <c r="F282">
        <v>35037.975032917246</v>
      </c>
      <c r="G282">
        <v>117827.66753252712</v>
      </c>
      <c r="H282">
        <v>70293.446106391086</v>
      </c>
      <c r="I282">
        <v>0</v>
      </c>
      <c r="J282">
        <v>34169.106727412443</v>
      </c>
      <c r="K282">
        <v>47124.916787179434</v>
      </c>
      <c r="L282">
        <v>151587.46962098294</v>
      </c>
    </row>
    <row r="283" spans="1:12" x14ac:dyDescent="0.25">
      <c r="A283" t="s">
        <v>627</v>
      </c>
      <c r="B283" t="s">
        <v>628</v>
      </c>
      <c r="C283">
        <v>31253.432645028843</v>
      </c>
      <c r="D283">
        <v>7937.7500479868904</v>
      </c>
      <c r="E283">
        <v>17935.160554919232</v>
      </c>
      <c r="F283">
        <v>23633.020797649195</v>
      </c>
      <c r="G283">
        <v>80759.364045584167</v>
      </c>
      <c r="H283">
        <v>38782.590955250242</v>
      </c>
      <c r="I283">
        <v>10157.255506652333</v>
      </c>
      <c r="J283">
        <v>24703.733953642386</v>
      </c>
      <c r="K283">
        <v>34070.583588421963</v>
      </c>
      <c r="L283">
        <v>107714.16400396693</v>
      </c>
    </row>
    <row r="284" spans="1:12" x14ac:dyDescent="0.25">
      <c r="A284" t="s">
        <v>72</v>
      </c>
      <c r="B284" t="s">
        <v>52</v>
      </c>
      <c r="C284">
        <v>489685.02920168173</v>
      </c>
      <c r="D284">
        <v>127322.03353320391</v>
      </c>
      <c r="E284">
        <v>268864.79973205534</v>
      </c>
      <c r="F284">
        <v>357603.08308210963</v>
      </c>
      <c r="G284">
        <v>1243474.9455490506</v>
      </c>
      <c r="H284">
        <v>431641.70713242702</v>
      </c>
      <c r="I284">
        <v>113048.01970890821</v>
      </c>
      <c r="J284">
        <v>266230.44786313025</v>
      </c>
      <c r="K284">
        <v>367176.34446376457</v>
      </c>
      <c r="L284">
        <v>1178096.51916823</v>
      </c>
    </row>
    <row r="285" spans="1:12" x14ac:dyDescent="0.25">
      <c r="A285" t="s">
        <v>260</v>
      </c>
      <c r="B285" t="s">
        <v>261</v>
      </c>
      <c r="C285">
        <v>540278.17283239891</v>
      </c>
      <c r="D285">
        <v>0</v>
      </c>
      <c r="E285">
        <v>245566.84486231051</v>
      </c>
      <c r="F285">
        <v>332582.68364578608</v>
      </c>
      <c r="G285">
        <v>1118427.7013404954</v>
      </c>
      <c r="H285">
        <v>596282.33593697264</v>
      </c>
      <c r="I285">
        <v>0</v>
      </c>
      <c r="J285">
        <v>299077.87095315603</v>
      </c>
      <c r="K285">
        <v>412478.43831536942</v>
      </c>
      <c r="L285">
        <v>1307838.6452054982</v>
      </c>
    </row>
    <row r="286" spans="1:12" x14ac:dyDescent="0.25">
      <c r="A286" t="s">
        <v>629</v>
      </c>
      <c r="B286" t="s">
        <v>630</v>
      </c>
      <c r="C286">
        <v>135685.63441012529</v>
      </c>
      <c r="D286">
        <v>34461.451427845546</v>
      </c>
      <c r="E286">
        <v>77515.89804027362</v>
      </c>
      <c r="F286">
        <v>102142.09261883529</v>
      </c>
      <c r="G286">
        <v>349805.07649707975</v>
      </c>
      <c r="H286">
        <v>127659.36189436541</v>
      </c>
      <c r="I286">
        <v>33434.299376063929</v>
      </c>
      <c r="J286">
        <v>70825.272763974368</v>
      </c>
      <c r="K286">
        <v>97679.904600898837</v>
      </c>
      <c r="L286">
        <v>329598.83863530256</v>
      </c>
    </row>
    <row r="287" spans="1:12" x14ac:dyDescent="0.25">
      <c r="A287" t="s">
        <v>262</v>
      </c>
      <c r="B287" t="s">
        <v>263</v>
      </c>
      <c r="C287">
        <v>411799.97159926913</v>
      </c>
      <c r="D287">
        <v>0</v>
      </c>
      <c r="E287">
        <v>167954.58118509201</v>
      </c>
      <c r="F287">
        <v>227468.75854703426</v>
      </c>
      <c r="G287">
        <v>807223.31133139541</v>
      </c>
      <c r="H287">
        <v>378130.26181369013</v>
      </c>
      <c r="I287">
        <v>0</v>
      </c>
      <c r="J287">
        <v>183806.22929228767</v>
      </c>
      <c r="K287">
        <v>253499.55237241351</v>
      </c>
      <c r="L287">
        <v>815436.04347839137</v>
      </c>
    </row>
    <row r="288" spans="1:12" x14ac:dyDescent="0.25">
      <c r="A288" t="s">
        <v>631</v>
      </c>
      <c r="B288" t="s">
        <v>632</v>
      </c>
      <c r="C288">
        <v>56918.937940537027</v>
      </c>
      <c r="D288">
        <v>14799.380199460087</v>
      </c>
      <c r="E288">
        <v>32058.515474808417</v>
      </c>
      <c r="F288">
        <v>43418.34955891539</v>
      </c>
      <c r="G288">
        <v>147195.1831737209</v>
      </c>
      <c r="H288">
        <v>58173.88643287537</v>
      </c>
      <c r="I288">
        <v>15235.883259978498</v>
      </c>
      <c r="J288">
        <v>38387.842619314812</v>
      </c>
      <c r="K288">
        <v>52943.259638193769</v>
      </c>
      <c r="L288">
        <v>164740.87195036243</v>
      </c>
    </row>
    <row r="289" spans="1:12" x14ac:dyDescent="0.25">
      <c r="A289" t="s">
        <v>75</v>
      </c>
      <c r="B289" t="s">
        <v>58</v>
      </c>
      <c r="C289">
        <v>2631551.3593734847</v>
      </c>
      <c r="D289">
        <v>423653.98615720094</v>
      </c>
      <c r="E289">
        <v>1791287.4302882741</v>
      </c>
      <c r="F289">
        <v>2426024.4947980498</v>
      </c>
      <c r="G289">
        <v>7272517.2706170101</v>
      </c>
      <c r="H289">
        <v>2620386.4767645132</v>
      </c>
      <c r="I289">
        <v>359811.13358608354</v>
      </c>
      <c r="J289">
        <v>1973242.6791774493</v>
      </c>
      <c r="K289">
        <v>2721431.9004291445</v>
      </c>
      <c r="L289">
        <v>7674872.1899571903</v>
      </c>
    </row>
    <row r="290" spans="1:12" x14ac:dyDescent="0.25">
      <c r="A290" t="s">
        <v>264</v>
      </c>
      <c r="B290" t="s">
        <v>265</v>
      </c>
      <c r="C290">
        <v>90347.520540534941</v>
      </c>
      <c r="D290">
        <v>0</v>
      </c>
      <c r="E290">
        <v>41064.689776306113</v>
      </c>
      <c r="F290">
        <v>55615.833385582933</v>
      </c>
      <c r="G290">
        <v>187028.04370242398</v>
      </c>
      <c r="H290">
        <v>122003.56738005808</v>
      </c>
      <c r="I290">
        <v>0</v>
      </c>
      <c r="J290">
        <v>59305.001331485968</v>
      </c>
      <c r="K290">
        <v>81791.522239817175</v>
      </c>
      <c r="L290">
        <v>263100.09095136123</v>
      </c>
    </row>
    <row r="291" spans="1:12" x14ac:dyDescent="0.25">
      <c r="A291" t="s">
        <v>633</v>
      </c>
      <c r="B291" t="s">
        <v>634</v>
      </c>
      <c r="C291">
        <v>71374.541227022608</v>
      </c>
      <c r="D291">
        <v>18557.952948529317</v>
      </c>
      <c r="E291">
        <v>33355.697693979702</v>
      </c>
      <c r="F291">
        <v>45175.184215774229</v>
      </c>
      <c r="G291">
        <v>168463.37608530585</v>
      </c>
      <c r="H291">
        <v>74333.299330896305</v>
      </c>
      <c r="I291">
        <v>19468.073054416967</v>
      </c>
      <c r="J291">
        <v>40699.196133956495</v>
      </c>
      <c r="K291">
        <v>56131.002967634129</v>
      </c>
      <c r="L291">
        <v>190631.57148690388</v>
      </c>
    </row>
    <row r="292" spans="1:12" x14ac:dyDescent="0.25">
      <c r="A292" t="s">
        <v>635</v>
      </c>
      <c r="B292" t="s">
        <v>636</v>
      </c>
      <c r="C292">
        <v>319830.22271349368</v>
      </c>
      <c r="D292">
        <v>83158.422073156718</v>
      </c>
      <c r="E292">
        <v>145369.00180812363</v>
      </c>
      <c r="F292">
        <v>196880.05018496359</v>
      </c>
      <c r="G292">
        <v>745237.69677973771</v>
      </c>
      <c r="H292">
        <v>271855.68930646963</v>
      </c>
      <c r="I292">
        <v>70684.658762183215</v>
      </c>
      <c r="J292">
        <v>123563.65153690509</v>
      </c>
      <c r="K292">
        <v>167348.04265721905</v>
      </c>
      <c r="L292">
        <v>633452.04226277699</v>
      </c>
    </row>
    <row r="293" spans="1:12" x14ac:dyDescent="0.25">
      <c r="A293" t="s">
        <v>637</v>
      </c>
      <c r="B293" t="s">
        <v>638</v>
      </c>
      <c r="C293">
        <v>30523.409960305948</v>
      </c>
      <c r="D293">
        <v>7545.9487996948683</v>
      </c>
      <c r="E293">
        <v>13215.741096991205</v>
      </c>
      <c r="F293">
        <v>17558.182088073776</v>
      </c>
      <c r="G293">
        <v>68843.281945065799</v>
      </c>
      <c r="H293">
        <v>30702.884506239778</v>
      </c>
      <c r="I293">
        <v>6414.0564797406378</v>
      </c>
      <c r="J293">
        <v>14924.437421168652</v>
      </c>
      <c r="K293">
        <v>20583.296987503662</v>
      </c>
      <c r="L293">
        <v>72624.675394652731</v>
      </c>
    </row>
    <row r="294" spans="1:12" x14ac:dyDescent="0.25">
      <c r="A294" t="s">
        <v>639</v>
      </c>
      <c r="B294" t="s">
        <v>640</v>
      </c>
      <c r="C294">
        <v>747173.99487022404</v>
      </c>
      <c r="D294">
        <v>105687.34434929454</v>
      </c>
      <c r="E294">
        <v>367528.97349793959</v>
      </c>
      <c r="F294">
        <v>497761.70880096743</v>
      </c>
      <c r="G294">
        <v>1718152.0215184256</v>
      </c>
      <c r="H294">
        <v>684351.1362311868</v>
      </c>
      <c r="I294">
        <v>89834.242696900357</v>
      </c>
      <c r="J294">
        <v>363292.22669950023</v>
      </c>
      <c r="K294">
        <v>501040.78193265491</v>
      </c>
      <c r="L294">
        <v>1638518.3875602423</v>
      </c>
    </row>
    <row r="295" spans="1:12" x14ac:dyDescent="0.25">
      <c r="A295" t="s">
        <v>641</v>
      </c>
      <c r="B295" t="s">
        <v>642</v>
      </c>
      <c r="C295">
        <v>689862.35472563677</v>
      </c>
      <c r="D295">
        <v>175211.31203483266</v>
      </c>
      <c r="E295">
        <v>380397.25725598744</v>
      </c>
      <c r="F295">
        <v>501246.49091216031</v>
      </c>
      <c r="G295">
        <v>1746717.4149286172</v>
      </c>
      <c r="H295">
        <v>702126.49041900982</v>
      </c>
      <c r="I295">
        <v>183888.64656835163</v>
      </c>
      <c r="J295">
        <v>459235.31782459252</v>
      </c>
      <c r="K295">
        <v>633362.36182187975</v>
      </c>
      <c r="L295">
        <v>1978612.8166338336</v>
      </c>
    </row>
    <row r="296" spans="1:12" x14ac:dyDescent="0.25">
      <c r="A296" t="s">
        <v>643</v>
      </c>
      <c r="B296" t="s">
        <v>644</v>
      </c>
      <c r="C296">
        <v>179897.80742016615</v>
      </c>
      <c r="D296">
        <v>45690.463690851371</v>
      </c>
      <c r="E296">
        <v>86578.601844110279</v>
      </c>
      <c r="F296">
        <v>114083.94654443406</v>
      </c>
      <c r="G296">
        <v>426250.81949956185</v>
      </c>
      <c r="H296">
        <v>152913.13630714122</v>
      </c>
      <c r="I296">
        <v>38836.894137223666</v>
      </c>
      <c r="J296">
        <v>73591.811567493729</v>
      </c>
      <c r="K296">
        <v>96971.354562768945</v>
      </c>
      <c r="L296">
        <v>362313.19657462754</v>
      </c>
    </row>
    <row r="297" spans="1:12" x14ac:dyDescent="0.25">
      <c r="A297" t="s">
        <v>266</v>
      </c>
      <c r="B297" t="s">
        <v>267</v>
      </c>
      <c r="C297">
        <v>272849.51203241549</v>
      </c>
      <c r="D297">
        <v>0</v>
      </c>
      <c r="E297">
        <v>124015.36312444444</v>
      </c>
      <c r="F297">
        <v>167959.81682446046</v>
      </c>
      <c r="G297">
        <v>564824.69198132039</v>
      </c>
      <c r="H297">
        <v>252894.81185402762</v>
      </c>
      <c r="I297">
        <v>0</v>
      </c>
      <c r="J297">
        <v>122930.23454804705</v>
      </c>
      <c r="K297">
        <v>169541.36729180647</v>
      </c>
      <c r="L297">
        <v>545366.41369388113</v>
      </c>
    </row>
    <row r="298" spans="1:12" x14ac:dyDescent="0.25">
      <c r="A298" t="s">
        <v>645</v>
      </c>
      <c r="B298" t="s">
        <v>646</v>
      </c>
      <c r="C298">
        <v>0</v>
      </c>
      <c r="D298">
        <v>2516.8475761909667</v>
      </c>
      <c r="E298">
        <v>0</v>
      </c>
      <c r="F298">
        <v>0</v>
      </c>
      <c r="G298">
        <v>2516.8475761909667</v>
      </c>
      <c r="H298">
        <v>0</v>
      </c>
      <c r="I298">
        <v>2139.3204397623217</v>
      </c>
      <c r="J298">
        <v>0</v>
      </c>
      <c r="K298">
        <v>0</v>
      </c>
      <c r="L298">
        <v>2139.3204397623217</v>
      </c>
    </row>
    <row r="299" spans="1:12" x14ac:dyDescent="0.25">
      <c r="A299" t="s">
        <v>647</v>
      </c>
      <c r="B299" t="s">
        <v>648</v>
      </c>
      <c r="C299">
        <v>39752.909037835372</v>
      </c>
      <c r="D299">
        <v>6073.8262060861462</v>
      </c>
      <c r="E299">
        <v>18068.463501574683</v>
      </c>
      <c r="F299">
        <v>24470.966689656492</v>
      </c>
      <c r="G299">
        <v>88366.165435152696</v>
      </c>
      <c r="H299">
        <v>42014.473534854442</v>
      </c>
      <c r="I299">
        <v>11003.693465540029</v>
      </c>
      <c r="J299">
        <v>20422.914365809742</v>
      </c>
      <c r="K299">
        <v>28166.61693026817</v>
      </c>
      <c r="L299">
        <v>101607.69829647239</v>
      </c>
    </row>
    <row r="300" spans="1:12" x14ac:dyDescent="0.25">
      <c r="A300" t="s">
        <v>649</v>
      </c>
      <c r="B300" t="s">
        <v>650</v>
      </c>
      <c r="C300">
        <v>67588.724256729067</v>
      </c>
      <c r="D300">
        <v>17166.191160687096</v>
      </c>
      <c r="E300">
        <v>49594.717888236497</v>
      </c>
      <c r="F300">
        <v>65350.571895759393</v>
      </c>
      <c r="G300">
        <v>199700.20520141203</v>
      </c>
      <c r="H300">
        <v>65445.622236984789</v>
      </c>
      <c r="I300">
        <v>17140.368667475803</v>
      </c>
      <c r="J300">
        <v>44635.246099412849</v>
      </c>
      <c r="K300">
        <v>60996.62354262489</v>
      </c>
      <c r="L300">
        <v>188217.86054649833</v>
      </c>
    </row>
    <row r="301" spans="1:12" x14ac:dyDescent="0.25">
      <c r="A301" t="s">
        <v>76</v>
      </c>
      <c r="B301" t="s">
        <v>64</v>
      </c>
      <c r="C301">
        <v>964599.29369519651</v>
      </c>
      <c r="D301">
        <v>244989.02814232293</v>
      </c>
      <c r="E301">
        <v>474699.7799693502</v>
      </c>
      <c r="F301">
        <v>625508.18757951609</v>
      </c>
      <c r="G301">
        <v>2309796.2893863861</v>
      </c>
      <c r="H301">
        <v>893810.74630630249</v>
      </c>
      <c r="I301">
        <v>204637.71862232382</v>
      </c>
      <c r="J301">
        <v>519919.96415867127</v>
      </c>
      <c r="K301">
        <v>717056.64542042091</v>
      </c>
      <c r="L301">
        <v>2335425.0745077184</v>
      </c>
    </row>
    <row r="302" spans="1:12" x14ac:dyDescent="0.25">
      <c r="A302" t="s">
        <v>320</v>
      </c>
      <c r="B302" t="s">
        <v>321</v>
      </c>
      <c r="C302">
        <v>399336.04078916449</v>
      </c>
      <c r="D302">
        <v>0</v>
      </c>
      <c r="E302">
        <v>181505.92881127296</v>
      </c>
      <c r="F302">
        <v>245821.98356427654</v>
      </c>
      <c r="G302">
        <v>826663.95316471392</v>
      </c>
      <c r="H302">
        <v>339435.63467078982</v>
      </c>
      <c r="I302">
        <v>0</v>
      </c>
      <c r="J302">
        <v>154280.03948958201</v>
      </c>
      <c r="K302">
        <v>208948.68602963505</v>
      </c>
      <c r="L302">
        <v>702664.3601900069</v>
      </c>
    </row>
    <row r="303" spans="1:12" x14ac:dyDescent="0.25">
      <c r="A303" t="s">
        <v>268</v>
      </c>
      <c r="B303" t="s">
        <v>269</v>
      </c>
      <c r="C303">
        <v>527629.5199567239</v>
      </c>
      <c r="D303">
        <v>0</v>
      </c>
      <c r="E303">
        <v>239817.78829362761</v>
      </c>
      <c r="F303">
        <v>324796.46697180445</v>
      </c>
      <c r="G303">
        <v>1092243.775222156</v>
      </c>
      <c r="H303">
        <v>614057.69012479542</v>
      </c>
      <c r="I303">
        <v>0</v>
      </c>
      <c r="J303">
        <v>312038.5666083814</v>
      </c>
      <c r="K303">
        <v>430353.40675188584</v>
      </c>
      <c r="L303">
        <v>1356449.6634850625</v>
      </c>
    </row>
    <row r="304" spans="1:12" x14ac:dyDescent="0.25">
      <c r="A304" t="s">
        <v>80</v>
      </c>
      <c r="B304" t="s">
        <v>15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17651.051011684394</v>
      </c>
      <c r="I304">
        <v>0</v>
      </c>
      <c r="J304">
        <v>11232.26907344083</v>
      </c>
      <c r="K304">
        <v>15491.178907303922</v>
      </c>
      <c r="L304">
        <v>44374.498992429144</v>
      </c>
    </row>
    <row r="305" spans="1:12" x14ac:dyDescent="0.25">
      <c r="A305" t="s">
        <v>651</v>
      </c>
      <c r="B305" t="s">
        <v>652</v>
      </c>
      <c r="C305">
        <v>100285.74779999378</v>
      </c>
      <c r="D305">
        <v>26075.098446667773</v>
      </c>
      <c r="E305">
        <v>61834.76841974663</v>
      </c>
      <c r="F305">
        <v>83745.724041801892</v>
      </c>
      <c r="G305">
        <v>271941.3387082101</v>
      </c>
      <c r="H305">
        <v>90492.712228917269</v>
      </c>
      <c r="I305">
        <v>23700.26284885544</v>
      </c>
      <c r="J305">
        <v>58012.113027624269</v>
      </c>
      <c r="K305">
        <v>80008.41288841817</v>
      </c>
      <c r="L305">
        <v>252213.50099381513</v>
      </c>
    </row>
    <row r="306" spans="1:12" x14ac:dyDescent="0.25">
      <c r="A306" t="s">
        <v>270</v>
      </c>
      <c r="B306" t="s">
        <v>271</v>
      </c>
      <c r="C306">
        <v>163529.01217836823</v>
      </c>
      <c r="D306">
        <v>0</v>
      </c>
      <c r="E306">
        <v>0</v>
      </c>
      <c r="F306">
        <v>0</v>
      </c>
      <c r="G306">
        <v>163529.01217836823</v>
      </c>
      <c r="H306">
        <v>232695.54573150148</v>
      </c>
      <c r="I306">
        <v>0</v>
      </c>
      <c r="J306">
        <v>113111.52571833081</v>
      </c>
      <c r="K306">
        <v>155999.72453686985</v>
      </c>
      <c r="L306">
        <v>501806.79598670214</v>
      </c>
    </row>
    <row r="307" spans="1:12" x14ac:dyDescent="0.25">
      <c r="A307" t="s">
        <v>322</v>
      </c>
      <c r="B307" t="s">
        <v>323</v>
      </c>
      <c r="C307">
        <v>127390.0039621543</v>
      </c>
      <c r="D307">
        <v>0</v>
      </c>
      <c r="E307">
        <v>57901.212584591616</v>
      </c>
      <c r="F307">
        <v>78418.325073671949</v>
      </c>
      <c r="G307">
        <v>263709.54162041785</v>
      </c>
      <c r="H307">
        <v>132507.1857637717</v>
      </c>
      <c r="I307">
        <v>0</v>
      </c>
      <c r="J307">
        <v>64410.729922938401</v>
      </c>
      <c r="K307">
        <v>88833.176472384235</v>
      </c>
      <c r="L307">
        <v>285751.09215909435</v>
      </c>
    </row>
    <row r="308" spans="1:12" x14ac:dyDescent="0.25">
      <c r="A308" t="s">
        <v>82</v>
      </c>
      <c r="B308" t="s">
        <v>23</v>
      </c>
      <c r="C308">
        <v>14698.082714537602</v>
      </c>
      <c r="D308">
        <v>2854.7916851154359</v>
      </c>
      <c r="E308">
        <v>10064.382666673873</v>
      </c>
      <c r="F308">
        <v>13630.664996316293</v>
      </c>
      <c r="G308">
        <v>41247.922062643207</v>
      </c>
      <c r="H308">
        <v>33101.867174536295</v>
      </c>
      <c r="I308">
        <v>8669.4600427028963</v>
      </c>
      <c r="J308">
        <v>25397.086115755053</v>
      </c>
      <c r="K308">
        <v>35026.832260780648</v>
      </c>
      <c r="L308">
        <v>102195.24559377489</v>
      </c>
    </row>
    <row r="309" spans="1:12" x14ac:dyDescent="0.25">
      <c r="A309" t="s">
        <v>272</v>
      </c>
      <c r="B309" t="s">
        <v>273</v>
      </c>
      <c r="C309">
        <v>17166.028902701641</v>
      </c>
      <c r="D309">
        <v>0</v>
      </c>
      <c r="E309">
        <v>7802.2910574981597</v>
      </c>
      <c r="F309">
        <v>10567.008343260759</v>
      </c>
      <c r="G309">
        <v>35535.328303460556</v>
      </c>
      <c r="H309">
        <v>24239.119347031414</v>
      </c>
      <c r="I309">
        <v>0</v>
      </c>
      <c r="J309">
        <v>11782.450595659468</v>
      </c>
      <c r="K309">
        <v>16249.971305923944</v>
      </c>
      <c r="L309">
        <v>52271.541248614827</v>
      </c>
    </row>
    <row r="310" spans="1:12" x14ac:dyDescent="0.25">
      <c r="A310" t="s">
        <v>653</v>
      </c>
      <c r="B310" t="s">
        <v>654</v>
      </c>
      <c r="C310">
        <v>56918.937940537027</v>
      </c>
      <c r="D310">
        <v>14799.380199460087</v>
      </c>
      <c r="E310">
        <v>30382.1680757582</v>
      </c>
      <c r="F310">
        <v>38343.942711325835</v>
      </c>
      <c r="G310">
        <v>140444.42892708114</v>
      </c>
      <c r="H310">
        <v>51227.044146483327</v>
      </c>
      <c r="I310">
        <v>13319.442179514079</v>
      </c>
      <c r="J310">
        <v>27343.95126818238</v>
      </c>
      <c r="K310">
        <v>34509.548440193255</v>
      </c>
      <c r="L310">
        <v>126399.98603437305</v>
      </c>
    </row>
    <row r="311" spans="1:12" x14ac:dyDescent="0.25">
      <c r="A311" t="s">
        <v>655</v>
      </c>
      <c r="B311" t="s">
        <v>656</v>
      </c>
      <c r="C311">
        <v>13678.670385290405</v>
      </c>
      <c r="D311">
        <v>3474.110115853342</v>
      </c>
      <c r="E311">
        <v>6268.7767930583132</v>
      </c>
      <c r="F311">
        <v>8260.3181539700945</v>
      </c>
      <c r="G311">
        <v>31681.875448172155</v>
      </c>
      <c r="H311">
        <v>11626.869827496843</v>
      </c>
      <c r="I311">
        <v>2952.9935984753406</v>
      </c>
      <c r="J311">
        <v>5328.460274099566</v>
      </c>
      <c r="K311">
        <v>7021.2704308745797</v>
      </c>
      <c r="L311">
        <v>26929.594130946331</v>
      </c>
    </row>
    <row r="312" spans="1:12" x14ac:dyDescent="0.25">
      <c r="A312" t="s">
        <v>657</v>
      </c>
      <c r="B312" t="s">
        <v>658</v>
      </c>
      <c r="C312">
        <v>117451.77670269545</v>
      </c>
      <c r="D312">
        <v>30538.403586187484</v>
      </c>
      <c r="E312">
        <v>54459.088158162078</v>
      </c>
      <c r="F312">
        <v>73756.4946876256</v>
      </c>
      <c r="G312">
        <v>276205.76313467062</v>
      </c>
      <c r="H312">
        <v>99834.010197291136</v>
      </c>
      <c r="I312">
        <v>25957.643048259361</v>
      </c>
      <c r="J312">
        <v>46737.054029449217</v>
      </c>
      <c r="K312">
        <v>64458.219513498312</v>
      </c>
      <c r="L312">
        <v>236986.92678849801</v>
      </c>
    </row>
    <row r="313" spans="1:12" x14ac:dyDescent="0.25">
      <c r="A313" t="s">
        <v>659</v>
      </c>
      <c r="B313" t="s">
        <v>660</v>
      </c>
      <c r="C313">
        <v>14455.60328648559</v>
      </c>
      <c r="D313">
        <v>2722.9201211020172</v>
      </c>
      <c r="E313">
        <v>6570.3503642089772</v>
      </c>
      <c r="F313">
        <v>8898.5333416932717</v>
      </c>
      <c r="G313">
        <v>32647.407113489855</v>
      </c>
      <c r="H313">
        <v>16967.383542921987</v>
      </c>
      <c r="I313">
        <v>2314.4821029367145</v>
      </c>
      <c r="J313">
        <v>8247.715416961626</v>
      </c>
      <c r="K313">
        <v>11374.979914146761</v>
      </c>
      <c r="L313">
        <v>38904.560976967092</v>
      </c>
    </row>
    <row r="314" spans="1:12" x14ac:dyDescent="0.25">
      <c r="A314" t="s">
        <v>661</v>
      </c>
      <c r="B314" t="s">
        <v>662</v>
      </c>
      <c r="C314">
        <v>12648.65287567489</v>
      </c>
      <c r="D314">
        <v>3288.7511554355756</v>
      </c>
      <c r="E314">
        <v>8336.5016067981269</v>
      </c>
      <c r="F314">
        <v>11290.514719773808</v>
      </c>
      <c r="G314">
        <v>35564.4203576824</v>
      </c>
      <c r="H314">
        <v>12119.559673515707</v>
      </c>
      <c r="I314">
        <v>3174.1423458288546</v>
      </c>
      <c r="J314">
        <v>10352.650215876183</v>
      </c>
      <c r="K314">
        <v>14278.037287950072</v>
      </c>
      <c r="L314">
        <v>39924.389523170816</v>
      </c>
    </row>
    <row r="315" spans="1:12" x14ac:dyDescent="0.25">
      <c r="A315" t="s">
        <v>663</v>
      </c>
      <c r="B315" t="s">
        <v>664</v>
      </c>
      <c r="C315">
        <v>187019.36751890733</v>
      </c>
      <c r="D315">
        <v>31191.732469375598</v>
      </c>
      <c r="E315">
        <v>85003.907836953644</v>
      </c>
      <c r="F315">
        <v>115124.77510815667</v>
      </c>
      <c r="G315">
        <v>418339.7829333932</v>
      </c>
      <c r="H315">
        <v>214920.19154367846</v>
      </c>
      <c r="I315">
        <v>0</v>
      </c>
      <c r="J315">
        <v>104471.06194818059</v>
      </c>
      <c r="K315">
        <v>144083.07891252567</v>
      </c>
      <c r="L315">
        <v>463474.33240438474</v>
      </c>
    </row>
    <row r="316" spans="1:12" x14ac:dyDescent="0.25">
      <c r="A316" t="s">
        <v>665</v>
      </c>
      <c r="B316" t="s">
        <v>666</v>
      </c>
      <c r="C316">
        <v>3632258.6964283534</v>
      </c>
      <c r="D316">
        <v>922521.43850384257</v>
      </c>
      <c r="E316">
        <v>2426214.7891610758</v>
      </c>
      <c r="F316">
        <v>3271045.2405730607</v>
      </c>
      <c r="G316">
        <v>10252040.164666332</v>
      </c>
      <c r="H316">
        <v>3269032.8267855183</v>
      </c>
      <c r="I316">
        <v>830269.29465345829</v>
      </c>
      <c r="J316">
        <v>2238469.2389987041</v>
      </c>
      <c r="K316">
        <v>3087223.7152704503</v>
      </c>
      <c r="L316">
        <v>9424995.0757081304</v>
      </c>
    </row>
    <row r="317" spans="1:12" x14ac:dyDescent="0.25">
      <c r="A317" t="s">
        <v>667</v>
      </c>
      <c r="B317" t="s">
        <v>668</v>
      </c>
      <c r="C317">
        <v>549312.9248864525</v>
      </c>
      <c r="D317">
        <v>76990.693374263836</v>
      </c>
      <c r="E317">
        <v>249673.31383994111</v>
      </c>
      <c r="F317">
        <v>338144.26698434429</v>
      </c>
      <c r="G317">
        <v>1214121.1990850016</v>
      </c>
      <c r="H317">
        <v>600322.18916147808</v>
      </c>
      <c r="I317">
        <v>0</v>
      </c>
      <c r="J317">
        <v>302023.48360207095</v>
      </c>
      <c r="K317">
        <v>416540.93114185048</v>
      </c>
      <c r="L317">
        <v>1318886.6039053996</v>
      </c>
    </row>
    <row r="318" spans="1:12" x14ac:dyDescent="0.25">
      <c r="A318" t="s">
        <v>669</v>
      </c>
      <c r="B318" t="s">
        <v>670</v>
      </c>
      <c r="C318">
        <v>156224.81440042204</v>
      </c>
      <c r="D318">
        <v>39677.994481061862</v>
      </c>
      <c r="E318">
        <v>67346.091233142011</v>
      </c>
      <c r="F318">
        <v>91209.966752356035</v>
      </c>
      <c r="G318">
        <v>354458.86686698196</v>
      </c>
      <c r="H318">
        <v>138970.95092298012</v>
      </c>
      <c r="I318">
        <v>33726.295308902583</v>
      </c>
      <c r="J318">
        <v>67552.716748447579</v>
      </c>
      <c r="K318">
        <v>93166.502153963942</v>
      </c>
      <c r="L318">
        <v>333416.46513429424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D a t a M a s h u p   s q m i d = " b 8 b b d 3 1 4 - 5 a 0 0 - 4 0 8 c - b 6 1 9 - 7 c 8 0 1 8 b 3 6 d 7 d "   x m l n s = " h t t p : / / s c h e m a s . m i c r o s o f t . c o m / D a t a M a s h u p " > A A A A A G U b A A B Q S w M E F A A C A A g A u 0 X 8 V q n 1 e S O l A A A A 9 g A A A B I A H A B D b 2 5 m a W c v U G F j a 2 F n Z S 5 4 b W w g o h g A K K A U A A A A A A A A A A A A A A A A A A A A A A A A A A A A h Y + x D o I w G I R f h X S n L S V R Q 3 7 K 4 C q J C d G 4 N q V C I x R D i + X d H H w k X 0 G M o m 6 O d / d d c n e / 3 i A b 2 y a 4 q N 7 q z q Q o w h Q F y s i u 1 K Z K 0 e C O 4 Q p l H L Z C n k S l g g k 2 N h m t T l H t 3 D k h x H u P f Y y 7 v i K M 0 o g c 8 k 0 h a 9 W K U B v r h J E K f V r l / x b i s H + N 4 Q x H 0 R L H C 4 Y p k N m E X J s v w K a 9 z / T H h P X Q u K F X X J l w V w C Z J Z D 3 B / 4 A U E s D B B Q A A g A I A L t F / F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7 R f x W o 3 6 O 0 F 4 Y A A A A u g A A E w A c A E Z v c m 1 1 b G F z L 1 N l Y 3 R p b 2 4 x L m 0 g o h g A K K A U A A A A A A A A A A A A A A A A A A A A A A A A A A A A 7 T 1 r c x s 3 k t 9 d 5 f + A G t f e U T Z F k 5 S U x + 0 6 V Y x E 2 b y V R S 1 J X y o l s 1 Q j c m Q z I T m 8 4 T C x T + X / f n j M A 4 9 u A D N U E i d r f z E 1 0 w D 6 B a C 7 0 e j Z R r N 0 E a / J W P z f + f v j R 4 8 f b d + H S T Q n T 4 J T + i O N k p t J s r g N l + N o P V + s 3 5 G z x T Z N F r N 0 G 5 A X Z B m l j x 8 R + m 8 c 7 5 J Z R J / 0 P 8 y i Z e u H O P n 5 N o 5 / b p w v l l H r N F 6 n 0 T r d N o L x f 7 3 t b T Z x w k Z b 0 U f Z X 2 / P o 3 m U h E t y l c T v k n B F e s t l P H v b P T r s H r + d L N J l R A a H P X K + W I f L t 2 d h G h L W 7 / b t c H w 1 y H 5 y W K K i f L P N c J 5 n O L c + L L c f g o M m W e + W y y Z J k 1 1 0 0 M w I e B 9 F a e e G / 0 f J E P T c X w / S a P U i E C + D 5 j 8 X 6 3 n 2 V z D 9 d M 0 w m W b t n w Q U 9 1 W c U s 6 9 i k J K D e f P J L y l 9 G d v s u c N e a g m u c 7 e U p L H s 3 A Z J t s X D K / p Q d E x J W r 9 j v Y 7 + b i J y k 4 n S b j e 3 s X J 6 j R e 7 l Z r 9 n L b A L B o 3 t 8 H F / 3 e 4 C y g B F M g k k Y f 0 k 9 N c h / o E i W n 8 T x y Q h k A G c + f C 5 4 T 8 / 3 p 2 Z k 6 + K e S t l G 0 D l c U W 0 G E x D P x I n v c 0 J j A a M K w B 1 5 w B O i o j x 8 t 1 t j A q u q f D f t C B 0 O m q Z + B p u f N x F 8 / h N v 3 l M S U T t 3 z H 0 m 3 3 T 0 i d 6 y F R b 9 L a h A d l 8 i 1 6 / k o W s W / M E n E G z K K f 5 V k N v 5 5 s W n o A z W P D 6 p P E W A U n 5 m S N w K 0 i b 0 o t Q m Y J c H 4 d H j W 5 w o 0 6 U 3 6 R P 0 r q K O z O j r y V G Q / F v O A z 5 C L 4 W n v g v T P 3 p z 2 J o P h J f 3 d e 9 m / P P 2 R N C j Q Q Q Z 8 S b s W 4 N / 3 x o N T 8 m p 4 c U Z e 9 U a v L / r j M a H P + q R x P h q + J m O u E d 1 D r h a 9 C 9 Y 5 6 / X p U 9 6 T 3 D h M V l S b t u T 7 c J t 1 f T q 8 P O 1 f T k a 8 R d 0 h W C c t d I h J b / S y P + m f 1 e 1 d a 2 8 O 0 D 8 f v K z b u d Q W w H w 4 o a K p i 7 b U 2 O x a t D 1 i b Y + J E F H Z A x d b u F 3 M 5 C X J b K b K T m 1 O 1 6 V Z y 9 6 8 4 K v a c h I m 7 y I 2 U 6 y N O d / U h u K R d U T O E m 0 4 s Q Q a D a / 6 I 0 Y c n R d k e E 4 w S b A e r i K 6 q K 3 T 8 F 1 E 4 j v y K l 7 O I Y a P + u P B G e 2 Q X A 2 v 3 l w U w 4 + i 7 W J O W 5 O r e N M K 5 I 2 q 0 i a s r x D Z x K f z X d 8 c 0 e m Y A a 5 3 q 9 s o K e Y m O K 1 M U N s c M a E x p Q f 6 x Z T Y B D U U F i B I V 0 p g Q E D 7 E A L s / Z h q Z Q I 5 N c d s o u q L + l 6 1 N x T 9 0 e x s Z p 8 8 F / o B W h r j / 1 2 2 2 B 5 8 S 5 F o B N v k l 8 P x v y 4 6 H b 4 7 9 c 7 H R 2 x v / N c u S j 7 S P b t / 0 T + d k L N W b v 0 w q 6 h J / x 4 m 7 8 L 1 4 v 8 4 7 Y N 5 U 4 J g G 0 u T D F t 0 9 R i z f Y Z j L z / g 7 8 e z 9 3 G 8 / D E K k 8 H 8 S W N 5 d 0 A I X / W u O Q b T 1 v X Z I q F e R J x 8 5 L 9 F 1 1 N y l s E u o 7 u U / B Q v 1 n A D G b s p G R J q 2 O g o U z 4 M t U d Z 3 4 T 8 8 D 5 K I t p C R p L C d 4 8 4 R D C V J C G Y K g v g f H R 1 8 c c b e J I r c 0 6 N N 4 H V r 4 v 0 P V m s N r u U U 7 y 1 2 H e v I z p T O j d 8 W T J s O / E y t + s 4 j G n X V V j h 5 M H Y 2 r Y t + E 5 V c b B O v z p u M U A + R W R F N J Y / W Q e N l 5 M 4 p W 5 n u m M T b G t 2 r L w e r K + o q Z W k H x G 4 b G 7 L Y O p c L d j Q m 8 / Z y r 3 b p v G q Z A N 9 K h h g u C K k c H C i c P a e T C j 2 r a t w P k 6 p V 9 T g f 5 1 T Y 7 N x L f O B m q w n z a A d H M h G Z Z x Q x Y H N S v 6 q t C s V F J s a + 3 W G F + j p z D b 4 i 3 M U 4 e G n G p a 3 S W d T 0 x H d T 1 M 7 N v 2 0 c 6 q c u 2 V I Z v F u / V l E J f b 2 1 Z 4 E K k 3 C k Q q M a a 1 R b n f b K h k w 4 P h s p g u w T j 5 9 w v X H b C t n j 7 v w 4 y M z J M C f H 8 P g J w j 4 V z D 4 1 / D j b + D H 3 8 K P O 2 3 k O U J p B y G 1 c 4 Q 8 R 2 j t n C D P E W I 7 C L U d h V x g X i L O u r 6 Y H e / h 5 Z a e + r 0 s S m b 4 B p r U Z e e 3 F G 5 w N f y f / m j y Y 6 B J N 7 j s v 2 w F m m y D s / 6 F 8 p B J N j g f j i f 9 U a B L l h r E l + e B L t f M n D 0 f j l 5 T F 4 D 6 T 2 8 u J 4 E u 5 O D k s P M 1 8 x K U w b i c c 6 c k 7 y H Q B Z 5 Z 9 / 2 L w c v B 9 9 R J C X T J Z z Y 9 D P C V 4 u 3 + h / C x Y N C v R V 8 U / 3 H h x w W 6 e u Q A r J 8 A 0 h G P t V t 3 a 6 T 1 Q F o D i n m P + E 9 d D w c K j J w A D l S u M 6 Z t z r X G f M z 1 x n y c a Q 7 k S 1 H V w V w h V X d M q F J 5 A H d D 0 x 7 A h 9 L U B / M J b R C 4 A k G 9 q R q E Q n A V 8 v V 2 u t q e f Z U s 4 o Q w a 4 W E 8 5 + o E U O f h o V f 9 g d s 4 O S Q n F M G h b v 5 I q U 7 X s L d k v X 2 7 V W 4 T T m e / 7 k l S X R I 5 v F b F t 4 5 y p v 2 C P + T j K J f x J Z O f x 3 O Y + v G P l g v 0 g W F h C j H t n l b m 4 c 6 k / D C 7 I 8 8 r G C O a O 9 1 H w u g K M 4 6 8 5 N J Q + j Z R 1 P P D p B Y B O D y k w Y 5 F l 0 s q d r d h r O f o c Z l u A X o A F V 3 q C c R i k G J 8 e y F W + t A N w B o b / 4 T 8 Q j V M D C P c A 0 D K 0 I 2 o Q v S H b b h / X F i n A E c 7 2 i L x M l e z s k / 2 o X 4 / V a g b J b f 5 E p 0 c y d I v + G k I + E D e 6 O H C y v 4 I O c 8 z o T N B G z 5 Y B q 2 E e 4 s 2 R T x P y S I U O j J K c O H U O f T B C x V 9 k 5 W K h h w g 8 U s 2 M t D w q 2 H T b x B R h G G C f D m P K b c A 0 I x 7 F 1 m / m h v m K 3 E F h b 1 j f e c m h w O y D g N 0 4 h O q R U h n X b 7 u H F 7 8 N m 5 4 k c S k r k v z l A / d / v j f H I p Z C 7 W O Z 2 o e 2 5 r t N 8 h q x 9 G z c 7 v d / R K O Z z y s I 6 G b b S k a x l 7 B m 7 3 I m b W u M 7 c i C l t F / z Q G 7 8 a X L 6 c D C / V + J i n k 6 I i 0 l Q c z N y n 9 A 8 x 9 b b b 3 W r D j a D P T Z u 7 h Q 5 n u l A 0 F B o h 2 G P T a g m O 9 5 X 1 h O k z A l 5 R k z u G K t v R a H Y f R I k 7 f w k t P i q 1 + E R W 6 O L n t + X P j u S V d y S 3 v K P 4 5 T y U P y f s + G g R S Q h d R m w H / u 9 4 s Y b c 8 T K y w M I M 6 A a g w Q X M T q G y J Q S F Z w M y d W p d R H f p c E d 5 U K L a / 7 A J 1 y z y 7 e q m I E K 0 4 L + L 6 L 1 G s B d W d P 8 f T C 7 6 Z N A k V 7 3 R h P S y E 2 h q V Z C X o x 5 1 i b N T Z X t P L X c v y s L k T T B q 4 V 5 G K U n j I v / t r 2 z Z 5 u v I K N p G y S 9 2 j 9 q E 3 H c 7 R s f + P f f g v d K f J K 0 R 9 m v p a p H e H Z 2 I x K S R 8 F V l R 6 W 6 F t L M f M n v I 2 r 8 R k A D A 5 4 5 l f S P R I z j 3 6 7 w M v 2 b c H e z w g i c C V b 4 W i y 7 6 S B D h a I F P 8 s j g 9 U m i X 9 h 8 4 2 f 8 o u H C / 4 w Y k / J q 1 d k Q p d o j g Z 9 x / 5 X f G N L m 5 t u 3 u r m S G 1 3 c + x o e V K 0 / E p r + b W j 5 T d F y 2 + 1 l i J C L 1 m x / M / d b S p x J c y f s 6 A G C 8 M w 7 4 q E v 4 b J f E v o G k n X k F n 8 j r m P M d i c A 7 I X r 7 n P x v 6 j U p n v Z n m D N h a r r h W q N l N e M x + 0 Q m D r s j + h + w M 5 G 4 w n o 8 G p H q 6 1 H P G Y B p Z 6 x t M B j d + y t b q Z j D d L u n K f h s s Z v H m 4 0 8 S r m B q i 2 z J r m H K C J U I o D w L 2 x N d U 4 L A V 7 Y G s f z M B A T s g F w c I t F X L a G E + B Y / P V S Q 6 i B m m U g W n c D 8 c 2 z p V + N Z 5 S M a 1 O g 7 W U Y A 6 + b g a e W y m 2 u R T G W 8 Z v z I R v Q 7 t U N O H T U e 0 Z u W r s u 0 i 6 q j l w d i 0 U U 1 y M 9 K C P u V p K g W A l 5 Z q i X O + u i p 8 I Q 0 f J f s t K C 8 u C J C W 9 h p V v o 6 H 9 i l D 3 9 v G K T W B 7 R 3 z A J f R E e q 5 a e j Z 5 b T d r R Z 3 d p C A w / i K S A B X E A 6 3 S P I h K B 6 7 l T I J C P W C y q i p 8 V o I j j d v O Z r C Q E G l T D C N T I E Q S x 7 N 9 s Q t G Z 1 f X T z L m c n + y K M F 1 0 4 k p 8 + u r S v I F M a 0 A 6 O q 5 o y R 4 G / D O 4 4 P G 1 C / J l X g i A z 8 / P q J B 6 H I o W D H u V y p 1 L A Z 4 k C 2 T N z N 4 9 Y g Z 7 o w Z 1 T k o A t E f y M F R + w S q c w Y G b 0 j t + C 6 k o r N x A B E 2 L n b X H + e k X w s 9 Y V D 7 x B l Q 1 A 9 d q P K 5 / G Y W Z E M W e H h 9 N d J v F x m T o 3 A x t w A Z S Z W p R F R u a N K K n c s r p d Z U P f U t x O 3 v h 3 J + q Y N G Z n c A k X 0 8 P w 6 r s S v E + U 6 n o 0 I C 9 + 8 Q x c q n k 2 f x f 5 B s 5 D g x c F K m b I D d 3 E D Q U W O 5 1 X D e x Q z X 7 L l B d j 9 H I t l q d n c X I d v g n K i T J m K F t a L l G q 2 D y f g i 9 / 4 x W / 8 4 j d + 8 R u / + I 2 f g 9 / 4 M o l 3 G + O E k z + t 7 i / e u z w 0 b r d c 0 H Z s F 2 t g D s V B E d x c L v k x s J Q D B u x + W q e A D Y l 1 q G 5 d C i v k b S s j e L h e f k Q 2 L y k s a t g w w / R 9 l J i r i j h E z u W a 7 V h g f Q W U 4 f W u C 8 F 4 A U O T 4 q q Q g V S 9 6 + / m V R / b o K V W g U x R r i 9 V u 7 F l L G R l b 9 k i x F U q H z a o u V 5 q 9 7 I q L Z a + a + X n u T T + O V f G x V y 7 B 6 H p a 8 c 6 q f S F 8 h 6 / a a e l J q r K J 2 F w t q P L y i x M i 3 5 L B I p X k l I b 6 A J D y X + T Q w q 6 + R j U c U 5 M 1 K T J r P R e X u 8 B / L u i G 0 n h G T c W 6 1 l q c r U r q z x 4 b C X 1 J y / g r 3 f L d E H f s A A M t I C L g U / j 1 e 1 i H T X u p f W + m U d u 2 B / 1 D K d 8 a b e c A 2 o Z q v s 6 w k z 5 Y D 8 C N A h R / 9 E z g K m 5 k K i n u E + w y h q A 8 Y g 2 V H a S w B y n c r G V N 3 x 7 f F y B 9 F p 0 y x b V f S c E L 7 e E T I 7 x 9 k V 3 L b w r C 4 y / H F y + q s w U u y w e h v V V t z u d 8 Q a X U P 0 1 G G 1 j M N 6 L l F e U J b C X q 5 7 j u E L B P d i Y z T O D a H F H r l 0 a w b I d m Z l N q H W 5 V s F V s G i 5 j T y 6 k 4 R U E E t W D s o A D l D C 4 A 4 8 a d M 1 2 Y N O X U Y + N B v D 1 D 0 1 Q Y i l u x D G B j 1 o y d Q S 1 A W P u K 1 j X 9 f P W M p N H d v 4 O v j O B 4 z Z / A 1 W L m Q i V p y k l k R z N d V G M j t q + J w O c 6 H w N v G Q l S P q V M 3 d 0 r d S 2 N 1 S K w f i Z i l u l Z o e l 1 G M E P c b q 2 i c c f G 5 r t v u 6 9 s Y y K n m 9 s A w 7 g M l x w w w w f c J / X W Q G 9 i e N 4 R E U u + X + x P 7 3 J 9 w O g S O a x T 3 0 A X 9 4 u d x + V O 6 W K B c m i l + f l P + l K 8 b t K X f X l c P / h l t U o p j s k 2 1 Y C R / d g k t J G r u o t 6 B V l a L X e n N r + 1 + B n f R p A p P C m r / x k V p w c R X O E 2 W s w y 9 U u x 9 U 7 G 3 4 l c 3 N 9 Q X z S 9 z Z k 4 n l t 6 q l Y K t d y p Z r N B g y S I F A g Y o n B l W H A x z Z u B q S F W c G g Q 5 t F C K C d 8 C Y U t k s 8 v m p h j G p R g s n g u I o N n p n S b b P I F C v + o + f X 7 t R 4 K s + e I e f E U K n H Q 3 i b v n n A z 9 K n 4 d M s r S i h U p 8 c D S q / M i y c y s 8 V i H H l F N o C I t f n g 6 + 8 5 J 0 S o a 1 C H D e 7 t 3 4 m Q t L m q r J u o o H 2 q p F 2 o r E A p V B I V K g C I 1 P 4 E i n 3 B V T 5 8 y n k b d T r V O k v j N b Z u n L 8 h 3 L 7 r t Z r v d J k n e a B N v K K f z 8 b z X Q P + y d k Y t F r W W g G W n 0 t f G / X Y r K Y x u V F h g W x U 1 i O i j j u / + l I N X 3 J T K U Y y C k W h s o / B V 4 I g G 4 D l V 6 1 m k W / j 0 L T v O P 5 U l H e z b X E m y W Q q i i F 5 l i G i B q S d S 0 a k 8 A K U 8 e 3 o N k j Z V E c 2 P 8 J F E z 5 9 k j L R a F g 4 E s 4 p d O W 7 5 n 0 + v T W 5 q O F 3 2 X + L 4 S K n d U j U L J 7 N 4 l b A M F w 1 O / J 6 C o G 0 V s 7 P + B Y 4 Z Q z t j U l Z 9 w 4 k V h 5 s + 8 s F K B t W w y u q A o I g x r D P E i p I h D t R E m T Q A s x c q X h k c A f H i l U t Q r A p U 5 C o n D r Q Y l I 8 Q J T g d J 6 B m C 4 p i h p S l 2 I u o C M B w k X R z K u P c z v R f f n 9 A n o l G u Q a r Z O Z N i r c H G f i T U r n g F j J A M U j J b L i R 9 F 5 p I 5 i I t e B v p Z I H W O U c n L k g Q 7 F + i K E c p d S Z B m R y B 2 w u U F 1 k n U L b t M G l k l p h e f k g 2 N Z E S w j h V Y i E W Y l w h W d + a 9 t D X Q 8 d p o O 5 6 S h u l l M B Y e p F y 8 W 7 x e 1 i u c C 2 E b 2 Q s r B X 5 W a S b D E m U P u s 0 + Z 3 g K 9 h V C k E a b f a X S H W j i F C Y Y P 2 X c i a N B X 2 K 2 8 L 4 W w Q x F S s w 5 F t W A j 6 6 o R a m 3 F i I a j d 6 p w c Y A Q V B r R b A A b p s v 3 d r y a I 7 y h p d k F Q C C q I E w x v b u E 7 c Q a p y / 2 D 6 r r j w p k 4 k K Y s 3 M b L x Z z F X k X k C r b s T O w C u o K T P N j l 2 N + y h U 2 s s j k I i g Q P q 2 E C 1 7 A V B m 0 W i C u w k I 3 h K f n H d z I u 6 r s C p T o + L I R 3 s z x n 4 K W D m 0 S q 8 Z o X d c 2 r u J Z l W / M 6 r U r J V a D G K l B U F a i i a i 2 b C t R J 1 Q q j P q A z 4 Q i n 1 c k D l U 6 x Z B W U 9 M D I I j O c E N 3 k r r d x 4 5 s L u B c g y y 2 2 Y p m T 7 u G y W H X G D c 6 U s z a f O l J m U m p W R i q T Q z n v + P o k P 8 0 + S s V 1 I w B e v 1 m L C z + 3 1 B G f B w d K 5 E F F z R F 3 c N b l d c Y q j J L 2 R f K X a L B C Y n N 5 N C L Q 4 l p Z 0 U 7 l W h y 2 v B 9 e o 1 Y X k S 2 l i 3 6 4 4 H j z L 5 T A K 6 c N / U w F p C 7 k H B N p K p m r + u C s S B K R 4 a o m r 2 k U 5 M c o 0 i N + 9 m A 5 / V D P I K y A X o l V 9 o O W S i l u D q w 9 g v 8 P G L N 2 x l 1 F p U 0 U 5 Z Y P u p b m P p R Y m n s S a e n B S X / d h D + 3 c h r 6 r J / N G e d o y k s v v T W / / F j 1 / E x D 6 H c J e x e H c e W z F j S w B g L h o Y E g a G l Q A J Z 6 P w D S J f t D q A y 1 + y R Q H R G q Z a 2 E B 0 B 3 r J 2 H M B 6 X Q S 1 8 z + H O Z L Z 8 7 z H J p 0 + t Y 3 i i 8 o 8 C F Y f o p y x 8 8 9 v h e 5 D h 6 0 R D j Z s Y 2 g c K H F S N T N p 6 D 4 q 0 9 x a i a 6 n 9 j Y V o H P K 6 h L g f v p g Q D T R U I f Z S c 3 1 A Q 3 v Q e o P X j C 8 k C d n 3 8 t T 1 4 7 S X z D 3 2 x 9 9 Y 7 N B x O H n W s H X 2 d F + K M N l D u K j i 1 x d + V P S Q n m T S N z e P Q v K 6 B 1 d j w f 4 u 5 3 N d B j o M n u m + A t e T B p 5 Z J 7 k L G / s c J 6 C Y d Q y g k x F g / 0 Z l D V g D t o 7 K 6 j p P k D 1 8 + u w a X k D 4 K 2 Q F y d 7 g x P n d V n d 8 g y L P V + P 2 q O v T N g q 4 B 7 S X x e r x P Z 1 K N 9 x 9 i E A + G 2 J Z z E H F E N 9 B s o / X w s b y a Y f g 4 t P U w H W f w h F O n t 7 X 5 0 O t L + B 4 c x 7 h Y N 1 P 3 n i P C 6 w h d T 6 O s 3 f F P H 2 K q 1 n F 6 o T W 3 / n d u N b T l C t V y j P R 0 R N l y + z Z I u H Y A N n v 8 r W K w r 1 r t B x r v 6 8 t y Q J E v 2 v k c + m / U 8 a i w S 8 j 5 T t Q r e n E N 6 g K V H H 4 u n O I N 6 4 z G e o c 0 e A c M 7 6 4 I + f d y N k u e F b H X + V c w R W m N s P D / 8 4 R Q j M 4 9 G c K V e 1 5 4 g a d t t X 8 h l 2 1 j 9 b t 8 Z W 6 m p + l s 6 2 2 a L A O j e t U t S 2 d T k f 9 q 3 H Q g e A D f Y f w c / u U 4 H 7 f R d z v O 4 Q E g Y O 0 4 4 / 8 E q E + v v d l p M v o V 5 b m U 1 h S r 1 6 R 2 f s I u 6 w m J 2 P 7 n z P n 5 6 j Z 2 b J 8 D 5 d / p 0 i / g / s Q 3 y q C M x n Q H A i s G k 7 t T x N J t 6 1 c p 9 O K / e 4 E 9 j L o 3 c n 7 V U 6 U P A i w 2 E i I H c R V 2 t 5 z y 9 K r R 0 t o 0 N p l K / 2 E m I v c 4 w O f a B w G b 1 A 1 F I P 1 V P X w 2 5 M a T F q 6 v 4 3 0 g U r b 8 L 5 U e 3 u w n i U R 6 o F V 4 Q t i 0 C / y A Y o V r J 7 a T p 9 f 1 + e C n M 7 s F z S 0 8 s q 1 R O E R Q w d o v e V p n 1 i h E / e 6 p u 0 e x m o 1 q / i v a d q C 6 7 s c Y q s h F 5 e 8 W z V k 5 u y z m j C t X d W U t J 1 k i x p Y G 6 I 6 4 m w F K p C z F a J d z n a A 6 r n H 8 n G 5 q O 3 7 X C w y r G K K Y A W 1 f 7 9 3 b y a O N U f q m b 4 r O p a j f O y o b r D N Y U R O f n 6 d 6 s F n z f T p t W 1 j y 6 9 I C Z w o 7 h X Q Q Q 7 L H u V 3 f h 6 e F k V + p J T f j E / T V 5 Z o r E 3 e i t D Y 6 1 O 5 O 6 f Q r O x 9 6 u J D l a j t 4 / 1 k B Z x e P v Y T V h U k M R l N w l Q s A S 4 5 Y X I 1 x F Q s K q U g 9 5 t f d X Y Q 5 / y y C a 3 O u l l e q n 1 4 W j D Z i b 3 L t j w 6 Z C 1 k h / W 4 r 9 x q H U a 4 5 L a H 1 P Q z f z + J 7 X m k o v J X F D S t M N U 0 g U h v 6 W h q b + V h l W W v 4 6 d E l m U V e G / M Z w q D I 1 n 3 q q G N T y y S a i V c j 8 t Z e Q g A 2 1 c v e w N t V 8 K B A b u j V n z w d T y P l r X u Y C g m U d 0 a E P m R N x q m V P O t L W B e j q k t G l o l Y m Z F 1 y o k u 7 z d 6 r P P j N b a q s u Q H r r D S G w 5 y X M 1 Q + j 2 a Y Y x B G v q 4 J S j G c Z C j 9 F w 3 u o 3 m I H i M X b f x K J 7 Y C h E 3 3 3 x y W Y T r V E + o l 4 O Q 7 F L 1 s J B v V D t z T q U 0 X g k p z L D z L 1 P Z 1 g V + 7 o K m 8 y R g W v a v q z C 2 W H t q w 6 3 T E t A 5 1 j t 5 J W q 7 D N R 0 W 6 M + 7 L P z i O 0 L 4 l 9 N V Y z g 2 + 1 j M y 8 7 k e N 8 S t 9 z h R l A R j v Z O / 4 1 e W s t h 6 y v l E j E t F c + s Y i F P o W Q W h a L x t D K x b 8 J R X D f 3 / / Y k 1 U t y b s W 3 7 9 1 b z 2 N P 0 c D i Z q p B d A + T Z f 5 u m X e f o b W P 0 V i k K Y X 4 a 1 z z 3 s b W B N f z J v D 1 u z o M y L x Y 5 k K P D W s S U t y r i O 7 J U c F a D 3 Z x 7 0 0 5 S W 1 d Y z r Q 3 K Y b O u x R 5 J d 1 i / m D 6 Y o I Y O w P S 0 7 C B w d i x I g L 0 f / C 5 U r S A X F 4 W U T M 2 X 4 X 2 L j V T 9 L M a f N n O 9 S o o 6 W p e U F x v N g m h S 1 a 3 i 8 2 h Q l h 1 X A L X i z Z I C v J E q m 7 J H b 9 h H R b U B i k 8 R d K p 9 V q Q c g h E o a Q z b T G U / D U j n l 4 4 P J t G H t D V i + t j g P 0 W y Z O M 6 w 2 l K 0 W s H r V b w b f C J H D T b z e P s 1 m Q Q o M a L 5 d M h u t M B U F 4 n z 7 E T a E F a M 1 a s p g 5 B 7 7 3 C s m A Q u k o 8 F s Y M 3 q k M W D P v / 5 M W a J I V Q V w 6 c M T o I H y A z w u 4 t K m 4 h i x 8 c z f m + O 2 b L q 4 + G I l N T 1 5 Z a k 5 3 g 7 / / P 1 B L A Q I t A B Q A A g A I A L t F / F a p 9 X k j p Q A A A P Y A A A A S A A A A A A A A A A A A A A A A A A A A A A B D b 2 5 m a W c v U G F j a 2 F n Z S 5 4 b W x Q S w E C L Q A U A A I A C A C 7 R f x W D 8 r p q 6 Q A A A D p A A A A E w A A A A A A A A A A A A A A A A D x A A A A W 0 N v b n R l b n R f V H l w Z X N d L n h t b F B L A Q I t A B Q A A g A I A L t F / F a j f o 7 Q X h g A A A C 6 A A A T A A A A A A A A A A A A A A A A A O I B A A B G b 3 J t d W x h c y 9 T Z W N 0 a W 9 u M S 5 t U E s F B g A A A A A D A A M A w g A A A I 0 a A A A A A B E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m Z h b H N l P C 9 G a X J l d 2 F s b E V u Y W J s Z W Q + P C 9 Q Z X J t a X N z a W 9 u T G l z d D 5 1 v Q E A A A A A A F O 9 A Q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R W 5 0 c n k g V H l w Z T 0 i U X V l c n l H c m 9 1 c H M i I F Z h b H V l P S J z Q X d B Q U F B Q U F B Q U N Q c 1 o v R G Q 2 V 0 h R T C 9 I b 1 Y r c W h K R W t F V k 5 2 Z F h K a l p Y T W d k R z h n Z F h C a 1 l Y U m x B Q U F B Q U F B Q U F B Q U F B Q W l v S E J I d E J a Z E Z 0 U 0 x 4 M X B E Z T V a Q V J V M 0 J z Y V h R Z 1 k y R n N Z M 1 Z z W V h S c G I y N E F B Q U V B Q U F B Q U F B Q U F x S D F K Z V N D Z W w w Z V p H d z Y x W m Z L V m x B M V N a U z F F Y n l C e G R X V n l h V 1 Z 6 Q U F B R E F B Q U E i I C 8 + P C 9 T d G F i b G V F b n R y a W V z P j w v S X R l b T 4 8 S X R l b T 4 8 S X R l b U x v Y 2 F 0 a W 9 u P j x J d G V t V H l w Z T 5 G b 3 J t d W x h P C 9 J d G V t V H l w Z T 4 8 S X R l b V B h d G g + U 2 V j d G l v b j E v R l J Q T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R d W V y e U l E I i B W Y W x 1 Z T 0 i c z A x Y z k 4 Z D M 0 L T B j M D c t N G F k M y 1 h O G J j L T l i Y j c 4 M j M 4 Z D J j O S I g L z 4 8 R W 5 0 c n k g V H l w Z T 0 i U X V l c n l H c m 9 1 c E l E I i B W Y W x 1 Z T 0 i c 2 M z O W Z i M T h m L W E 1 N z c t N D A 4 N y 1 i Z m M 3 L W E x N W Z h Y T g 0 O T E y N C I g L z 4 8 R W 5 0 c n k g V H l w Z T 0 i R m l s b F R v R G F 0 Y U 1 v Z G V s R W 5 h Y m x l Z C I g V m F s d W U 9 I m w x I i A v P j x F b n R y e S B U e X B l P S J G a W x s T G F z d F V w Z G F 0 Z W Q i I F Z h b H V l P S J k M j A y M y 0 w N y 0 y O F Q x N T o 0 N T o 0 N y 4 5 O D Q 0 M z k z W i I g L z 4 8 R W 5 0 c n k g V H l w Z T 0 i R m l s b E 9 i a m V j d F R 5 c G U i I F Z h b H V l P S J z Q 2 9 u b m V j d G l v b k 9 u b H k i I C 8 + P E V u d H J 5 I F R 5 c G U 9 I k Z p b G x D b 2 x 1 b W 5 U e X B l c y I g V m F s d W U 9 I n N B d 0 F H Q X d N R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M y I i A v P j x F b n R y e S B U e X B l P S J G a W x s Q 2 9 s d W 1 u T m F t Z X M i I F Z h b H V l P S J z W y Z x d W 9 0 O 3 N j a G 9 v b F l l Y X I m c X V v d D s s J n F 1 b 3 Q 7 Q 0 N E R E Q m c X V v d D s s J n F 1 b 3 Q 7 R G l z d H J p Y 3 R O Y W 1 l J n F 1 b 3 Q 7 L C Z x d W 9 0 O 1 R v d G F s U 3 R 1 Z G V u d H M m c X V v d D s s J n F 1 b 3 Q 7 V G 9 0 Y W x T d H V k Z W 5 0 c 0 l u U G 9 2 Z X J 0 e S Z x d W 9 0 O y w m c X V v d D t U b 3 R h b F B l c m N l b n R J b l B v d m V y d H k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Z S U E w v Q 2 h h b m d l Z C B U e X B l L n t z Y 2 h v b 2 x Z Z W F y L D B 9 J n F 1 b 3 Q 7 L C Z x d W 9 0 O 1 N l Y 3 R p b 2 4 x L 0 Z S U E w v Q W R k Z W Q g Q 3 V z d G 9 t L n t D Q 0 R E R C w 2 f S Z x d W 9 0 O y w m c X V v d D t T Z W N 0 a W 9 u M S 9 G U l B M L 0 N o Y W 5 n Z W Q g V H l w Z S 5 7 R G l z d H J p Y 3 R O Y W 1 l L D J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S W 5 Q b 3 Z l c n R 5 L D R 9 J n F 1 b 3 Q 7 L C Z x d W 9 0 O 1 N l Y 3 R p b 2 4 x L 0 Z S U E w v Q 2 h h b m d l Z C B U e X B l L n t U b 3 R h b F B l c m N l b n R J b l B v d m V y d H k s N X 0 m c X V v d D t d L C Z x d W 9 0 O 0 N v b H V t b k N v d W 5 0 J n F 1 b 3 Q 7 O j Y s J n F 1 b 3 Q 7 S 2 V 5 Q 2 9 s d W 1 u T m F t Z X M m c X V v d D s 6 W 1 0 s J n F 1 b 3 Q 7 Q 2 9 s d W 1 u S W R l b n R p d G l l c y Z x d W 9 0 O z p b J n F 1 b 3 Q 7 U 2 V j d G l v b j E v R l J Q T C 9 D a G F u Z 2 V k I F R 5 c G U u e 3 N j a G 9 v b F l l Y X I s M H 0 m c X V v d D s s J n F 1 b 3 Q 7 U 2 V j d G l v b j E v R l J Q T C 9 B Z G R l Z C B D d X N 0 b 2 0 u e 0 N D R E R E L D Z 9 J n F 1 b 3 Q 7 L C Z x d W 9 0 O 1 N l Y 3 R p b 2 4 x L 0 Z S U E w v Q 2 h h b m d l Z C B U e X B l L n t E a X N 0 c m l j d E 5 h b W U s M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R l J Q T C 9 D a G F u Z 2 V k I F R 5 c G U u e 1 R v d G F s U G V y Y 2 V u d E l u U G 9 2 Z X J 0 e S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l J Q T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U l B M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R 3 J v d X B J R C I g V m F s d W U 9 I n N j M z l m Y j E 4 Z i 1 h N T c 3 L T Q w O D c t Y m Z j N y 1 h M T V m Y W E 4 N D k x M j Q i I C 8 + P E V u d H J 5 I F R 5 c G U 9 I l F 1 Z X J 5 S U Q i I F Z h b H V l P S J z Y j l l Y m J i N D Q t Y j h j Z i 0 0 M D Z h L T g 5 Z T Q t M 2 U w O G J j N m F h Y j Y z I i A v P j x F b n R y e S B U e X B l P S J G a W x s V G 9 E Y X R h T W 9 k Z W x F b m F i b G V k I i B W Y W x 1 Z T 0 i b D E i I C 8 + P E V u d H J 5 I F R 5 c G U 9 I k Z p b G x F c n J v c k N v d W 5 0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Z p b G x M Y X N 0 V X B k Y X R l Z C I g V m F s d W U 9 I m Q y M D I z L T A 3 L T I 4 V D E 1 O j Q 1 O j Q 4 L j A w M j Q x O D F a I i A v P j x F b n R y e S B U e X B l P S J G a W x s Q 2 9 s d W 1 u V H l w Z X M i I F Z h b H V l P S J z Q m d Z R 0 J n W U F B Q T 0 9 I i A v P j x F b n R y e S B U e X B l P S J G a W x s Q 2 9 1 b n Q i I F Z h b H V l P S J s M j E i I C 8 + P E V u d H J 5 I F R 5 c G U 9 I k Z p b G x D b 2 x 1 b W 5 O Y W 1 l c y I g V m F s d W U 9 I n N b J n F 1 b 3 Q 7 Q 0 N E R E Q m c X V v d D s s J n F 1 b 3 Q 7 Q 2 h h c n R l c i 9 U c m l i Y W w g J n F 1 b 3 Q 7 L C Z x d W 9 0 O 1 N l b m R p b m c g R G l z d H J p Y 3 Q m c X V v d D s s J n F 1 b 3 Q 7 U 2 V u Z G l u Z y B E a X N 0 c m l j d C B D Q 0 R E R C Z x d W 9 0 O y w m c X V v d D t M R U F J R C Z x d W 9 0 O y w m c X V v d D t J c 0 5 l d y Z x d W 9 0 O y w m c X V v d D t J c 0 V 4 c G F u Z G V k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a G F y d G V y X 1 R y a W J h b F N l b m R p b m c g R G l z d H J p Y 3 R z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D a G F y d G V y X 1 R y a W J h b F N l b m R p b m c g R G l z d H J p Y 3 R z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h h c n R l c l 9 U c m l i Y W x T Z W 5 k a W 5 n J T I w R G l z d H J p Y 3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f V H J p Y m F s U 2 V u Z G l u Z y U y M E R p c 3 R y a W N 0 c y 9 T a G V l d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h h c n R l c k 9 u b H k 8 L 0 l 0 Z W 1 Q Y X R o P j w v S X R l b U x v Y 2 F 0 a W 9 u P j x T d G F i b G V F b n R y a W V z P j x F b n R y e S B U e X B l P S J G a W x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l N m U 0 N z c 3 O S 1 h Y T l j L T Q 3 Z T A t O G M w N S 0 4 Y j V h N z h i M j A 3 M D I i I C 8 + P E V u d H J 5 I F R 5 c G U 9 I l F 1 Z X J 5 R 3 J v d X B J R C I g V m F s d W U 9 I n M x M T F j Y T g w O C 0 w N W V k L T Q 1 O T c t Y j U y M i 1 m M W Q 2 O T B k Z W U 1 O T A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M Y X N 0 V X B k Y X R l Z C I g V m F s d W U 9 I m Q y M D I z L T A 3 L T I 4 V D E 1 O j Q 1 O j Q 4 L j A 3 M D A w M j J a I i A v P j x F b n R y e S B U e X B l P S J G a W x s Q 2 9 s d W 1 u V H l w Z X M i I F Z h b H V l P S J z Q m d Z R 0 F B Q U R B d 1 l G Q U F R R U F B U U V B Q T 0 9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y M S I g L z 4 8 R W 5 0 c n k g V H l w Z T 0 i R m l s b E N v b H V t b k 5 h b W V z I i B W Y W x 1 Z T 0 i c 1 s m c X V v d D t D Q 0 R E R C Z x d W 9 0 O y w m c X V v d D t E a X N 0 c m l j d E 5 h b W U m c X V v d D s s J n F 1 b 3 Q 7 T E V B a W Q m c X V v d D s s J n F 1 b 3 Q 7 S X N O Z X c m c X V v d D s s J n F 1 b 3 Q 7 S X N F e H B h b m R l Z C Z x d W 9 0 O y w m c X V v d D t G U l B M L l R v d G F s U 3 R 1 Z G V u d H M m c X V v d D s s J n F 1 b 3 Q 7 U 2 V u Z G l u Z 1 R v d G F s U 3 R 1 Z G V u d H M m c X V v d D s s J n F 1 b 3 Q 7 U 2 V u Z G l u Z 0 x F Q W l k J n F 1 b 3 Q 7 L C Z x d W 9 0 O 0 N o Y X J 0 Z X J z V G 9 0 Y W x T d H V k Z W 5 0 c y Z x d W 9 0 O y w m c X V v d D t T d W 0 g b 2 Y g Q 2 h h c n R l c n M g U k Z Q T C t T Z W 5 k a W 5 n I F J G U E w m c X V v d D s s J n F 1 b 3 Q 7 U 2 h h c m U g b 2 Y g R l J Q T C Z x d W 9 0 O y w m c X V v d D t T Z W 5 k a W 5 n I F N o Y X J l I G 9 m I E Z S U E w m c X V v d D s s J n F 1 b 3 Q 7 U 3 V t I G 9 m I G N o Y X J 0 Z X I g d G 9 0 Y W w g c 3 R 1 Z G V u d H M g K y B T Z W 5 k a W 5 n I H R v d G F s I H N 0 d W R l b n R z J n F 1 b 3 Q 7 L C Z x d W 9 0 O 1 N o Y X J l I G 9 m I F R v d G F s I E V u c m 9 s b G 1 l b n Q m c X V v d D s s J n F 1 b 3 Q 7 U 2 V u Z G l u Z y B T a G F y Z S B v Z i B U b 3 R h b C B l b n J v b G x t Z W 5 0 J n F 1 b 3 Q 7 L C Z x d W 9 0 O 0 R p c 3 R y a W N 0 V H l w Z S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w b G l 0 I E N h b G M v Q 2 h h b m d l Z C B U e X B l L n t D Q 0 R E R C w w f S Z x d W 9 0 O y w m c X V v d D t T Z W N 0 a W 9 u M S 9 D a G F y d G V y X 1 R y a W J h b F N l b m R p b m c g R G l z d H J p Y 3 R z L 0 N o Y W 5 n Z W Q g V H l w Z S 5 7 Q 2 h h c n R l c i 9 U c m l i Y W w g L D F 9 J n F 1 b 3 Q 7 L C Z x d W 9 0 O 1 N l Y 3 R p b 2 4 x L 0 N o Y X J 0 Z X J P b m x 5 L 0 N o Y W 5 n Z W Q g V H l w Z S 5 7 T E V B a W Q s M n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M s M 3 0 m c X V v d D s s J n F 1 b 3 Q 7 U 2 V j d G l v b j E v Q 0 N E R E R c X C 9 M R U F p Z C 9 T b 3 V y Y 2 U u e 0 5 D R V N M R U F O d W 1 i Z X I s M 3 0 m c X V v d D s s J n F 1 b 3 Q 7 U 2 V j d G l v b j E v c 3 V t a W Y v R 3 J v d X B l Z C B S b 3 d z L n t T d W 1 U b 3 R h b F N 0 d W R l b n R z L D J 9 J n F 1 b 3 Q 7 L C Z x d W 9 0 O 1 N l Y 3 R p b 2 4 x L 1 N w b G l 0 I E N h b G M v Q W R k Z W Q g Q 3 V z d G 9 t L n t T d W 0 g b 2 Y g Q 2 h h c n R l c n M g U k Z Q T C t T Z W 5 k a W 5 n I F J G U E w s M T R 9 J n F 1 b 3 Q 7 L C Z x d W 9 0 O 1 N l Y 3 R p b 2 4 x L 1 N w b G l 0 I E N h b G M v Q 2 h h b m d l Z C B U e X B l M S 5 7 J U 9 m I F J G U E w g a W 4 g c 2 V u Z G l u Z y B k a X N 0 c m l j d C w x N X 0 m c X V v d D s s J n F 1 b 3 Q 7 U 2 V j d G l v b j E v U 3 B s a X Q g Q 2 F s Y y 9 D a G F u Z 2 V k I F R 5 c G U y L n t T Z W 5 k a W 5 n I E R p c 3 R y a W N 0 I C U g L D E 1 f S Z x d W 9 0 O y w m c X V v d D t T Z W N 0 a W 9 u M S 9 T c G x p d C B D Y W x j L 0 F k Z G V k I E N 1 c 3 R v b T M u e 1 N 1 b S B v Z i B j a G F y d G V y I H R v d G F s I H N 0 d W R l b n R z I C s g U 2 V u Z G l u Z y B 0 b 3 R h b C B z d H V k Z W 5 0 c y w x N 3 0 m c X V v d D s s J n F 1 b 3 Q 7 U 2 V j d G l v b j E v U 3 B s a X Q g Q 2 F s Y y 9 D a G F u Z 2 V k I F R 5 c G U z L n t T a G F y Z S B v Z i B U b 3 R h b C B F b n J v b G x t Z W 5 0 L D E 4 f S Z x d W 9 0 O y w m c X V v d D t T Z W N 0 a W 9 u M S 9 T c G x p d C B D Y W x j L 0 N o Y W 5 n Z W Q g V H l w Z T Q u e 1 N l b m R p b m c g U 2 h h c m U g b 2 Y g V G 9 0 Y W w g Z W 5 y b 2 x s b W V u d C w x O X 0 m c X V v d D s s J n F 1 b 3 Q 7 U 2 V j d G l v b j E v Q 2 h h c n R l c k 9 u b H k v Q W R k Z W Q g Q 3 V z d G 9 t L n t E a X N 0 c m l j d F R 5 c G U s M T d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T c G x p d C B D Y W x j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T 2 5 s e S 9 D a G F u Z 2 V k I F R 5 c G U u e 0 x F Q W l k L D J 9 J n F 1 b 3 Q 7 L C Z x d W 9 0 O 1 N l Y 3 R p b 2 4 x L 0 N o Y X J 0 Z X J f V H J p Y m F s U 2 V u Z G l u Z y B E a X N 0 c m l j d H M v U H J v b W 9 0 Z W Q g S G V h Z G V y c y 5 7 S X N O Z X c s N X 0 m c X V v d D s s J n F 1 b 3 Q 7 U 2 V j d G l v b j E v Q 2 h h c n R l c l 9 U c m l i Y W x T Z W 5 k a W 5 n I E R p c 3 R y a W N 0 c y 9 Q c m 9 t b 3 R l Z C B I Z W F k Z X J z L n t J c 0 V 4 c G F u Z G V k L D Z 9 J n F 1 b 3 Q 7 L C Z x d W 9 0 O 1 N l Y 3 R p b 2 4 x L 0 Z S U E w v Q 2 h h b m d l Z C B U e X B l L n t U b 3 R h b F N 0 d W R l b n R z L D N 9 J n F 1 b 3 Q 7 L C Z x d W 9 0 O 1 N l Y 3 R p b 2 4 x L 0 Z S U E w v Q 2 h h b m d l Z C B U e X B l L n t U b 3 R h b F N 0 d W R l b n R z L D N 9 J n F 1 b 3 Q 7 L C Z x d W 9 0 O 1 N l Y 3 R p b 2 4 x L 0 N D R E R E X F w v T E V B a W Q v U 2 9 1 c m N l L n t O Q 0 V T T E V B T n V t Y m V y L D N 9 J n F 1 b 3 Q 7 L C Z x d W 9 0 O 1 N l Y 3 R p b 2 4 x L 3 N 1 b W l m L 0 d y b 3 V w Z W Q g U m 9 3 c y 5 7 U 3 V t V G 9 0 Y W x T d H V k Z W 5 0 c y w y f S Z x d W 9 0 O y w m c X V v d D t T Z W N 0 a W 9 u M S 9 T c G x p d C B D Y W x j L 0 F k Z G V k I E N 1 c 3 R v b S 5 7 U 3 V t I G 9 m I E N o Y X J 0 Z X J z I F J G U E w r U 2 V u Z G l u Z y B S R l B M L D E 0 f S Z x d W 9 0 O y w m c X V v d D t T Z W N 0 a W 9 u M S 9 T c G x p d C B D Y W x j L 0 N o Y W 5 n Z W Q g V H l w Z T E u e y V P Z i B S R l B M I G l u I H N l b m R p b m c g Z G l z d H J p Y 3 Q s M T V 9 J n F 1 b 3 Q 7 L C Z x d W 9 0 O 1 N l Y 3 R p b 2 4 x L 1 N w b G l 0 I E N h b G M v Q 2 h h b m d l Z C B U e X B l M i 5 7 U 2 V u Z G l u Z y B E a X N 0 c m l j d C A l I C w x N X 0 m c X V v d D s s J n F 1 b 3 Q 7 U 2 V j d G l v b j E v U 3 B s a X Q g Q 2 F s Y y 9 B Z G R l Z C B D d X N 0 b 2 0 z L n t T d W 0 g b 2 Y g Y 2 h h c n R l c i B 0 b 3 R h b C B z d H V k Z W 5 0 c y A r I F N l b m R p b m c g d G 9 0 Y W w g c 3 R 1 Z G V u d H M s M T d 9 J n F 1 b 3 Q 7 L C Z x d W 9 0 O 1 N l Y 3 R p b 2 4 x L 1 N w b G l 0 I E N h b G M v Q 2 h h b m d l Z C B U e X B l M y 5 7 U 2 h h c m U g b 2 Y g V G 9 0 Y W w g R W 5 y b 2 x s b W V u d C w x O H 0 m c X V v d D s s J n F 1 b 3 Q 7 U 2 V j d G l v b j E v U 3 B s a X Q g Q 2 F s Y y 9 D a G F u Z 2 V k I F R 5 c G U 0 L n t T Z W 5 k a W 5 n I F N o Y X J l I G 9 m I F R v d G F s I G V u c m 9 s b G 1 l b n Q s M T l 9 J n F 1 b 3 Q 7 L C Z x d W 9 0 O 1 N l Y 3 R p b 2 4 x L 0 N o Y X J 0 Z X J P b m x 5 L 0 F k Z G V k I E N 1 c 3 R v b S 5 7 R G l z d H J p Y 3 R U e X B l L D E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h h c n R l c k 9 u b H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8 L 0 l 0 Z W 1 Q Y X R o P j w v S X R l b U x v Y 2 F 0 a W 9 u P j x T d G F i b G V F b n R y a W V z P j x F b n R y e S B U e X B l P S J G a W x s R W 5 h Y m x l Z C I g V m F s d W U 9 I m w w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N i Z T U 4 M G M z M C 0 3 Z T M x L T Q 0 Z T k t O T c 2 N i 0 3 M z Z j Y T Q z N T F l Z D Q i I C 8 + P E V u d H J 5 I F R 5 c G U 9 I l F 1 Z X J 5 R 3 J v d X B J R C I g V m F s d W U 9 I n M x M T F j Y T g w O C 0 w N W V k L T Q 1 O T c t Y j U y M i 1 m M W Q 2 O T B k Z W U 1 O T A i I C 8 + P E V u d H J 5 I F R 5 c G U 9 I k Z p b G x U b 0 R h d G F N b 2 R l b E V u Y W J s Z W Q i I F Z h b H V l P S J s M S I g L z 4 8 R W 5 0 c n k g V H l w Z T 0 i R m l s b E 9 i a m V j d F R 5 c G U i I F Z h b H V l P S J z Q 2 9 u b m V j d G l v b k 9 u b H k i I C 8 + P E V u d H J 5 I F R 5 c G U 9 I k Z p b G x M Y X N 0 V X B k Y X R l Z C I g V m F s d W U 9 I m Q y M D I z L T A 3 L T I 4 V D E 1 O j Q 1 O j Q 4 L j A 4 M z k 2 N j N a I i A v P j x F b n R y e S B U e X B l P S J G a W x s Q 2 9 s d W 1 u V H l w Z X M i I F Z h b H V l P S J z Q m d Z R 0 F B W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x I i A v P j x F b n R y e S B U e X B l P S J G a W x s Q 2 9 s d W 1 u T m F t Z X M i I F Z h b H V l P S J z W y Z x d W 9 0 O 0 N D R E R E J n F 1 b 3 Q 7 L C Z x d W 9 0 O 0 R p c 3 R y a W N 0 T m F t Z S Z x d W 9 0 O y w m c X V v d D t T Z W 5 k a W 5 n T E V B a W Q m c X V v d D s s J n F 1 b 3 Q 7 R G l z d H J p Y 3 R U e X B l J n F 1 b 3 Q 7 L C Z x d W 9 0 O 0 x F Q W l k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s m c X V v d D t D Q 0 R E R C Z x d W 9 0 O 1 0 s J n F 1 b 3 Q 7 c X V l c n l S Z W x h d G l v b n N o a X B z J n F 1 b 3 Q 7 O l t d L C Z x d W 9 0 O 2 N v b H V t b k l k Z W 5 0 a X R p Z X M m c X V v d D s 6 W y Z x d W 9 0 O 1 N l Y 3 R p b 2 4 x L 1 N l b m R p b m d P b m x 5 L 0 N o Y W 5 n Z W Q g V H l w Z S 5 7 Q 0 N E R E Q s M H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0 N E R E R c X C 9 M R U F p Z C 9 T b 3 V y Y 2 U u e 0 5 D R V N M R U F O d W 1 i Z X I s M 3 0 m c X V v d D s s J n F 1 b 3 Q 7 U 2 V j d G l v b j E v U 2 V u Z G l u Z 0 9 u b H k v Q W R k Z W Q g Q 3 V z d G 9 t L n t E a X N 0 c m l j d F R 5 c G U s M n 0 m c X V v d D s s J n F 1 b 3 Q 7 U 2 V j d G l v b j E v U 2 V u Z G l u Z 0 9 u b H k v R H V w b G l j Y X R l Z C B D b 2 x 1 b W 4 u e 1 N l b m R p b m d M R U F p Z C A t I E N v c H k s N H 0 m c X V v d D t d L C Z x d W 9 0 O 0 N v b H V t b k N v d W 5 0 J n F 1 b 3 Q 7 O j U s J n F 1 b 3 Q 7 S 2 V 5 Q 2 9 s d W 1 u T m F t Z X M m c X V v d D s 6 W y Z x d W 9 0 O 0 N D R E R E J n F 1 b 3 Q 7 X S w m c X V v d D t D b 2 x 1 b W 5 J Z G V u d G l 0 a W V z J n F 1 b 3 Q 7 O l s m c X V v d D t T Z W N 0 a W 9 u M S 9 T Z W 5 k a W 5 n T 2 5 s e S 9 D a G F u Z 2 V k I F R 5 c G U u e 0 N D R E R E L D B 9 J n F 1 b 3 Q 7 L C Z x d W 9 0 O 1 N l Y 3 R p b 2 4 x L 0 N o Y X J 0 Z X J f V H J p Y m F s U 2 V u Z G l u Z y B E a X N 0 c m l j d H M v Q 2 h h b m d l Z C B U e X B l L n t T Z W 5 k a W 5 n I E R p c 3 R y a W N 0 L D J 9 J n F 1 b 3 Q 7 L C Z x d W 9 0 O 1 N l Y 3 R p b 2 4 x L 0 N D R E R E X F w v T E V B a W Q v U 2 9 1 c m N l L n t O Q 0 V T T E V B T n V t Y m V y L D N 9 J n F 1 b 3 Q 7 L C Z x d W 9 0 O 1 N l Y 3 R p b 2 4 x L 1 N l b m R p b m d P b m x 5 L 0 F k Z G V k I E N 1 c 3 R v b S 5 7 R G l z d H J p Y 3 R U e X B l L D J 9 J n F 1 b 3 Q 7 L C Z x d W 9 0 O 1 N l Y 3 R p b 2 4 x L 1 N l b m R p b m d P b m x 5 L 0 R 1 c G x p Y 2 F 0 Z W Q g Q 2 9 s d W 1 u L n t T Z W 5 k a W 5 n T E V B a W Q g L S B D b 3 B 5 L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Z W 5 k a W 5 n T 2 5 s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Q 0 R E R C U y R k x F Q W l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Z G Y x Z G Y w N G E t M D V m M C 0 0 O W E 0 L T g 0 M T k t Z T B k N W V m N z J k M 2 I z I i A v P j x F b n R y e S B U e X B l P S J R d W V y e U d y b 3 V w S U Q i I F Z h b H V l P S J z Y z M 5 Z m I x O G Y t Y T U 3 N y 0 0 M D g 3 L W J m Y z c t Y T E 1 Z m F h O D Q 5 M T I 0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G a W x s T G F z d F V w Z G F 0 Z W Q i I F Z h b H V l P S J k M j A y M y 0 w N y 0 y O F Q x N T o 0 N T o 0 O C 4 x N j M 5 M T c 3 W i I g L z 4 8 R W 5 0 c n k g V H l w Z T 0 i R m l s b E N v b H V t b l R 5 c G V z I i B W Y W x 1 Z T 0 i c 0 J n S U d C Z 1 l D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j I i I C 8 + P E V u d H J 5 I F R 5 c G U 9 I k Z p b G x D b 2 x 1 b W 5 O Y W 1 l c y I g V m F s d W U 9 I n N b J n F 1 b 3 Q 7 R G l z d H J p Y 3 R D b 2 R l J n F 1 b 3 Q 7 L C Z x d W 9 0 O 0 9 y Z 2 F u a X p h d G l v b k l k J n F 1 b 3 Q 7 L C Z x d W 9 0 O 0 R p c 3 R y a W N 0 T m F t Z S Z x d W 9 0 O y w m c X V v d D t O Q 0 V T T E V B T n V t Y m V y J n F 1 b 3 Q 7 L C Z x d W 9 0 O 0 5 D R V N M R U F O Y W 1 l J n F 1 b 3 Q 7 L C Z x d W 9 0 O 1 N j a G 9 v b F l l Y X J J Z C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0 N E R E R c X C 9 M R U F p Z C 9 T b 3 V y Y 2 U u e 0 R p c 3 R y a W N 0 Q 2 9 k Z S w w f S Z x d W 9 0 O y w m c X V v d D t T Z W N 0 a W 9 u M S 9 D Q 0 R E R F x c L 0 x F Q W l k L 1 N v d X J j Z S 5 7 T 3 J n Y W 5 p e m F 0 a W 9 u S W Q s M X 0 m c X V v d D s s J n F 1 b 3 Q 7 U 2 V j d G l v b j E v Q 0 N E R E R c X C 9 M R U F p Z C 9 T b 3 V y Y 2 U u e 0 R p c 3 R y a W N 0 T m F t Z S w y f S Z x d W 9 0 O y w m c X V v d D t T Z W N 0 a W 9 u M S 9 D Q 0 R E R F x c L 0 x F Q W l k L 1 N v d X J j Z S 5 7 T k N F U 0 x F Q U 5 1 b W J l c i w z f S Z x d W 9 0 O y w m c X V v d D t T Z W N 0 a W 9 u M S 9 D Q 0 R E R F x c L 0 x F Q W l k L 1 N v d X J j Z S 5 7 T k N F U 0 x F Q U 5 h b W U s N H 0 m c X V v d D s s J n F 1 b 3 Q 7 U 2 V j d G l v b j E v Q 0 N E R E R c X C 9 M R U F p Z C 9 T b 3 V y Y 2 U u e 1 N j a G 9 v b F l l Y X J J Z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D Q 0 R E R F x c L 0 x F Q W l k L 1 N v d X J j Z S 5 7 R G l z d H J p Y 3 R D b 2 R l L D B 9 J n F 1 b 3 Q 7 L C Z x d W 9 0 O 1 N l Y 3 R p b 2 4 x L 0 N D R E R E X F w v T E V B a W Q v U 2 9 1 c m N l L n t P c m d h b m l 6 Y X R p b 2 5 J Z C w x f S Z x d W 9 0 O y w m c X V v d D t T Z W N 0 a W 9 u M S 9 D Q 0 R E R F x c L 0 x F Q W l k L 1 N v d X J j Z S 5 7 R G l z d H J p Y 3 R O Y W 1 l L D J 9 J n F 1 b 3 Q 7 L C Z x d W 9 0 O 1 N l Y 3 R p b 2 4 x L 0 N D R E R E X F w v T E V B a W Q v U 2 9 1 c m N l L n t O Q 0 V T T E V B T n V t Y m V y L D N 9 J n F 1 b 3 Q 7 L C Z x d W 9 0 O 1 N l Y 3 R p b 2 4 x L 0 N D R E R E X F w v T E V B a W Q v U 2 9 1 c m N l L n t O Q 0 V T T E V B T m F t Z S w 0 f S Z x d W 9 0 O y w m c X V v d D t T Z W N 0 a W 9 u M S 9 D Q 0 R E R F x c L 0 x F Q W l k L 1 N v d X J j Z S 5 7 U 2 N o b 2 9 s W W V h c k l k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Q 0 R E R C U y R k x F Q W l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z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J c 1 B y a X Z h d G U i I F Z h b H V l P S J s M C I g L z 4 8 R W 5 0 c n k g V H l w Z T 0 i U X V l c n l H c m 9 1 c E l E I i B W Y W x 1 Z T 0 i c z E x M W N h O D A 4 L T A 1 Z W Q t N D U 5 N y 1 i N T I y L W Y x Z D Y 5 M G R l Z T U 5 M C I g L z 4 8 R W 5 0 c n k g V H l w Z T 0 i U m V j b 3 Z l c n l U Y X J n Z X R S b 3 c i I F Z h b H V l P S J s M S I g L z 4 8 R W 5 0 c n k g V H l w Z T 0 i U m V j b 3 Z l c n l U Y X J n Z X R D b 2 x 1 b W 4 i I F Z h b H V l P S J s M S I g L z 4 8 R W 5 0 c n k g V H l w Z T 0 i U m V j b 3 Z l c n l U Y X J n Z X R T a G V l d C I g V m F s d W U 9 I n N M R U E g U 3 B s a X Q g Q 2 F s Y y I g L z 4 8 R W 5 0 c n k g V H l w Z T 0 i R m l s b G V k Q 2 9 t c G x l d G V S Z X N 1 b H R U b 1 d v c m t z a G V l d C I g V m F s d W U 9 I m w x I i A v P j x F b n R y e S B U e X B l P S J R d W V y e U l E I i B W Y W x 1 Z T 0 i c z U x N D c 4 M T A 3 L T d m N z k t N D B l Y y 1 i M W F i L T U y N W Q 5 O G I 0 N 2 Z h O S I g L z 4 8 R W 5 0 c n k g V H l w Z T 0 i R m l s b F R v R G F 0 Y U 1 v Z G V s R W 5 h Y m x l Z C I g V m F s d W U 9 I m w x I i A v P j x F b n R y e S B U e X B l P S J G a W x s V G F y Z 2 V 0 I i B W Y W x 1 Z T 0 i c 1 N w b G l 0 X 0 N h b G M i I C 8 + P E V u d H J 5 I F R 5 c G U 9 I k Z p b G x P Y m p l Y 3 R U e X B l I i B W Y W x 1 Z T 0 i c 1 R h Y m x l I i A v P j x F b n R y e S B U e X B l P S J G a W x s T G F z d F V w Z G F 0 Z W Q i I F Z h b H V l P S J k M j A y M y 0 w N y 0 y O F Q x N T o 0 N T o 0 O C 4 w N D U z N T E 3 W i I g L z 4 8 R W 5 0 c n k g V H l w Z T 0 i R m l s b E N v b H V t b l R 5 c G V z I i B W Y W x 1 Z T 0 i c 0 J n W U d C Z 1 l B Q U F N R E F 3 T U d C U U F F Q k F B R U J B P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x I i A v P j x F b n R y e S B U e X B l P S J G a W x s Q 2 9 s d W 1 u T m F t Z X M i I F Z h b H V l P S J z W y Z x d W 9 0 O 0 N D R E R E J n F 1 b 3 Q 7 L C Z x d W 9 0 O 0 N o Y X J 0 Z X I v V H J p Y m F s I C Z x d W 9 0 O y w m c X V v d D t T Z W 5 k a W 5 n I E R p c 3 R y a W N 0 J n F 1 b 3 Q 7 L C Z x d W 9 0 O 1 N l b m R p b m c g R G l z d H J p Y 3 Q g Q 0 N E R E Q m c X V v d D s s J n F 1 b 3 Q 7 T E V B S U Q m c X V v d D s s J n F 1 b 3 Q 7 S X N O Z X c m c X V v d D s s J n F 1 b 3 Q 7 S X N F e H B h b m R l Z C Z x d W 9 0 O y w m c X V v d D t G U l B M L l R v d G F s U 3 R 1 Z G V u d H M m c X V v d D s s J n F 1 b 3 Q 7 V G 9 0 Y W x T d H V k Z W 5 0 c 0 l u U G 9 2 Z X J 0 e S Z x d W 9 0 O y w m c X V v d D t T Z W 5 k a W 5 n V G 9 0 Y W x T d H V k Z W 5 0 c y Z x d W 9 0 O y w m c X V v d D t T Z W 5 k a W 5 n V G 9 0 Y W x T d H V k Z W 5 0 c 0 l u U G 9 2 Z X J 0 e S Z x d W 9 0 O y w m c X V v d D t T Z W 5 k a W 5 n T E V B S W Q m c X V v d D s s J n F 1 b 3 Q 7 Q 2 h h c n R l c n N U b 3 R h b F N 0 d W R l b n R z J n F 1 b 3 Q 7 L C Z x d W 9 0 O 1 N 1 b S B v Z i B D a G F y d G V y c y B S R l B M K 1 N l b m R p b m c g U k Z Q T C Z x d W 9 0 O y w m c X V v d D t T a G F y Z S B v Z i B G U l B M J n F 1 b 3 Q 7 L C Z x d W 9 0 O 1 N l b m R p b m c g U 2 h h c m U g b 2 Y g R l J Q T C Z x d W 9 0 O y w m c X V v d D t T d W 0 g b 2 Y g Y 2 h h c n R l c i B 0 b 3 R h b C B z d H V k Z W 5 0 c y A r I F N l b m R p b m c g d G 9 0 Y W w g c 3 R 1 Z G V u d H M m c X V v d D s s J n F 1 b 3 Q 7 U 2 h h c m U g b 2 Y g V G 9 0 Y W w g R W 5 y b 2 x s b W V u d C Z x d W 9 0 O y w m c X V v d D t T Z W 5 k a W 5 n I F N o Y X J l I G 9 m I F R v d G F s I G V u c m 9 s b G 1 l b n Q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T c G x p d C B D Y W x j L 0 N o Y W 5 n Z W Q g V H l w Z S 5 7 Q 0 N E R E Q s M H 0 m c X V v d D s s J n F 1 b 3 Q 7 U 2 V j d G l v b j E v Q 2 h h c n R l c l 9 U c m l i Y W x T Z W 5 k a W 5 n I E R p c 3 R y a W N 0 c y 9 D a G F u Z 2 V k I F R 5 c G U u e 0 N o Y X J 0 Z X I v V H J p Y m F s I C w x f S Z x d W 9 0 O y w m c X V v d D t T Z W N 0 a W 9 u M S 9 D a G F y d G V y X 1 R y a W J h b F N l b m R p b m c g R G l z d H J p Y 3 R z L 0 N o Y W 5 n Z W Q g V H l w Z S 5 7 U 2 V u Z G l u Z y B E a X N 0 c m l j d C w y f S Z x d W 9 0 O y w m c X V v d D t T Z W N 0 a W 9 u M S 9 D a G F y d G V y X 1 R y a W J h b F N l b m R p b m c g R G l z d H J p Y 3 R z L 0 N o Y W 5 n Z W Q g V H l w Z S 5 7 U 2 V u Z G l u Z y B E a X N 0 c m l j d C B D b 2 R l L D N 9 J n F 1 b 3 Q 7 L C Z x d W 9 0 O 1 N l Y 3 R p b 2 4 x L 0 N o Y X J 0 Z X J f V H J p Y m F s U 2 V u Z G l u Z y B E a X N 0 c m l j d H M v Q 2 h h b m d l Z C B U e X B l L n t M R U F J R C w 0 f S Z x d W 9 0 O y w m c X V v d D t T Z W N 0 a W 9 u M S 9 D a G F y d G V y X 1 R y a W J h b F N l b m R p b m c g R G l z d H J p Y 3 R z L 1 B y b 2 1 v d G V k I E h l Y W R l c n M u e 0 l z T m V 3 L D V 9 J n F 1 b 3 Q 7 L C Z x d W 9 0 O 1 N l Y 3 R p b 2 4 x L 0 N o Y X J 0 Z X J f V H J p Y m F s U 2 V u Z G l u Z y B E a X N 0 c m l j d H M v U H J v b W 9 0 Z W Q g S G V h Z G V y c y 5 7 S X N F e H B h b m R l Z C w 2 f S Z x d W 9 0 O y w m c X V v d D t T Z W N 0 a W 9 u M S 9 G U l B M L 0 N o Y W 5 n Z W Q g V H l w Z S 5 7 V G 9 0 Y W x T d H V k Z W 5 0 c y w z f S Z x d W 9 0 O y w m c X V v d D t T Z W N 0 a W 9 u M S 9 G U l B M L 0 N o Y W 5 n Z W Q g V H l w Z S 5 7 V G 9 0 Y W x T d H V k Z W 5 0 c 0 l u U G 9 2 Z X J 0 e S w 0 f S Z x d W 9 0 O y w m c X V v d D t T Z W N 0 a W 9 u M S 9 G U l B M L 0 N o Y W 5 n Z W Q g V H l w Z S 5 7 V G 9 0 Y W x T d H V k Z W 5 0 c y w z f S Z x d W 9 0 O y w m c X V v d D t T Z W N 0 a W 9 u M S 9 G U l B M L 0 N o Y W 5 n Z W Q g V H l w Z S 5 7 V G 9 0 Y W x T d H V k Z W 5 0 c 0 l u U G 9 2 Z X J 0 e S w 0 f S Z x d W 9 0 O y w m c X V v d D t T Z W N 0 a W 9 u M S 9 D Q 0 R E R F x c L 0 x F Q W l k L 1 N v d X J j Z S 5 7 T k N F U 0 x F Q U 5 1 b W J l c i w z f S Z x d W 9 0 O y w m c X V v d D t T Z W N 0 a W 9 u M S 9 z d W 1 p Z i 9 H c m 9 1 c G V k I F J v d 3 M u e 1 N 1 b V R v d G F s U 3 R 1 Z G V u d H M s M n 0 m c X V v d D s s J n F 1 b 3 Q 7 U 2 V j d G l v b j E v U 3 B s a X Q g Q 2 F s Y y 9 B Z G R l Z C B D d X N 0 b 2 0 u e 1 N 1 b S B v Z i B D a G F y d G V y c y B S R l B M K 1 N l b m R p b m c g U k Z Q T C w x N H 0 m c X V v d D s s J n F 1 b 3 Q 7 U 2 V j d G l v b j E v U 3 B s a X Q g Q 2 F s Y y 9 D a G F u Z 2 V k I F R 5 c G U x L n s l T 2 Y g U k Z Q T C B p b i B z Z W 5 k a W 5 n I G R p c 3 R y a W N 0 L D E 1 f S Z x d W 9 0 O y w m c X V v d D t T Z W N 0 a W 9 u M S 9 T c G x p d C B D Y W x j L 0 N o Y W 5 n Z W Q g V H l w Z T I u e 1 N l b m R p b m c g R G l z d H J p Y 3 Q g J S A s M T V 9 J n F 1 b 3 Q 7 L C Z x d W 9 0 O 1 N l Y 3 R p b 2 4 x L 1 N w b G l 0 I E N h b G M v Q W R k Z W Q g Q 3 V z d G 9 t M y 5 7 U 3 V t I G 9 m I G N o Y X J 0 Z X I g d G 9 0 Y W w g c 3 R 1 Z G V u d H M g K y B T Z W 5 k a W 5 n I H R v d G F s I H N 0 d W R l b n R z L D E 3 f S Z x d W 9 0 O y w m c X V v d D t T Z W N 0 a W 9 u M S 9 T c G x p d C B D Y W x j L 0 N o Y W 5 n Z W Q g V H l w Z T M u e 1 N o Y X J l I G 9 m I F R v d G F s I E V u c m 9 s b G 1 l b n Q s M T h 9 J n F 1 b 3 Q 7 L C Z x d W 9 0 O 1 N l Y 3 R p b 2 4 x L 1 N w b G l 0 I E N h b G M v Q 2 h h b m d l Z C B U e X B l N C 5 7 U 2 V u Z G l u Z y B T a G F y Z S B v Z i B U b 3 R h b C B l b n J v b G x t Z W 5 0 L D E 5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U 3 B s a X Q g Q 2 F s Y y 9 D a G F u Z 2 V k I F R 5 c G U u e 0 N D R E R E L D B 9 J n F 1 b 3 Q 7 L C Z x d W 9 0 O 1 N l Y 3 R p b 2 4 x L 0 N o Y X J 0 Z X J f V H J p Y m F s U 2 V u Z G l u Z y B E a X N 0 c m l j d H M v Q 2 h h b m d l Z C B U e X B l L n t D a G F y d G V y L 1 R y a W J h b C A s M X 0 m c X V v d D s s J n F 1 b 3 Q 7 U 2 V j d G l v b j E v Q 2 h h c n R l c l 9 U c m l i Y W x T Z W 5 k a W 5 n I E R p c 3 R y a W N 0 c y 9 D a G F u Z 2 V k I F R 5 c G U u e 1 N l b m R p b m c g R G l z d H J p Y 3 Q s M n 0 m c X V v d D s s J n F 1 b 3 Q 7 U 2 V j d G l v b j E v Q 2 h h c n R l c l 9 U c m l i Y W x T Z W 5 k a W 5 n I E R p c 3 R y a W N 0 c y 9 D a G F u Z 2 V k I F R 5 c G U u e 1 N l b m R p b m c g R G l z d H J p Y 3 Q g Q 2 9 k Z S w z f S Z x d W 9 0 O y w m c X V v d D t T Z W N 0 a W 9 u M S 9 D a G F y d G V y X 1 R y a W J h b F N l b m R p b m c g R G l z d H J p Y 3 R z L 0 N o Y W 5 n Z W Q g V H l w Z S 5 7 T E V B S U Q s N H 0 m c X V v d D s s J n F 1 b 3 Q 7 U 2 V j d G l v b j E v Q 2 h h c n R l c l 9 U c m l i Y W x T Z W 5 k a W 5 n I E R p c 3 R y a W N 0 c y 9 Q c m 9 t b 3 R l Z C B I Z W F k Z X J z L n t J c 0 5 l d y w 1 f S Z x d W 9 0 O y w m c X V v d D t T Z W N 0 a W 9 u M S 9 D a G F y d G V y X 1 R y a W J h b F N l b m R p b m c g R G l z d H J p Y 3 R z L 1 B y b 2 1 v d G V k I E h l Y W R l c n M u e 0 l z R X h w Y W 5 k Z W Q s N n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R l J Q T C 9 D a G F u Z 2 V k I F R 5 c G U u e 1 R v d G F s U 3 R 1 Z G V u d H M s M 3 0 m c X V v d D s s J n F 1 b 3 Q 7 U 2 V j d G l v b j E v R l J Q T C 9 D a G F u Z 2 V k I F R 5 c G U u e 1 R v d G F s U 3 R 1 Z G V u d H N J b l B v d m V y d H k s N H 0 m c X V v d D s s J n F 1 b 3 Q 7 U 2 V j d G l v b j E v Q 0 N E R E R c X C 9 M R U F p Z C 9 T b 3 V y Y 2 U u e 0 5 D R V N M R U F O d W 1 i Z X I s M 3 0 m c X V v d D s s J n F 1 b 3 Q 7 U 2 V j d G l v b j E v c 3 V t a W Y v R 3 J v d X B l Z C B S b 3 d z L n t T d W 1 U b 3 R h b F N 0 d W R l b n R z L D J 9 J n F 1 b 3 Q 7 L C Z x d W 9 0 O 1 N l Y 3 R p b 2 4 x L 1 N w b G l 0 I E N h b G M v Q W R k Z W Q g Q 3 V z d G 9 t L n t T d W 0 g b 2 Y g Q 2 h h c n R l c n M g U k Z Q T C t T Z W 5 k a W 5 n I F J G U E w s M T R 9 J n F 1 b 3 Q 7 L C Z x d W 9 0 O 1 N l Y 3 R p b 2 4 x L 1 N w b G l 0 I E N h b G M v Q 2 h h b m d l Z C B U e X B l M S 5 7 J U 9 m I F J G U E w g a W 4 g c 2 V u Z G l u Z y B k a X N 0 c m l j d C w x N X 0 m c X V v d D s s J n F 1 b 3 Q 7 U 2 V j d G l v b j E v U 3 B s a X Q g Q 2 F s Y y 9 D a G F u Z 2 V k I F R 5 c G U y L n t T Z W 5 k a W 5 n I E R p c 3 R y a W N 0 I C U g L D E 1 f S Z x d W 9 0 O y w m c X V v d D t T Z W N 0 a W 9 u M S 9 T c G x p d C B D Y W x j L 0 F k Z G V k I E N 1 c 3 R v b T M u e 1 N 1 b S B v Z i B j a G F y d G V y I H R v d G F s I H N 0 d W R l b n R z I C s g U 2 V u Z G l u Z y B 0 b 3 R h b C B z d H V k Z W 5 0 c y w x N 3 0 m c X V v d D s s J n F 1 b 3 Q 7 U 2 V j d G l v b j E v U 3 B s a X Q g Q 2 F s Y y 9 D a G F u Z 2 V k I F R 5 c G U z L n t T a G F y Z S B v Z i B U b 3 R h b C B F b n J v b G x t Z W 5 0 L D E 4 f S Z x d W 9 0 O y w m c X V v d D t T Z W N 0 a W 9 u M S 9 T c G x p d C B D Y W x j L 0 N o Y W 5 n Z W Q g V H l w Z T Q u e 1 N l b m R p b m c g U 2 h h c m U g b 2 Y g V G 9 0 Y W w g Z W 5 y b 2 x s b W V u d C w x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N w b G l 0 J T I w Q 2 F s Y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R X h w Y W 5 k Z W Q l M j B D Q 0 R E R C U y R k x F Q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o Y X J 0 Z X J P b m x 5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l b m R p b m d P b m x 5 L 0 R 1 c G x p Y 2 F 0 Z W Q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Z W 5 k a W 5 n T 2 5 s e S 9 S Z W 5 h b W V k J T I w Q 2 9 s d W 1 u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Z G Z k N j N k M j U t Z j I 1 N y 0 0 N W M 0 L T g w M 2 Q t M z d j N z Z j Z G F l O W Q 5 I i A v P j x F b n R y e S B U e X B l P S J R d W V y e U d y b 3 V w S U Q i I F Z h b H V l P S J z Y z M 5 Z m I x O G Y t Y T U 3 N y 0 0 M D g 3 L W J m Y z c t Y T E 1 Z m F h O D Q 5 M T I 0 I i A v P j x F b n R y e S B U e X B l P S J S Z W N v d m V y e V R h c m d l d E N v b H V t b i I g V m F s d W U 9 I m w x I i A v P j x F b n R y e S B U e X B l P S J S Z W N v d m V y e V R h c m d l d F N o Z W V 0 I i B W Y W x 1 Z T 0 i c 0 R P R S B B b G x v Y 2 F 0 a W 9 u I i A v P j x F b n R y e S B U e X B l P S J G a W x s V G 9 E Y X R h T W 9 k Z W x F b m F i b G V k I i B W Y W x 1 Z T 0 i b D E i I C 8 + P E V u d H J 5 I F R 5 c G U 9 I l J l Y 2 9 2 Z X J 5 V G F y Z 2 V 0 U m 9 3 I i B W Y W x 1 Z T 0 i b D E i I C 8 + P E V u d H J 5 I F R 5 c G U 9 I k Z p b G x F c n J v c k N v d W 5 0 I i B W Y W x 1 Z T 0 i b D A i I C 8 + P E V u d H J 5 I F R 5 c G U 9 I k Z p b G x P Y m p l Y 3 R U e X B l I i B W Y W x 1 Z T 0 i c 0 N v b m 5 l Y 3 R p b 2 5 P b m x 5 I i A v P j x F b n R y e S B U e X B l P S J G a W x s R X J y b 3 J D b 2 R l I i B W Y W x 1 Z T 0 i c 1 V u a 2 5 v d 2 4 i I C 8 + P E V u d H J 5 I F R 5 c G U 9 I k Z p b G x M Y X N 0 V X B k Y X R l Z C I g V m F s d W U 9 I m Q y M D I z L T A 3 L T I 4 V D E 1 O j Q 1 O j Q 4 L j E y N j Y 3 N T h a I i A v P j x F b n R y e S B U e X B l P S J G a W x s Q 2 9 s d W 1 u V H l w Z X M i I F Z h b H V l P S J z Q m d B R k J R V U Z C U V V G Q l F V R k J R V U F B Q U E 9 I i A v P j x F b n R y e S B U e X B l P S J G a W x s Q 2 9 1 b n Q i I F Z h b H V l P S J s M z A x I i A v P j x F b n R y e S B U e X B l P S J G a W x s Q 2 9 s d W 1 u T m F t Z X M i I F Z h b H V l P S J z W y Z x d W 9 0 O 0 x F Q W l k J n F 1 b 3 Q 7 L C Z x d W 9 0 O 0 x F Q U 5 h b W U m c X V v d D s s J n F 1 b 3 Q 7 Q k F T S U M g S E 9 M R C B I Y X J t b G V z c y B C Y X N l J n F 1 b 3 Q 7 L C Z x d W 9 0 O 0 N P T k M u I E h P T E Q g S G F y b W x l c 3 M g Q m F z Z S Z x d W 9 0 O y w m c X V v d D t U Q V J H R V R F R C B I T 0 x E I E h h c m 1 s Z X N z I E J h c 2 U m c X V v d D s s J n F 1 b 3 Q 7 R U Z J R y B I T 0 x E I E h h c m 1 s Z X N z I E J h c 2 U m c X V v d D s s J n F 1 b 3 Q 7 V E 9 U Q U w g S E 9 M R C B I Y X J t b G V z c y B C Y X N l J n F 1 b 3 Q 7 L C Z x d W 9 0 O 0 J h c 2 l j I E F s b G 9 j Y X R p b 2 4 m c X V v d D s s J n F 1 b 3 Q 7 Q 2 9 u Y y 4 g Q W x s b 2 N h d G l v b i Z x d W 9 0 O y w m c X V v d D t U Y X J n Z X R l Z C B B b G x v Y 2 F 0 a W 9 u J n F 1 b 3 Q 7 L C Z x d W 9 0 O 0 V G S U c g Q W x s b 2 N h d G l v b i Z x d W 9 0 O y w m c X V v d D t U a X R s Z S B J I E F s b G 9 j Y X R p b 2 4 m c X V v d D s s J n F 1 b 3 Q 7 U G V y Y 2 V u d G F n Z S B v Z i B I b 2 x k I E h h c m 1 s Z X N z I E J h c 2 U m c X V v d D s s J n F 1 b 3 Q 7 U m V z a W R l b n Q g U G 9 w L i Z x d W 9 0 O y w m c X V v d D t D b 2 x 1 b W 4 x O C Z x d W 9 0 O y w m c X V v d D t D b 2 x 1 b W 4 x O S Z x d W 9 0 O y w m c X V v d D s q P S B c d T A w M 2 U 9 M j A s M D A w I H J l c 2 l k Z W 5 0 I H B v c H V s Y X R p b 2 4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T 0 U g Q W x s b 2 N h d G l v b i 9 D a G F u Z 2 V k I F R 5 c G U u e 0 x F Q W l k L D B 9 J n F 1 b 3 Q 7 L C Z x d W 9 0 O 1 N l Y 3 R p b 2 4 x L 0 R P R S B B b G x v Y 2 F 0 a W 9 u L 1 B y b 2 1 v d G V k I E h l Y W R l c n M u e 0 x P Q 0 F M I E V E V U N B V E l P T k F M I E F H R U 5 D W S A o T E V B K S w 0 f S Z x d W 9 0 O y w m c X V v d D t T Z W N 0 a W 9 u M S 9 E T 0 U g Q W x s b 2 N h d G l v b i 9 D a G F u Z 2 V k I F R 5 c G U u e 0 J B U 0 l D I E h P T E Q g S G F y b W x l c 3 M g Q m F z Z S w y f S Z x d W 9 0 O y w m c X V v d D t T Z W N 0 a W 9 u M S 9 E T 0 U g Q W x s b 2 N h d G l v b i 9 D a G F u Z 2 V k I F R 5 c G U u e 0 N P T k M u I E h P T E Q g S G F y b W x l c 3 M g Q m F z Z S w z f S Z x d W 9 0 O y w m c X V v d D t T Z W N 0 a W 9 u M S 9 E T 0 U g Q W x s b 2 N h d G l v b i 9 D a G F u Z 2 V k I F R 5 c G U u e 1 R B U k d F V E V E I E h P T E Q g S G F y b W x l c 3 M g Q m F z Z S w 0 f S Z x d W 9 0 O y w m c X V v d D t T Z W N 0 a W 9 u M S 9 E T 0 U g Q W x s b 2 N h d G l v b i 9 D a G F u Z 2 V k I F R 5 c G U u e 0 V G S U c g S E 9 M R C B I Y X J t b G V z c y B C Y X N l L D V 9 J n F 1 b 3 Q 7 L C Z x d W 9 0 O 1 N l Y 3 R p b 2 4 x L 0 R P R S B B b G x v Y 2 F 0 a W 9 u L 0 N o Y W 5 n Z W Q g V H l w Z S 5 7 V E 9 U Q U w g S E 9 M R C B I Y X J t b G V z c y B C Y X N l L D Z 9 J n F 1 b 3 Q 7 L C Z x d W 9 0 O 1 N l Y 3 R p b 2 4 x L 0 R P R S B B b G x v Y 2 F 0 a W 9 u L 0 N o Y W 5 n Z W Q g V H l w Z S 5 7 Q m F z a W M g Q W x s b 2 N h d G l v b i w 3 f S Z x d W 9 0 O y w m c X V v d D t T Z W N 0 a W 9 u M S 9 E T 0 U g Q W x s b 2 N h d G l v b i 9 D a G F u Z 2 V k I F R 5 c G U u e 0 N v b m M u I E F s b G 9 j Y X R p b 2 4 s O H 0 m c X V v d D s s J n F 1 b 3 Q 7 U 2 V j d G l v b j E v R E 9 F I E F s b G 9 j Y X R p b 2 4 v Q 2 h h b m d l Z C B U e X B l L n t U Y X J n Z X R l Z C B B b G x v Y 2 F 0 a W 9 u L D l 9 J n F 1 b 3 Q 7 L C Z x d W 9 0 O 1 N l Y 3 R p b 2 4 x L 0 R P R S B B b G x v Y 2 F 0 a W 9 u L 0 N o Y W 5 n Z W Q g V H l w Z S 5 7 R U Z J R y B B b G x v Y 2 F 0 a W 9 u L D E w f S Z x d W 9 0 O y w m c X V v d D t T Z W N 0 a W 9 u M S 9 E T 0 U g Q W x s b 2 N h d G l v b i 9 D a G F u Z 2 V k I F R 5 c G U u e 1 R p d G x l I E k g Q W x s b 2 N h d G l v b i w x M X 0 m c X V v d D s s J n F 1 b 3 Q 7 U 2 V j d G l v b j E v R E 9 F I E F s b G 9 j Y X R p b 2 4 v Q 2 h h b m d l Z C B U e X B l L n t Q Z X J j Z W 5 0 Y W d l I G 9 m I E h v b G Q g S G F y b W x l c 3 M g Q m F z Z S w x M n 0 m c X V v d D s s J n F 1 b 3 Q 7 U 2 V j d G l v b j E v R E 9 F I E F s b G 9 j Y X R p b 2 4 v Q 2 h h b m d l Z C B U e X B l L n t S Z X N p Z G V u d C B Q b 3 A u L D E z f S Z x d W 9 0 O y w m c X V v d D t T Z W N 0 a W 9 u M S 9 E T 0 U g Q W x s b 2 N h d G l v b i 9 Q c m 9 t b 3 R l Z C B I Z W F k Z X J z L n t D b 2 x 1 b W 4 x O C w x N 3 0 m c X V v d D s s J n F 1 b 3 Q 7 U 2 V j d G l v b j E v R E 9 F I E F s b G 9 j Y X R p b 2 4 v U H J v b W 9 0 Z W Q g S G V h Z G V y c y 5 7 Q 2 9 s d W 1 u M T k s M T h 9 J n F 1 b 3 Q 7 L C Z x d W 9 0 O 1 N l Y 3 R p b 2 4 x L 0 R P R S B B b G x v Y 2 F 0 a W 9 u L 1 B y b 2 1 v d G V k I E h l Y W R l c n M u e y o 9 I F x 1 M D A z Z T 0 y M C w w M D A g c m V z a W R l b n Q g c G 9 w d W x h d G l v b i w x O X 0 m c X V v d D t d L C Z x d W 9 0 O 0 N v b H V t b k N v d W 5 0 J n F 1 b 3 Q 7 O j E 3 L C Z x d W 9 0 O 0 t l e U N v b H V t b k 5 h b W V z J n F 1 b 3 Q 7 O l t d L C Z x d W 9 0 O 0 N v b H V t b k l k Z W 5 0 a X R p Z X M m c X V v d D s 6 W y Z x d W 9 0 O 1 N l Y 3 R p b 2 4 x L 0 R P R S B B b G x v Y 2 F 0 a W 9 u L 0 N o Y W 5 n Z W Q g V H l w Z S 5 7 T E V B a W Q s M H 0 m c X V v d D s s J n F 1 b 3 Q 7 U 2 V j d G l v b j E v R E 9 F I E F s b G 9 j Y X R p b 2 4 v U H J v b W 9 0 Z W Q g S G V h Z G V y c y 5 7 T E 9 D Q U w g R U R V Q 0 F U S U 9 O Q U w g Q U d F T k N Z I C h M R U E p L D R 9 J n F 1 b 3 Q 7 L C Z x d W 9 0 O 1 N l Y 3 R p b 2 4 x L 0 R P R S B B b G x v Y 2 F 0 a W 9 u L 0 N o Y W 5 n Z W Q g V H l w Z S 5 7 Q k F T S U M g S E 9 M R C B I Y X J t b G V z c y B C Y X N l L D J 9 J n F 1 b 3 Q 7 L C Z x d W 9 0 O 1 N l Y 3 R p b 2 4 x L 0 R P R S B B b G x v Y 2 F 0 a W 9 u L 0 N o Y W 5 n Z W Q g V H l w Z S 5 7 Q 0 9 O Q y 4 g S E 9 M R C B I Y X J t b G V z c y B C Y X N l L D N 9 J n F 1 b 3 Q 7 L C Z x d W 9 0 O 1 N l Y 3 R p b 2 4 x L 0 R P R S B B b G x v Y 2 F 0 a W 9 u L 0 N o Y W 5 n Z W Q g V H l w Z S 5 7 V E F S R 0 V U R U Q g S E 9 M R C B I Y X J t b G V z c y B C Y X N l L D R 9 J n F 1 b 3 Q 7 L C Z x d W 9 0 O 1 N l Y 3 R p b 2 4 x L 0 R P R S B B b G x v Y 2 F 0 a W 9 u L 0 N o Y W 5 n Z W Q g V H l w Z S 5 7 R U Z J R y B I T 0 x E I E h h c m 1 s Z X N z I E J h c 2 U s N X 0 m c X V v d D s s J n F 1 b 3 Q 7 U 2 V j d G l v b j E v R E 9 F I E F s b G 9 j Y X R p b 2 4 v Q 2 h h b m d l Z C B U e X B l L n t U T 1 R B T C B I T 0 x E I E h h c m 1 s Z X N z I E J h c 2 U s N n 0 m c X V v d D s s J n F 1 b 3 Q 7 U 2 V j d G l v b j E v R E 9 F I E F s b G 9 j Y X R p b 2 4 v Q 2 h h b m d l Z C B U e X B l L n t C Y X N p Y y B B b G x v Y 2 F 0 a W 9 u L D d 9 J n F 1 b 3 Q 7 L C Z x d W 9 0 O 1 N l Y 3 R p b 2 4 x L 0 R P R S B B b G x v Y 2 F 0 a W 9 u L 0 N o Y W 5 n Z W Q g V H l w Z S 5 7 Q 2 9 u Y y 4 g Q W x s b 2 N h d G l v b i w 4 f S Z x d W 9 0 O y w m c X V v d D t T Z W N 0 a W 9 u M S 9 E T 0 U g Q W x s b 2 N h d G l v b i 9 D a G F u Z 2 V k I F R 5 c G U u e 1 R h c m d l d G V k I E F s b G 9 j Y X R p b 2 4 s O X 0 m c X V v d D s s J n F 1 b 3 Q 7 U 2 V j d G l v b j E v R E 9 F I E F s b G 9 j Y X R p b 2 4 v Q 2 h h b m d l Z C B U e X B l L n t F R k l H I E F s b G 9 j Y X R p b 2 4 s M T B 9 J n F 1 b 3 Q 7 L C Z x d W 9 0 O 1 N l Y 3 R p b 2 4 x L 0 R P R S B B b G x v Y 2 F 0 a W 9 u L 0 N o Y W 5 n Z W Q g V H l w Z S 5 7 V G l 0 b G U g S S B B b G x v Y 2 F 0 a W 9 u L D E x f S Z x d W 9 0 O y w m c X V v d D t T Z W N 0 a W 9 u M S 9 E T 0 U g Q W x s b 2 N h d G l v b i 9 D a G F u Z 2 V k I F R 5 c G U u e 1 B l c m N l b n R h Z 2 U g b 2 Y g S G 9 s Z C B I Y X J t b G V z c y B C Y X N l L D E y f S Z x d W 9 0 O y w m c X V v d D t T Z W N 0 a W 9 u M S 9 E T 0 U g Q W x s b 2 N h d G l v b i 9 D a G F u Z 2 V k I F R 5 c G U u e 1 J l c 2 l k Z W 5 0 I F B v c C 4 s M T N 9 J n F 1 b 3 Q 7 L C Z x d W 9 0 O 1 N l Y 3 R p b 2 4 x L 0 R P R S B B b G x v Y 2 F 0 a W 9 u L 1 B y b 2 1 v d G V k I E h l Y W R l c n M u e 0 N v b H V t b j E 4 L D E 3 f S Z x d W 9 0 O y w m c X V v d D t T Z W N 0 a W 9 u M S 9 E T 0 U g Q W x s b 2 N h d G l v b i 9 Q c m 9 t b 3 R l Z C B I Z W F k Z X J z L n t D b 2 x 1 b W 4 x O S w x O H 0 m c X V v d D s s J n F 1 b 3 Q 7 U 2 V j d G l v b j E v R E 9 F I E F s b G 9 j Y X R p b 2 4 v U H J v b W 9 0 Z W Q g S G V h Z G V y c y 5 7 K j 0 g X H U w M D N l P T I w L D A w M C B y Z X N p Z G V u d C B w b 3 B 1 b G F 0 a W 9 u L D E 5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9 F J T I w Q W x s b 2 N h d G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0 F s b G 9 j Y X R p b 2 5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N j M x Z G Q 3 N 2 U t Z T g y N S 0 0 Z T B i L W F i Y z I t N j N l N z k 4 N T c z Z j E 1 I i A v P j x F b n R y e S B U e X B l P S J R d W V y e U d y b 3 V w S U Q i I F Z h b H V l P S J z Y z M 5 Z m I x O G Y t Y T U 3 N y 0 0 M D g 3 L W J m Y z c t Y T E 1 Z m F h O D Q 5 M T I 0 I i A v P j x F b n R y e S B U e X B l P S J G a W x s V G 9 E Y X R h T W 9 k Z W x F b m F i b G V k I i B W Y W x 1 Z T 0 i b D E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S Z W N v d m V y e V R h c m d l d F N o Z W V 0 I i B W Y W x 1 Z T 0 i c 0 R P R S B G b 3 J t d W x h I G N v d W 5 0 c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E V y c m 9 y Q 2 9 k Z S I g V m F s d W U 9 I n N V b m t u b 3 d u I i A v P j x F b n R y e S B U e X B l P S J G a W x s T G F z d F V w Z G F 0 Z W Q i I F Z h b H V l P S J k M j A y M y 0 w N y 0 y O F Q x N T o 0 N T o 0 O C 4 x O T M 5 M T k 5 W i I g L z 4 8 R W 5 0 c n k g V H l w Z T 0 i R m l s b E N v b H V t b l R 5 c G V z I i B W Y W x 1 Z T 0 i c 0 J n W U Z C U V V G Q l F V R k J R V U Z C U V V G I i A v P j x F b n R y e S B U e X B l P S J G a W x s Q 2 9 1 b n Q i I F Z h b H V l P S J s M j k 5 I i A v P j x F b n R y e S B U e X B l P S J G a W x s Q 2 9 s d W 1 u T m F t Z X M i I F Z h b H V l P S J z W y Z x d W 9 0 O 0 x F Q W l k J n F 1 b 3 Q 7 L C Z x d W 9 0 O 0 x F Q S Z x d W 9 0 O y w m c X V v d D t Q T 1 Z F U l R Z J n F 1 b 3 Q 7 L C Z x d W 9 0 O 0 5 F R y 4 m c X V v d D s s J n F 1 b 3 Q 7 R E V M L i Z x d W 9 0 O y w m c X V v d D t G T 1 N U R V I m c X V v d D s s J n F 1 b 3 Q 7 V E F O R i Z x d W 9 0 O y w m c X V v d D t U T 1 R B T C B G T 1 J N V U x B I E N P V U 5 U J n F 1 b 3 Q 7 L C Z x d W 9 0 O z U t M T c g U E 9 Q L i Z x d W 9 0 O y w m c X V v d D t Q R V J D R U 5 U I E Z P U k 1 V T E E m c X V v d D s s J n F 1 b 3 Q 7 Q k F T S U M g R U x J R 0 l C T E V T J n F 1 b 3 Q 7 L C Z x d W 9 0 O 0 N P T k M u I E V M S U d J Q k x F U y Z x d W 9 0 O y w m c X V v d D t U Q V J H R V R F R C B c d T A w M j Y g R U Z J R y B F T E l H S U J M R V M m c X V v d D s s J n F 1 b 3 Q 7 Q 0 9 V T l R T I F R B U k d F V E V E J n F 1 b 3 Q 7 L C Z x d W 9 0 O 0 N P V U 5 U U y B F R k l H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9 F I E Z v c m 1 1 b G E g Y 2 9 1 b n R z L 0 N o Y W 5 n Z W Q g V H l w Z T I u e 0 x F Q W l k L D B 9 J n F 1 b 3 Q 7 L C Z x d W 9 0 O 1 N l Y 3 R p b 2 4 x L 0 R P R S B G b 3 J t d W x h I G N v d W 5 0 c y 9 D a G F u Z 2 V k I F R 5 c G U u e 0 N v b H V t b j U s N H 0 m c X V v d D s s J n F 1 b 3 Q 7 U 2 V j d G l v b j E v R E 9 F I E Z v c m 1 1 b G E g Y 2 9 1 b n R z L 0 N o Y W 5 n Z W Q g V H l w Z T I u e 1 B P V k V S V F k s M n 0 m c X V v d D s s J n F 1 b 3 Q 7 U 2 V j d G l v b j E v R E 9 F I E Z v c m 1 1 b G E g Y 2 9 1 b n R z L 0 N o Y W 5 n Z W Q g V H l w Z T I u e 0 5 F R y 4 s M 3 0 m c X V v d D s s J n F 1 b 3 Q 7 U 2 V j d G l v b j E v R E 9 F I E Z v c m 1 1 b G E g Y 2 9 1 b n R z L 0 N o Y W 5 n Z W Q g V H l w Z T I u e 0 R F T C 4 s N H 0 m c X V v d D s s J n F 1 b 3 Q 7 U 2 V j d G l v b j E v R E 9 F I E Z v c m 1 1 b G E g Y 2 9 1 b n R z L 0 N o Y W 5 n Z W Q g V H l w Z T I u e 0 Z P U 1 R F U i w 1 f S Z x d W 9 0 O y w m c X V v d D t T Z W N 0 a W 9 u M S 9 E T 0 U g R m 9 y b X V s Y S B j b 3 V u d H M v Q 2 h h b m d l Z C B U e X B l M i 5 7 V E F O R i w 2 f S Z x d W 9 0 O y w m c X V v d D t T Z W N 0 a W 9 u M S 9 E T 0 U g R m 9 y b X V s Y S B j b 3 V u d H M v Q 2 h h b m d l Z C B U e X B l M i 5 7 V E 9 U Q U w g R k 9 S T V V M Q S B D T 1 V O V C w 3 f S Z x d W 9 0 O y w m c X V v d D t T Z W N 0 a W 9 u M S 9 E T 0 U g R m 9 y b X V s Y S B j b 3 V u d H M v Q 2 h h b m d l Z C B U e X B l M i 5 7 N S 0 x N y B Q T 1 A u L D h 9 J n F 1 b 3 Q 7 L C Z x d W 9 0 O 1 N l Y 3 R p b 2 4 x L 0 R P R S B G b 3 J t d W x h I G N v d W 5 0 c y 9 D a G F u Z 2 V k I F R 5 c G U y L n t Q R V J D R U 5 U I E Z P U k 1 V T E E s O X 0 m c X V v d D s s J n F 1 b 3 Q 7 U 2 V j d G l v b j E v R E 9 F I E Z v c m 1 1 b G E g Y 2 9 1 b n R z L 0 N o Y W 5 n Z W Q g V H l w Z T I u e 0 J B U 0 l D I E V M S U d J Q k x F U y w x M H 0 m c X V v d D s s J n F 1 b 3 Q 7 U 2 V j d G l v b j E v R E 9 F I E Z v c m 1 1 b G E g Y 2 9 1 b n R z L 0 N o Y W 5 n Z W Q g V H l w Z T I u e 0 N P T k M u I E V M S U d J Q k x F U y w x M X 0 m c X V v d D s s J n F 1 b 3 Q 7 U 2 V j d G l v b j E v R E 9 F I E Z v c m 1 1 b G E g Y 2 9 1 b n R z L 0 N o Y W 5 n Z W Q g V H l w Z T I u e 1 R B U k d F V E V E I F x 1 M D A y N i B F R k l H I E V M S U d J Q k x F U y w x M n 0 m c X V v d D s s J n F 1 b 3 Q 7 U 2 V j d G l v b j E v R E 9 F I E Z v c m 1 1 b G E g Y 2 9 1 b n R z L 0 N o Y W 5 n Z W Q g V H l w Z T I u e 0 N P V U 5 U U y B U Q V J H R V R F R C w x M 3 0 m c X V v d D s s J n F 1 b 3 Q 7 U 2 V j d G l v b j E v R E 9 F I E Z v c m 1 1 b G E g Y 2 9 1 b n R z L 0 N o Y W 5 n Z W Q g V H l w Z T I u e 0 N P V U 5 U U y B F R k l H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R E 9 F I E Z v c m 1 1 b G E g Y 2 9 1 b n R z L 0 N o Y W 5 n Z W Q g V H l w Z T I u e 0 x F Q W l k L D B 9 J n F 1 b 3 Q 7 L C Z x d W 9 0 O 1 N l Y 3 R p b 2 4 x L 0 R P R S B G b 3 J t d W x h I G N v d W 5 0 c y 9 D a G F u Z 2 V k I F R 5 c G U u e 0 N v b H V t b j U s N H 0 m c X V v d D s s J n F 1 b 3 Q 7 U 2 V j d G l v b j E v R E 9 F I E Z v c m 1 1 b G E g Y 2 9 1 b n R z L 0 N o Y W 5 n Z W Q g V H l w Z T I u e 1 B P V k V S V F k s M n 0 m c X V v d D s s J n F 1 b 3 Q 7 U 2 V j d G l v b j E v R E 9 F I E Z v c m 1 1 b G E g Y 2 9 1 b n R z L 0 N o Y W 5 n Z W Q g V H l w Z T I u e 0 5 F R y 4 s M 3 0 m c X V v d D s s J n F 1 b 3 Q 7 U 2 V j d G l v b j E v R E 9 F I E Z v c m 1 1 b G E g Y 2 9 1 b n R z L 0 N o Y W 5 n Z W Q g V H l w Z T I u e 0 R F T C 4 s N H 0 m c X V v d D s s J n F 1 b 3 Q 7 U 2 V j d G l v b j E v R E 9 F I E Z v c m 1 1 b G E g Y 2 9 1 b n R z L 0 N o Y W 5 n Z W Q g V H l w Z T I u e 0 Z P U 1 R F U i w 1 f S Z x d W 9 0 O y w m c X V v d D t T Z W N 0 a W 9 u M S 9 E T 0 U g R m 9 y b X V s Y S B j b 3 V u d H M v Q 2 h h b m d l Z C B U e X B l M i 5 7 V E F O R i w 2 f S Z x d W 9 0 O y w m c X V v d D t T Z W N 0 a W 9 u M S 9 E T 0 U g R m 9 y b X V s Y S B j b 3 V u d H M v Q 2 h h b m d l Z C B U e X B l M i 5 7 V E 9 U Q U w g R k 9 S T V V M Q S B D T 1 V O V C w 3 f S Z x d W 9 0 O y w m c X V v d D t T Z W N 0 a W 9 u M S 9 E T 0 U g R m 9 y b X V s Y S B j b 3 V u d H M v Q 2 h h b m d l Z C B U e X B l M i 5 7 N S 0 x N y B Q T 1 A u L D h 9 J n F 1 b 3 Q 7 L C Z x d W 9 0 O 1 N l Y 3 R p b 2 4 x L 0 R P R S B G b 3 J t d W x h I G N v d W 5 0 c y 9 D a G F u Z 2 V k I F R 5 c G U y L n t Q R V J D R U 5 U I E Z P U k 1 V T E E s O X 0 m c X V v d D s s J n F 1 b 3 Q 7 U 2 V j d G l v b j E v R E 9 F I E Z v c m 1 1 b G E g Y 2 9 1 b n R z L 0 N o Y W 5 n Z W Q g V H l w Z T I u e 0 J B U 0 l D I E V M S U d J Q k x F U y w x M H 0 m c X V v d D s s J n F 1 b 3 Q 7 U 2 V j d G l v b j E v R E 9 F I E Z v c m 1 1 b G E g Y 2 9 1 b n R z L 0 N o Y W 5 n Z W Q g V H l w Z T I u e 0 N P T k M u I E V M S U d J Q k x F U y w x M X 0 m c X V v d D s s J n F 1 b 3 Q 7 U 2 V j d G l v b j E v R E 9 F I E Z v c m 1 1 b G E g Y 2 9 1 b n R z L 0 N o Y W 5 n Z W Q g V H l w Z T I u e 1 R B U k d F V E V E I F x 1 M D A y N i B F R k l H I E V M S U d J Q k x F U y w x M n 0 m c X V v d D s s J n F 1 b 3 Q 7 U 2 V j d G l v b j E v R E 9 F I E Z v c m 1 1 b G E g Y 2 9 1 b n R z L 0 N o Y W 5 n Z W Q g V H l w Z T I u e 0 N P V U 5 U U y B U Q V J H R V R F R C w x M 3 0 m c X V v d D s s J n F 1 b 3 Q 7 U 2 V j d G l v b j E v R E 9 F I E Z v c m 1 1 b G E g Y 2 9 1 b n R z L 0 N o Y W 5 n Z W Q g V H l w Z T I u e 0 N P V U 5 U U y B F R k l H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E 9 F J T I w R m 9 y b X V s Y S U y M G N v d W 5 0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L 0 Z v c m 1 1 b G E l M j B j b 3 V u d H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R m 9 y b X V s Y S U y M G N v d W 5 0 c y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G b 3 J t d W x h J T I w Y 2 9 1 b n R z L 0 N o Y W 5 n Z W Q l M j B U e X B l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1 Y m M w O T R k Z C 0 w N W Y y L T R h M m I t Y W E z M y 0 y Z W V i Z j c y Y W Q z Y T A i I C 8 + P E V u d H J 5 I F R 5 c G U 9 I l F 1 Z X J 5 R 3 J v d X B J R C I g V m F s d W U 9 I n N j M z l m Y j E 4 Z i 1 h N T c 3 L T Q w O D c t Y m Z j N y 1 h M T V m Y W E 4 N D k x M j Q i I C 8 + P E V u d H J 5 I F R 5 c G U 9 I k Z p b G x M Y X N 0 V X B k Y X R l Z C I g V m F s d W U 9 I m Q y M D I z L T A 3 L T I 4 V D E 1 O j Q 1 O j Q 4 L j I 1 M T M y N D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U i I C 8 + P E V u d H J 5 I F R 5 c G U 9 I k Z p b G x D b 2 x 1 b W 5 U e X B l c y I g V m F s d W U 9 I n N C Z 1 l G Q l F V R k J R V U Z C U V V G I i A v P j x F b n R y e S B U e X B l P S J G a W x s Q 2 9 s d W 1 u T m F t Z X M i I F Z h b H V l P S J z W y Z x d W 9 0 O 0 x F Q U l E J n F 1 b 3 Q 7 L C Z x d W 9 0 O 0 x F Q U 5 B T U U m c X V v d D s s J n F 1 b 3 Q 7 Q k F T S U M g S G 9 s Z C B I Y X J t b G V z c y B i Y X N l I C h Q c m l v c i B 5 Z W F y I G F k a n V z d G V k I G F s b G 9 j K S Z x d W 9 0 O y w m c X V v d D t D b 2 5 j I E h v b G Q g S G F y b W x l c 3 M g Q m F z Z S A o I D Q g e W V h c i B s b 2 9 r Y m F j a y k m c X V v d D s s J n F 1 b 3 Q 7 V E F S R 0 V U R U Q g S G 9 s Z C B I Y X J t b G V z c y B C Y X N l I C h Q c m l v c i B Z Z W F y I G F k a n V z d G V k I G F s b G 9 j K S Z x d W 9 0 O y w m c X V v d D t F R k l H I E h v b G Q g S G F y b W x l c 3 M g Y m F z Z S A o U H J p b 3 I g W W V h c i B h Z G p 1 c 3 R l Z C B h b G x v Y y k m c X V v d D s s J n F 1 b 3 Q 7 V G 9 0 Y W w g S G 9 s Z C B I Y X J t b G V z c y B i Y X N l J n F 1 b 3 Q 7 L C Z x d W 9 0 O 0 F k a i B C Y X N p Y y B B b G x v Y 2 F 0 a W 9 u J n F 1 b 3 Q 7 L C Z x d W 9 0 O 0 F k a i B D b 2 5 j L i B B b G x v Y 2 F 0 a W 9 u J n F 1 b 3 Q 7 L C Z x d W 9 0 O 0 F k a i B U Y X J n Z X R l Z C B h b G x v Y 2 F 0 a W 9 u J n F 1 b 3 Q 7 L C Z x d W 9 0 O 0 F k a i B F R k l H I E F s b G 9 j Y X R p b 2 4 m c X V v d D s s J n F 1 b 3 Q 7 Q W R q I F R v d G F s I F R p d G x l I E k g Q W x s b 2 N h d G l v b i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9 y I F l l Y X I g Y W R q d X N 0 Z W Q g Y W x s b 2 N h d G l v b n M v Q 2 h h b m d l Z C B U e X B l L n t M R U F J R C w w f S Z x d W 9 0 O y w m c X V v d D t T Z W N 0 a W 9 u M S 9 Q c m l v c i B Z Z W F y I G F k a n V z d G V k I G F s b G 9 j Y X R p b 2 5 z L 0 N o Y W 5 n Z W Q g V H l w Z S 5 7 T E V B T k F N R S w x f S Z x d W 9 0 O y w m c X V v d D t T Z W N 0 a W 9 u M S 9 Q c m l v c i B Z Z W F y I G F k a n V z d G V k I G F s b G 9 j Y X R p b 2 5 z L 0 N o Y W 5 n Z W Q g V H l w Z S 5 7 Q k F T S U M g S G 9 s Z C B I Y X J t b G V z c y B i Y X N l I C h Q c m l v c i B 5 Z W F y I G F k a n V z d G V k I G F s b G 9 j K S w y f S Z x d W 9 0 O y w m c X V v d D t T Z W N 0 a W 9 u M S 9 Q c m l v c i B Z Z W F y I G F k a n V z d G V k I G F s b G 9 j Y X R p b 2 5 z L 0 N o Y W 5 n Z W Q g V H l w Z S 5 7 Q 2 9 u Y y B I b 2 x k I E h h c m 1 s Z X N z I E J h c 2 U g K C A 0 I H l l Y X I g b G 9 v a 2 J h Y 2 s p L D N 9 J n F 1 b 3 Q 7 L C Z x d W 9 0 O 1 N l Y 3 R p b 2 4 x L 1 B y a W 9 y I F l l Y X I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1 B y a W 9 y I F l l Y X I g Y W R q d X N 0 Z W Q g Y W x s b 2 N h d G l v b n M v Q 2 h h b m d l Z C B U e X B l L n t F R k l H I E h v b G Q g S G F y b W x l c 3 M g Y m F z Z S A o U H J p b 3 I g W W V h c i B h Z G p 1 c 3 R l Z C B h b G x v Y y k s N X 0 m c X V v d D s s J n F 1 b 3 Q 7 U 2 V j d G l v b j E v U H J p b 3 I g W W V h c i B h Z G p 1 c 3 R l Z C B h b G x v Y 2 F 0 a W 9 u c y 9 D a G F u Z 2 V k I F R 5 c G U u e 1 R v d G F s I E h v b G Q g S G F y b W x l c 3 M g Y m F z Z S w 2 f S Z x d W 9 0 O y w m c X V v d D t T Z W N 0 a W 9 u M S 9 Q c m l v c i B Z Z W F y I G F k a n V z d G V k I G F s b G 9 j Y X R p b 2 5 z L 0 N o Y W 5 n Z W Q g V H l w Z S 5 7 Q W R q I E J h c 2 l j I E F s b G 9 j Y X R p b 2 4 s N 3 0 m c X V v d D s s J n F 1 b 3 Q 7 U 2 V j d G l v b j E v U H J p b 3 I g W W V h c i B h Z G p 1 c 3 R l Z C B h b G x v Y 2 F 0 a W 9 u c y 9 D a G F u Z 2 V k I F R 5 c G U u e 0 F k a i B D b 2 5 j L i B B b G x v Y 2 F 0 a W 9 u L D h 9 J n F 1 b 3 Q 7 L C Z x d W 9 0 O 1 N l Y 3 R p b 2 4 x L 1 B y a W 9 y I F l l Y X I g Y W R q d X N 0 Z W Q g Y W x s b 2 N h d G l v b n M v Q 2 h h b m d l Z C B U e X B l L n t B Z G o g V G F y Z 2 V 0 Z W Q g Y W x s b 2 N h d G l v b i w 5 f S Z x d W 9 0 O y w m c X V v d D t T Z W N 0 a W 9 u M S 9 Q c m l v c i B Z Z W F y I G F k a n V z d G V k I G F s b G 9 j Y X R p b 2 5 z L 0 N o Y W 5 n Z W Q g V H l w Z S 5 7 Q W R q I E V G S U c g Q W x s b 2 N h d G l v b i w x M H 0 m c X V v d D s s J n F 1 b 3 Q 7 U 2 V j d G l v b j E v U H J p b 3 I g W W V h c i B h Z G p 1 c 3 R l Z C B h b G x v Y 2 F 0 a W 9 u c y 9 D a G F u Z 2 V k I F R 5 c G U u e 0 F k a i B U b 3 R h b C B U a X R s Z S B J I E F s b G 9 j Y X R p b 2 4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Q c m l v c i B Z Z W F y I G F k a n V z d G V k I G F s b G 9 j Y X R p b 2 5 z L 0 N o Y W 5 n Z W Q g V H l w Z S 5 7 T E V B S U Q s M H 0 m c X V v d D s s J n F 1 b 3 Q 7 U 2 V j d G l v b j E v U H J p b 3 I g W W V h c i B h Z G p 1 c 3 R l Z C B h b G x v Y 2 F 0 a W 9 u c y 9 D a G F u Z 2 V k I F R 5 c G U u e 0 x F Q U 5 B T U U s M X 0 m c X V v d D s s J n F 1 b 3 Q 7 U 2 V j d G l v b j E v U H J p b 3 I g W W V h c i B h Z G p 1 c 3 R l Z C B h b G x v Y 2 F 0 a W 9 u c y 9 D a G F u Z 2 V k I F R 5 c G U u e 0 J B U 0 l D I E h v b G Q g S G F y b W x l c 3 M g Y m F z Z S A o U H J p b 3 I g e W V h c i B h Z G p 1 c 3 R l Z C B h b G x v Y y k s M n 0 m c X V v d D s s J n F 1 b 3 Q 7 U 2 V j d G l v b j E v U H J p b 3 I g W W V h c i B h Z G p 1 c 3 R l Z C B h b G x v Y 2 F 0 a W 9 u c y 9 D a G F u Z 2 V k I F R 5 c G U u e 0 N v b m M g S G 9 s Z C B I Y X J t b G V z c y B C Y X N l I C g g N C B 5 Z W F y I G x v b 2 t i Y W N r K S w z f S Z x d W 9 0 O y w m c X V v d D t T Z W N 0 a W 9 u M S 9 Q c m l v c i B Z Z W F y I G F k a n V z d G V k I G F s b G 9 j Y X R p b 2 5 z L 0 N o Y W 5 n Z W Q g V H l w Z S 5 7 V E F S R 0 V U R U Q g S G 9 s Z C B I Y X J t b G V z c y B C Y X N l I C h Q c m l v c i B Z Z W F y I G F k a n V z d G V k I G F s b G 9 j K S w 0 f S Z x d W 9 0 O y w m c X V v d D t T Z W N 0 a W 9 u M S 9 Q c m l v c i B Z Z W F y I G F k a n V z d G V k I G F s b G 9 j Y X R p b 2 5 z L 0 N o Y W 5 n Z W Q g V H l w Z S 5 7 R U Z J R y B I b 2 x k I E h h c m 1 s Z X N z I G J h c 2 U g K F B y a W 9 y I F l l Y X I g Y W R q d X N 0 Z W Q g Y W x s b 2 M p L D V 9 J n F 1 b 3 Q 7 L C Z x d W 9 0 O 1 N l Y 3 R p b 2 4 x L 1 B y a W 9 y I F l l Y X I g Y W R q d X N 0 Z W Q g Y W x s b 2 N h d G l v b n M v Q 2 h h b m d l Z C B U e X B l L n t U b 3 R h b C B I b 2 x k I E h h c m 1 s Z X N z I G J h c 2 U s N n 0 m c X V v d D s s J n F 1 b 3 Q 7 U 2 V j d G l v b j E v U H J p b 3 I g W W V h c i B h Z G p 1 c 3 R l Z C B h b G x v Y 2 F 0 a W 9 u c y 9 D a G F u Z 2 V k I F R 5 c G U u e 0 F k a i B C Y X N p Y y B B b G x v Y 2 F 0 a W 9 u L D d 9 J n F 1 b 3 Q 7 L C Z x d W 9 0 O 1 N l Y 3 R p b 2 4 x L 1 B y a W 9 y I F l l Y X I g Y W R q d X N 0 Z W Q g Y W x s b 2 N h d G l v b n M v Q 2 h h b m d l Z C B U e X B l L n t B Z G o g Q 2 9 u Y y 4 g Q W x s b 2 N h d G l v b i w 4 f S Z x d W 9 0 O y w m c X V v d D t T Z W N 0 a W 9 u M S 9 Q c m l v c i B Z Z W F y I G F k a n V z d G V k I G F s b G 9 j Y X R p b 2 5 z L 0 N o Y W 5 n Z W Q g V H l w Z S 5 7 Q W R q I F R h c m d l d G V k I G F s b G 9 j Y X R p b 2 4 s O X 0 m c X V v d D s s J n F 1 b 3 Q 7 U 2 V j d G l v b j E v U H J p b 3 I g W W V h c i B h Z G p 1 c 3 R l Z C B h b G x v Y 2 F 0 a W 9 u c y 9 D a G F u Z 2 V k I F R 5 c G U u e 0 F k a i B F R k l H I E F s b G 9 j Y X R p b 2 4 s M T B 9 J n F 1 b 3 Q 7 L C Z x d W 9 0 O 1 N l Y 3 R p b 2 4 x L 1 B y a W 9 y I F l l Y X I g Y W R q d X N 0 Z W Q g Y W x s b 2 N h d G l v b n M v Q 2 h h b m d l Z C B U e X B l L n t B Z G o g V G 9 0 Y W w g V G l 0 b G U g S S B B b G x v Y 2 F 0 a W 9 u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p b 3 I l M j B Z Z W F y J T I w Y W R q d X N 0 Z W Q l M j B h b G x v Y 2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B Z G p 1 c 3 R l Z C U y M E Z v c m 1 1 b G E l M j B j b 3 V u d H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U X V l c n l J R C I g V m F s d W U 9 I n M 5 N j M 2 Y T F m O S 0 w O D M 1 L T R m N j M t Y T A w O S 0 3 Y j V k O T A 1 N W M 0 Z W I i I C 8 + P E V u d H J 5 I F R 5 c G U 9 I l F 1 Z X J 5 R 3 J v d X B J R C I g V m F s d W U 9 I n N j M z l m Y j E 4 Z i 1 h N T c 3 L T Q w O D c t Y m Z j N y 1 h M T V m Y W E 4 N D k x M j Q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j h U M T U 6 N D U 6 N D g u M j k 1 N T Q w N l o i I C 8 + P E V u d H J 5 I F R 5 c G U 9 I k Z p b G x D b 2 x 1 b W 5 U e X B l c y I g V m F s d W U 9 I n N C Z 1 l H Q X d N R E F 3 T U R B d 0 1 E Q U F B Q U F B P T 0 i I C 8 + P E V u d H J 5 I F R 5 c G U 9 I k Z p b G x D b 3 V u d C I g V m F s d W U 9 I m w z M T U i I C 8 + P E V u d H J 5 I F R 5 c G U 9 I k Z p b G x D b 2 x 1 b W 5 O Y W 1 l c y I g V m F s d W U 9 I n N b J n F 1 b 3 Q 7 T E V B S U Q m c X V v d D s s J n F 1 b 3 Q 7 T E V B T k F N R S Z x d W 9 0 O y w m c X V v d D t T Z W 5 k a W 5 n T E V B a W Q m c X V v d D s s J n F 1 b 3 Q 7 T k V H L i B h Z G o m c X V v d D s s J n F 1 b 3 Q 7 Q W R q I E R F T C 4 m c X V v d D s s J n F 1 b 3 Q 7 Q W R q I E Z v c 3 R l c i Z x d W 9 0 O y w m c X V v d D t B Z G o g V E F O R i Z x d W 9 0 O y w m c X V v d D t B Z G o g L S A 1 L T E 3 I H B v c C Z x d W 9 0 O y w m c X V v d D t B Z G o g c G 9 2 Z X J 0 e S Z x d W 9 0 O y w m c X V v d D t B Z G o g V G 9 0 Y W w g Z m 9 y b X V s Y S B j b 3 V u d C Z x d W 9 0 O y w m c X V v d D t U b 3 R h b C B G b 3 J t d W x h I E N v d W 5 0 I E R P R S Z x d W 9 0 O y w m c X V v d D t B Z G o g c G 9 2 Z X J 0 e S B w Z X J j Z W 5 0 Y W d l J n F 1 b 3 Q 7 L C Z x d W 9 0 O 0 J B U 0 l D I G V s a W d p Y m l s a X R 5 J n F 1 b 3 Q 7 L C Z x d W 9 0 O 0 N v b m M u I E V s a W d p Z 2 l i a W x p d H k m c X V v d D s s J n F 1 b 3 Q 7 V G F y Z 2 V 0 Z W Q g R W x p Z 2 l i a W x p d H k m c X V v d D s s J n F 1 b 3 Q 7 R U Z J R y B l b G l n a W J p b G l 0 e S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9 y I F l l Y X I g Q W R q d X N 0 Z W Q g R m 9 y b X V s Y S B j b 3 V u d H M v Q 2 h h b m d l Z C B U e X B l L n t M R U F J R C w w f S Z x d W 9 0 O y w m c X V v d D t T Z W N 0 a W 9 u M S 9 Q c m l v c i B Z Z W F y I E F k a n V z d G V k I E Z v c m 1 1 b G E g Y 2 9 1 b n R z L 0 N o Y W 5 n Z W Q g V H l w Z S 5 7 T E V B T k F N R S w x f S Z x d W 9 0 O y w m c X V v d D t T Z W N 0 a W 9 u M S 9 Q c m l v c i B Z Z W F y I E F k a n V z d G V k I E Z v c m 1 1 b G E g Y 2 9 1 b n R z L 0 N o Y W 5 n Z W Q g V H l w Z S 5 7 U 2 V u Z G l u Z 0 x F Q W l k L D J 9 J n F 1 b 3 Q 7 L C Z x d W 9 0 O 1 N l Y 3 R p b 2 4 x L 1 B y a W 9 y I F l l Y X I g Q W R q d X N 0 Z W Q g R m 9 y b X V s Y S B j b 3 V u d H M v Q 2 h h b m d l Z C B U e X B l L n t O R U c u I G F k a i w z f S Z x d W 9 0 O y w m c X V v d D t T Z W N 0 a W 9 u M S 9 Q c m l v c i B Z Z W F y I E F k a n V z d G V k I E Z v c m 1 1 b G E g Y 2 9 1 b n R z L 0 N o Y W 5 n Z W Q g V H l w Z S 5 7 Q W R q I E R F T C 4 s N H 0 m c X V v d D s s J n F 1 b 3 Q 7 U 2 V j d G l v b j E v U H J p b 3 I g W W V h c i B B Z G p 1 c 3 R l Z C B G b 3 J t d W x h I G N v d W 5 0 c y 9 D a G F u Z 2 V k I F R 5 c G U u e 0 F k a i B G b 3 N 0 Z X I s N X 0 m c X V v d D s s J n F 1 b 3 Q 7 U 2 V j d G l v b j E v U H J p b 3 I g W W V h c i B B Z G p 1 c 3 R l Z C B G b 3 J t d W x h I G N v d W 5 0 c y 9 D a G F u Z 2 V k I F R 5 c G U u e 0 F k a i B U Q U 5 G L D Z 9 J n F 1 b 3 Q 7 L C Z x d W 9 0 O 1 N l Y 3 R p b 2 4 x L 1 B y a W 9 y I F l l Y X I g Q W R q d X N 0 Z W Q g R m 9 y b X V s Y S B j b 3 V u d H M v Q 2 h h b m d l Z C B U e X B l L n t B Z G o g L S A 1 L T E 3 I H B v c C w 3 f S Z x d W 9 0 O y w m c X V v d D t T Z W N 0 a W 9 u M S 9 Q c m l v c i B Z Z W F y I E F k a n V z d G V k I E Z v c m 1 1 b G E g Y 2 9 1 b n R z L 0 N o Y W 5 n Z W Q g V H l w Z S 5 7 Q W R q I H B v d m V y d H k s O H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1 B y a W 9 y I F l l Y X I g Q W R q d X N 0 Z W Q g R m 9 y b X V s Y S B j b 3 V u d H M v Q 2 h h b m d l Z C B U e X B l L n t U b 3 R h b C B G b 3 J t d W x h I E N v d W 5 0 I E R P R S w x M H 0 m c X V v d D s s J n F 1 b 3 Q 7 U 2 V j d G l v b j E v U H J p b 3 I g W W V h c i B B Z G p 1 c 3 R l Z C B G b 3 J t d W x h I G N v d W 5 0 c y 9 D a G F u Z 2 V k I F R 5 c G U u e 0 F k a i B w b 3 Z l c n R 5 I H B l c m N l b n R h Z 2 U s M T F 9 J n F 1 b 3 Q 7 L C Z x d W 9 0 O 1 N l Y 3 R p b 2 4 x L 1 B y a W 9 y I F l l Y X I g Q W R q d X N 0 Z W Q g R m 9 y b X V s Y S B j b 3 V u d H M v S W 5 p d G l h b F 9 h Z G p 1 c 3 R l Z F 9 m b 3 J t d W x h X 2 N v d W 5 0 X 1 R h Y m x l L n t C Q V N J Q y B l b G l n a W J p b G l 0 e S w x M n 0 m c X V v d D s s J n F 1 b 3 Q 7 U 2 V j d G l v b j E v U H J p b 3 I g W W V h c i B B Z G p 1 c 3 R l Z C B G b 3 J t d W x h I G N v d W 5 0 c y 9 J b m l 0 a W F s X 2 F k a n V z d G V k X 2 Z v c m 1 1 b G F f Y 2 9 1 b n R f V G F i b G U u e 0 N v b m M u I E V s a W d p Z 2 l i a W x p d H k s M T N 9 J n F 1 b 3 Q 7 L C Z x d W 9 0 O 1 N l Y 3 R p b 2 4 x L 1 B y a W 9 y I F l l Y X I g Q W R q d X N 0 Z W Q g R m 9 y b X V s Y S B j b 3 V u d H M v S W 5 p d G l h b F 9 h Z G p 1 c 3 R l Z F 9 m b 3 J t d W x h X 2 N v d W 5 0 X 1 R h Y m x l L n t U Y X J n Z X R l Z C B F b G l n a W J p b G l 0 e S w x N H 0 m c X V v d D s s J n F 1 b 3 Q 7 U 2 V j d G l v b j E v U H J p b 3 I g W W V h c i B B Z G p 1 c 3 R l Z C B G b 3 J t d W x h I G N v d W 5 0 c y 9 J b m l 0 a W F s X 2 F k a n V z d G V k X 2 Z v c m 1 1 b G F f Y 2 9 1 b n R f V G F i b G U u e 0 V G S U c g Z W x p Z 2 l i a W x p d H k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9 Q c m l v c i B Z Z W F y I E F k a n V z d G V k I E Z v c m 1 1 b G E g Y 2 9 1 b n R z L 0 N o Y W 5 n Z W Q g V H l w Z S 5 7 T E V B S U Q s M H 0 m c X V v d D s s J n F 1 b 3 Q 7 U 2 V j d G l v b j E v U H J p b 3 I g W W V h c i B B Z G p 1 c 3 R l Z C B G b 3 J t d W x h I G N v d W 5 0 c y 9 D a G F u Z 2 V k I F R 5 c G U u e 0 x F Q U 5 B T U U s M X 0 m c X V v d D s s J n F 1 b 3 Q 7 U 2 V j d G l v b j E v U H J p b 3 I g W W V h c i B B Z G p 1 c 3 R l Z C B G b 3 J t d W x h I G N v d W 5 0 c y 9 D a G F u Z 2 V k I F R 5 c G U u e 1 N l b m R p b m d M R U F p Z C w y f S Z x d W 9 0 O y w m c X V v d D t T Z W N 0 a W 9 u M S 9 Q c m l v c i B Z Z W F y I E F k a n V z d G V k I E Z v c m 1 1 b G E g Y 2 9 1 b n R z L 0 N o Y W 5 n Z W Q g V H l w Z S 5 7 T k V H L i B h Z G o s M 3 0 m c X V v d D s s J n F 1 b 3 Q 7 U 2 V j d G l v b j E v U H J p b 3 I g W W V h c i B B Z G p 1 c 3 R l Z C B G b 3 J t d W x h I G N v d W 5 0 c y 9 D a G F u Z 2 V k I F R 5 c G U u e 0 F k a i B E R U w u L D R 9 J n F 1 b 3 Q 7 L C Z x d W 9 0 O 1 N l Y 3 R p b 2 4 x L 1 B y a W 9 y I F l l Y X I g Q W R q d X N 0 Z W Q g R m 9 y b X V s Y S B j b 3 V u d H M v Q 2 h h b m d l Z C B U e X B l L n t B Z G o g R m 9 z d G V y L D V 9 J n F 1 b 3 Q 7 L C Z x d W 9 0 O 1 N l Y 3 R p b 2 4 x L 1 B y a W 9 y I F l l Y X I g Q W R q d X N 0 Z W Q g R m 9 y b X V s Y S B j b 3 V u d H M v Q 2 h h b m d l Z C B U e X B l L n t B Z G o g V E F O R i w 2 f S Z x d W 9 0 O y w m c X V v d D t T Z W N 0 a W 9 u M S 9 Q c m l v c i B Z Z W F y I E F k a n V z d G V k I E Z v c m 1 1 b G E g Y 2 9 1 b n R z L 0 N o Y W 5 n Z W Q g V H l w Z S 5 7 Q W R q I C 0 g N S 0 x N y B w b 3 A s N 3 0 m c X V v d D s s J n F 1 b 3 Q 7 U 2 V j d G l v b j E v U H J p b 3 I g W W V h c i B B Z G p 1 c 3 R l Z C B G b 3 J t d W x h I G N v d W 5 0 c y 9 D a G F u Z 2 V k I F R 5 c G U u e 0 F k a i B w b 3 Z l c n R 5 L D h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Q c m l v c i B Z Z W F y I E F k a n V z d G V k I E Z v c m 1 1 b G E g Y 2 9 1 b n R z L 0 N o Y W 5 n Z W Q g V H l w Z S 5 7 V G 9 0 Y W w g R m 9 y b X V s Y S B D b 3 V u d C B E T 0 U s M T B 9 J n F 1 b 3 Q 7 L C Z x d W 9 0 O 1 N l Y 3 R p b 2 4 x L 1 B y a W 9 y I F l l Y X I g Q W R q d X N 0 Z W Q g R m 9 y b X V s Y S B j b 3 V u d H M v Q 2 h h b m d l Z C B U e X B l L n t B Z G o g c G 9 2 Z X J 0 e S B w Z X J j Z W 5 0 Y W d l L D E x f S Z x d W 9 0 O y w m c X V v d D t T Z W N 0 a W 9 u M S 9 Q c m l v c i B Z Z W F y I E F k a n V z d G V k I E Z v c m 1 1 b G E g Y 2 9 1 b n R z L 0 l u a X R p Y W x f Y W R q d X N 0 Z W R f Z m 9 y b X V s Y V 9 j b 3 V u d F 9 U Y W J s Z S 5 7 Q k F T S U M g Z W x p Z 2 l i a W x p d H k s M T J 9 J n F 1 b 3 Q 7 L C Z x d W 9 0 O 1 N l Y 3 R p b 2 4 x L 1 B y a W 9 y I F l l Y X I g Q W R q d X N 0 Z W Q g R m 9 y b X V s Y S B j b 3 V u d H M v S W 5 p d G l h b F 9 h Z G p 1 c 3 R l Z F 9 m b 3 J t d W x h X 2 N v d W 5 0 X 1 R h Y m x l L n t D b 2 5 j L i B F b G l n a W d p Y m l s a X R 5 L D E z f S Z x d W 9 0 O y w m c X V v d D t T Z W N 0 a W 9 u M S 9 Q c m l v c i B Z Z W F y I E F k a n V z d G V k I E Z v c m 1 1 b G E g Y 2 9 1 b n R z L 0 l u a X R p Y W x f Y W R q d X N 0 Z W R f Z m 9 y b X V s Y V 9 j b 3 V u d F 9 U Y W J s Z S 5 7 V G F y Z 2 V 0 Z W Q g R W x p Z 2 l i a W x p d H k s M T R 9 J n F 1 b 3 Q 7 L C Z x d W 9 0 O 1 N l Y 3 R p b 2 4 x L 1 B y a W 9 y I F l l Y X I g Q W R q d X N 0 Z W Q g R m 9 y b X V s Y S B j b 3 V u d H M v S W 5 p d G l h b F 9 h Z G p 1 c 3 R l Z F 9 m b 3 J t d W x h X 2 N v d W 5 0 X 1 R h Y m x l L n t F R k l H I G V s a W d p Y m l s a X R 5 L D E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H J p b 3 I l M j B Z Z W F y J T I w Q W R q d X N 0 Z W Q l M j B G b 3 J t d W x h J T I w Y 2 9 1 b n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Z v c m 1 1 b G E l M j B j b 3 V u d H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F e H B h b m R l Z C U y M E Z S U E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R X h w Y W 5 k Z W Q l M j B G U l B M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F e H B h b m R l Z C U y M E N D R E R E J T J G T E V B a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8 L 0 l 0 Z W 1 Q Y X R o P j w v S X R l b U x v Y 2 F 0 a W 9 u P j x T d G F i b G V F b n R y a W V z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S X N Q c m l 2 Y X R l I i B W Y W x 1 Z T 0 i b D A i I C 8 + P E V u d H J 5 I F R 5 c G U 9 I l F 1 Z X J 5 R 3 J v d X B J R C I g V m F s d W U 9 I n M x M T F j Y T g w O C 0 w N W V k L T Q 1 O T c t Y j U y M i 1 m M W Q 2 O T B k Z W U 1 O T A i I C 8 + P E V u d H J 5 I F R 5 c G U 9 I l J l Y 2 9 2 Z X J 5 V G F y Z 2 V 0 U 2 h l Z X Q i I F Z h b H V l P S J z c 3 V t a W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l Z E N v b X B s Z X R l U m V z d W x 0 V G 9 X b 3 J r c 2 h l Z X Q i I F Z h b H V l P S J s M C I g L z 4 8 R W 5 0 c n k g V H l w Z T 0 i R m l s b F R v R G F 0 Y U 1 v Z G V s R W 5 h Y m x l Z C I g V m F s d W U 9 I m w x I i A v P j x F b n R y e S B U e X B l P S J G a W x s T 2 J q Z W N 0 V H l w Z S I g V m F s d W U 9 I n N D b 2 5 u Z W N 0 a W 9 u T 2 5 s e S I g L z 4 8 R W 5 0 c n k g V H l w Z T 0 i T G 9 h Z G V k V G 9 B b m F s e X N p c 1 N l c n Z p Y 2 V z I i B W Y W x 1 Z T 0 i b D A i I C 8 + P E V u d H J 5 I F R 5 c G U 9 I l F 1 Z X J 5 S U Q i I F Z h b H V l P S J z N 2 N h M 2 Y w Y W Q t M W E 0 Y i 0 0 N G Q 5 L W J j N T E t M m E w M m U 2 M z M y Y 2 R j I i A v P j x F b n R y e S B U e X B l P S J G a W x s T G F z d F V w Z G F 0 Z W Q i I F Z h b H V l P S J k M j A y M y 0 w N y 0 y O F Q x N T o 0 N T o 0 O C 4 z M z g x O T I 5 W i I g L z 4 8 R W 5 0 c n k g V H l w Z T 0 i R m l s b E N v b H V t b l R 5 c G V z I i B W Y W x 1 Z T 0 i c 0 J n V U Y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x I i A v P j x F b n R y e S B U e X B l P S J G a W x s Q 2 9 s d W 1 u T m F t Z X M i I F Z h b H V l P S J z W y Z x d W 9 0 O 1 N l b m R p b m c g R G l z d H J p Y 3 Q g Q 0 N E R E Q m c X V v d D s s J n F 1 b 3 Q 7 U 3 V t V G 9 0 Y W x T d H V k Z W 5 0 c y B p b i B w b 3 Z l c n R 5 J n F 1 b 3 Q 7 L C Z x d W 9 0 O 1 N 1 b V R v d G F s U 3 R 1 Z G V u d H M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s J n F 1 b 3 Q 7 a 2 V 5 Q 2 9 s d W 1 u T m F t Z X M m c X V v d D s 6 W y Z x d W 9 0 O 1 N l b m R p b m c g R G l z d H J p Y 3 Q g Q 0 N E R E Q m c X V v d D t d L C Z x d W 9 0 O 3 F 1 Z X J 5 U m V s Y X R p b 2 5 z a G l w c y Z x d W 9 0 O z p b X S w m c X V v d D t j b 2 x 1 b W 5 J Z G V u d G l 0 a W V z J n F 1 b 3 Q 7 O l s m c X V v d D t T Z W N 0 a W 9 u M S 9 z d W 1 p Z i 9 H c m 9 1 c G V k I F J v d 3 M u e 1 N l b m R p b m c g R G l z d H J p Y 3 Q g Q 0 N E R E Q s M H 0 m c X V v d D s s J n F 1 b 3 Q 7 U 2 V j d G l v b j E v c 3 V t a W Y v R 3 J v d X B l Z C B S b 3 d z L n t T d W 1 U b 3 R h b F N 0 d W R l b n R z I G l u I H B v d m V y d H k s M X 0 m c X V v d D s s J n F 1 b 3 Q 7 U 2 V j d G l v b j E v c 3 V t a W Y v R 3 J v d X B l Z C B S b 3 d z L n t T d W 1 U b 3 R h b F N 0 d W R l b n R z L D J 9 J n F 1 b 3 Q 7 X S w m c X V v d D t D b 2 x 1 b W 5 D b 3 V u d C Z x d W 9 0 O z o z L C Z x d W 9 0 O 0 t l e U N v b H V t b k 5 h b W V z J n F 1 b 3 Q 7 O l s m c X V v d D t T Z W 5 k a W 5 n I E R p c 3 R y a W N 0 I E N D R E R E J n F 1 b 3 Q 7 X S w m c X V v d D t D b 2 x 1 b W 5 J Z G V u d G l 0 a W V z J n F 1 b 3 Q 7 O l s m c X V v d D t T Z W N 0 a W 9 u M S 9 z d W 1 p Z i 9 H c m 9 1 c G V k I F J v d 3 M u e 1 N l b m R p b m c g R G l z d H J p Y 3 Q g Q 0 N E R E Q s M H 0 m c X V v d D s s J n F 1 b 3 Q 7 U 2 V j d G l v b j E v c 3 V t a W Y v R 3 J v d X B l Z C B S b 3 d z L n t T d W 1 U b 3 R h b F N 0 d W R l b n R z I G l u I H B v d m V y d H k s M X 0 m c X V v d D s s J n F 1 b 3 Q 7 U 2 V j d G l v b j E v c 3 V t a W Y v R 3 J v d X B l Z C B S b 3 d z L n t T d W 1 U b 3 R h b F N 0 d W R l b n R z L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z d W 1 p Z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N Z X J n Z W Q l M j B R d W V y a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X h w Y W 5 k Z W Q l M j B G U l B M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F e H B h b m R l Z C U y M E Z S U E w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z d W 1 p Z i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N 1 b W l m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X h w Y W 5 k Z W Q l M j B D Q 0 R E R C U y R k x F Q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3 V t a W Y v R 3 J v d X B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T W V y Z 2 V k J T I w U X V l c m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R X h w Y W 5 k Z W Q l M j B z d W 1 p Z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F k Z G V k J T I w Q 3 V z d G 9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D a G F u Z 2 V k J T I w V H l w Z T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V G F y Z 2 V 0 I i B W Y W x 1 Z T 0 i c 0 F z c 3 V t c H R p b 2 5 z I i A v P j x F b n R y e S B U e X B l P S J R d W V y e U l E I i B W Y W x 1 Z T 0 i c z Q 1 M z E y M G R h L W I x O W Y t N D k z O S 1 i Y z J m L T k 1 N z U 4 Y W M z Z D F j M S I g L z 4 8 R W 5 0 c n k g V H l w Z T 0 i U X V l c n l H c m 9 1 c E l E I i B W Y W x 1 Z T 0 i c 2 M z O W Z i M T h m L W E 1 N z c t N D A 4 N y 1 i Z m M 3 L W E x N W Z h Y T g 0 O T E y N C I g L z 4 8 R W 5 0 c n k g V H l w Z T 0 i U m V j b 3 Z l c n l U Y X J n Z X R T a G V l d C I g V m F s d W U 9 I n N B c 3 N 1 b X B 0 a W 9 u c y A i I C 8 + P E V u d H J 5 I F R 5 c G U 9 I l J l Y 2 9 2 Z X J 5 V G F y Z 2 V 0 Q 2 9 s d W 1 u I i B W Y W x 1 Z T 0 i b D M i I C 8 + P E V u d H J 5 I F R 5 c G U 9 I l J l Y 2 9 2 Z X J 5 V G F y Z 2 V 0 U m 9 3 I i B W Y W x 1 Z T 0 i b D E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c t M j h U M T U 6 N D U 6 N D g u M z U 2 M z A 5 N 1 o i I C 8 + P E V u d H J 5 I F R 5 c G U 9 I k Z p b G x D b 2 x 1 b W 5 U e X B l c y I g V m F s d W U 9 I n N B Q U F B Q U F B Q U F B P T 0 i I C 8 + P E V u d H J 5 I F R 5 c G U 9 I k Z p b G x D b 3 V u d C I g V m F s d W U 9 I m w x I i A v P j x F b n R y e S B U e X B l P S J G a W x s Q 2 9 s d W 1 u T m F t Z X M i I F Z h b H V l P S J z W y Z x d W 9 0 O 0 N v b H V t b j E m c X V v d D s s J n F 1 b 3 Q 7 Q 0 9 M V U 1 O I D E 6 I E J B U 0 l D I E d S Q U 5 U U y o m c X V v d D s s J n F 1 b 3 Q 7 Q 0 9 M V U 1 O I D I 6 I E N P T k N F T l R S Q V R J T 0 4 g R 1 J B T l R T K i Z x d W 9 0 O y w m c X V v d D t D T 0 x V T U 4 g M z o g V E F S R 0 V U R U Q g R 1 J B T l R T K i Z x d W 9 0 O y w m c X V v d D t D T 0 x V T U 4 g N D o g R U R V Q 0 F U S U 9 O I E Z J T k F O Q 0 U g S U 5 D R U 5 U S V Z F I E d S Q U 5 U U y o m c X V v d D s s J n F 1 b 3 Q 7 V E 9 U Q U w g T E V B I E d S Q U 5 U U y Z x d W 9 0 O y w m c X V v d D t S Z X Y g R m l u I C B U L U k g U 3 R h d G U g Q W R t I C A x M D A 0 K G I p L l R J V E x F I E k s I F B B U l Q g Q S B U T 1 R B T C B M R U E g R 1 J B T l R T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3 N 1 b X B 0 a W 9 u c y 9 Q c m 9 t b 3 R l Z C B I Z W F k Z X J z L n t D b 2 x 1 b W 4 x L D B 9 J n F 1 b 3 Q 7 L C Z x d W 9 0 O 1 N l Y 3 R p b 2 4 x L 0 F z c 3 V t c H R p b 2 5 z L 1 B y b 2 1 v d G V k I E h l Y W R l c n M u e 0 N P T F V N T i A x O i B C Q V N J Q y B H U k F O V F M q L D F 9 J n F 1 b 3 Q 7 L C Z x d W 9 0 O 1 N l Y 3 R p b 2 4 x L 0 F z c 3 V t c H R p b 2 5 z L 1 B y b 2 1 v d G V k I E h l Y W R l c n M u e 0 N P T F V N T i A y O i B D T 0 5 D R U 5 U U k F U S U 9 O I E d S Q U 5 U U y o s M 3 0 m c X V v d D s s J n F 1 b 3 Q 7 U 2 V j d G l v b j E v Q X N z d W 1 w d G l v b n M v U H J v b W 9 0 Z W Q g S G V h Z G V y c y 5 7 Q 0 9 M V U 1 O I D M 6 I F R B U k d F V E V E I E d S Q U 5 U U y o s N X 0 m c X V v d D s s J n F 1 b 3 Q 7 U 2 V j d G l v b j E v Q X N z d W 1 w d G l v b n M v U H J v b W 9 0 Z W Q g S G V h Z G V y c y 5 7 Q 0 9 M V U 1 O I D Q 6 I E V E V U N B V E l P T i B G S U 5 B T k N F I E l O Q 0 V O V E l W R S B H U k F O V F M q L D d 9 J n F 1 b 3 Q 7 L C Z x d W 9 0 O 1 N l Y 3 R p b 2 4 x L 0 F z c 3 V t c H R p b 2 5 z L 1 B y b 2 1 v d G V k I E h l Y W R l c n M u e 1 R P V E F M I E x F Q S B H U k F O V F M s O X 0 m c X V v d D s s J n F 1 b 3 Q 7 U 2 V j d G l v b j E v V C 1 J I F N 0 Y X R l I E F k b S A g M T A w N C h i K S 9 Q c m 9 t b 3 R l Z C B I Z W F k Z X J z L n t U S V R M R S B J L C B Q Q V J U I E E g V E 9 U Q U w g T E V B I E d S Q U 5 U U y w x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B c 3 N 1 b X B 0 a W 9 u c y 9 Q c m 9 t b 3 R l Z C B I Z W F k Z X J z L n t D b 2 x 1 b W 4 x L D B 9 J n F 1 b 3 Q 7 L C Z x d W 9 0 O 1 N l Y 3 R p b 2 4 x L 0 F z c 3 V t c H R p b 2 5 z L 1 B y b 2 1 v d G V k I E h l Y W R l c n M u e 0 N P T F V N T i A x O i B C Q V N J Q y B H U k F O V F M q L D F 9 J n F 1 b 3 Q 7 L C Z x d W 9 0 O 1 N l Y 3 R p b 2 4 x L 0 F z c 3 V t c H R p b 2 5 z L 1 B y b 2 1 v d G V k I E h l Y W R l c n M u e 0 N P T F V N T i A y O i B D T 0 5 D R U 5 U U k F U S U 9 O I E d S Q U 5 U U y o s M 3 0 m c X V v d D s s J n F 1 b 3 Q 7 U 2 V j d G l v b j E v Q X N z d W 1 w d G l v b n M v U H J v b W 9 0 Z W Q g S G V h Z G V y c y 5 7 Q 0 9 M V U 1 O I D M 6 I F R B U k d F V E V E I E d S Q U 5 U U y o s N X 0 m c X V v d D s s J n F 1 b 3 Q 7 U 2 V j d G l v b j E v Q X N z d W 1 w d G l v b n M v U H J v b W 9 0 Z W Q g S G V h Z G V y c y 5 7 Q 0 9 M V U 1 O I D Q 6 I E V E V U N B V E l P T i B G S U 5 B T k N F I E l O Q 0 V O V E l W R S B H U k F O V F M q L D d 9 J n F 1 b 3 Q 7 L C Z x d W 9 0 O 1 N l Y 3 R p b 2 4 x L 0 F z c 3 V t c H R p b 2 5 z L 1 B y b 2 1 v d G V k I E h l Y W R l c n M u e 1 R P V E F M I E x F Q S B H U k F O V F M s O X 0 m c X V v d D s s J n F 1 b 3 Q 7 U 2 V j d G l v b j E v V C 1 J I F N 0 Y X R l I E F k b S A g M T A w N C h i K S 9 Q c m 9 t b 3 R l Z C B I Z W F k Z X J z L n t U S V R M R S B J L C B Q Q V J U I E E g V E 9 U Q U w g T E V B I E d S Q U 5 U U y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X N z d W 1 w d G l v b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U m V t b 3 Z l Z C U y M F R v c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z d W 1 w d G l v b n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X V l c n l J R C I g V m F s d W U 9 I n N i O D N m M z B i N S 0 4 N j d m L T R i Z W E t Y T A y N i 0 x Z j F m Y W N k M 2 Q y N D I i I C 8 + P E V u d H J 5 I F R 5 c G U 9 I l F 1 Z X J 5 R 3 J v d X B J R C I g V m F s d W U 9 I n N j M z l m Y j E 4 Z i 1 h N T c 3 L T Q w O D c t Y m Z j N y 1 h M T V m Y W E 4 N D k x M j Q i I C 8 + P E V u d H J 5 I F R 5 c G U 9 I k Z p b G x M Y X N 0 V X B k Y X R l Z C I g V m F s d W U 9 I m Q y M D I z L T A 3 L T I 4 V D E 1 O j Q 1 O j Q 4 L j M 4 N j M 5 N D J a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1 B y a W 9 y I F l l Y X I g T m V 0 I H R v I G R p c 3 R y a W N 0 I i A v P j x F b n R y e S B U e X B l P S J G a W x s Q 2 9 s d W 1 u V H l w Z X M i I F Z h b H V l P S J z Q m d Z R 0 J R P T 0 i I C 8 + P E V u d H J 5 I F R 5 c G U 9 I k Z p b G x D b 2 x 1 b W 5 O Y W 1 l c y I g V m F s d W U 9 I n N b J n F 1 b 3 Q 7 Q 0 N E R E Q m c X V v d D s s J n F 1 b 3 Q 7 T E V B S U Q m c X V v d D s s J n F 1 b 3 Q 7 T E V B T k F N R S Z x d W 9 0 O y w m c X V v d D t O R V Q g V E 8 g R E l T V F J J Q 1 M m c X V v d D t d I i A v P j x F b n R y e S B U e X B l P S J G a W x s V G F y Z 2 V 0 I i B W Y W x 1 Z T 0 i c 1 R h Y m x l X 1 B y a W 9 y X 1 l l Y X J f T m V 0 X 3 R v X 2 R p c 3 R y a W N 0 I i A v P j x F b n R y e S B U e X B l P S J G a W x s R X J y b 3 J D b 3 V u d C I g V m F s d W U 9 I m w w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y a W 9 y I F l l Y X I g T m V 0 I H R v I G R p c 3 R y a W N 0 L 0 N o Y W 5 n Z W Q g V H l w Z S 5 7 Q 0 N E R E Q s M H 0 m c X V v d D s s J n F 1 b 3 Q 7 U 2 V j d G l v b j E v U H J p b 3 I g W W V h c i B O Z X Q g d G 8 g Z G l z d H J p Y 3 Q v Q 2 h h b m d l Z C B U e X B l L n t M R U F J R C w x f S Z x d W 9 0 O y w m c X V v d D t T Z W N 0 a W 9 u M S 9 Q c m l v c i B Z Z W F y I E 5 l d C B 0 b y B k a X N 0 c m l j d C 9 D a G F u Z 2 V k I F R 5 c G U u e 0 x F Q U 5 B T U U s M n 0 m c X V v d D s s J n F 1 b 3 Q 7 U 2 V j d G l v b j E v U H J p b 3 I g W W V h c i B O Z X Q g d G 8 g Z G l z d H J p Y 3 Q v Q 2 h h b m d l Z C B U e X B l L n t O R V Q g V E 8 g R E l T V F J J Q 1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U H J p b 3 I g W W V h c i B O Z X Q g d G 8 g Z G l z d H J p Y 3 Q v Q 2 h h b m d l Z C B U e X B l L n t D Q 0 R E R C w w f S Z x d W 9 0 O y w m c X V v d D t T Z W N 0 a W 9 u M S 9 Q c m l v c i B Z Z W F y I E 5 l d C B 0 b y B k a X N 0 c m l j d C 9 D a G F u Z 2 V k I F R 5 c G U u e 0 x F Q U l E L D F 9 J n F 1 b 3 Q 7 L C Z x d W 9 0 O 1 N l Y 3 R p b 2 4 x L 1 B y a W 9 y I F l l Y X I g T m V 0 I H R v I G R p c 3 R y a W N 0 L 0 N o Y W 5 n Z W Q g V H l w Z S 5 7 T E V B T k F N R S w y f S Z x d W 9 0 O y w m c X V v d D t T Z W N 0 a W 9 u M S 9 Q c m l v c i B Z Z W F y I E 5 l d C B 0 b y B k a X N 0 c m l j d C 9 D a G F u Z 2 V k I F R 5 c G U u e 0 5 F V C B U T y B E S V N U U k l D U y w z f S Z x d W 9 0 O 1 0 s J n F 1 b 3 Q 7 U m V s Y X R p b 2 5 z a G l w S W 5 m b y Z x d W 9 0 O z p b X X 0 i I C 8 + P E V u d H J 5 I F R 5 c G U 9 I k Z p b G x D b 3 V u d C I g V m F s d W U 9 I m w z M T U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Z S U E w v T W V y Z 2 U x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Y m V l Y j M x Z D A t Y z Q z N i 0 0 N 2 I 5 L T g 0 M G Y t Y z h i O W Y w Z j Q w M T U 4 I i A v P j x F b n R y e S B U e X B l P S J G a W x s T G F z d F V w Z G F 0 Z W Q i I F Z h b H V l P S J k M j A y M y 0 w N i 0 y O V Q x N z o x M z o 1 M i 4 5 N j c 1 O T M w W i I g L z 4 8 R W 5 0 c n k g V H l w Z T 0 i U X V l c n l H c m 9 1 c E l E I i B W Y W x 1 Z T 0 i c 2 M z O W Z i M T h m L W E 1 N z c t N D A 4 N y 1 i Z m M 3 L W E x N W Z h Y T g 0 O T E y N C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V 2 I E Z p b i A g V C 1 J I F N 0 Y X R l I E F k b S A g M T A w N C h i K S 9 D a G F u Z 2 V k I F R 5 c G U x L n t D b 2 x 1 b W 4 x L D B 9 J n F 1 b 3 Q 7 L C Z x d W 9 0 O 1 N l Y 3 R p b 2 4 x L 1 J l d i B G a W 4 g I F Q t S S B T d G F 0 Z S B B Z G 0 g I D E w M D Q o Y i k v Q 2 h h b m d l Z C B U e X B l M S 5 7 V E l U T E U g S S w g U E F S V C B B I F R P V E F M I E x F Q S B H U k F O V F M s M X 0 m c X V v d D s s J n F 1 b 3 Q 7 U 2 V j d G l v b j E v U m V 2 I E Z p b i A g V C 1 J I F N 0 Y X R l I E F k b S A g M T A w N C h i K S 9 D a G F u Z 2 V k I F R 5 c G U x L n t U S V R M R S B J L C B Q Q V J U I E M g T U l H U k F O V C B F R F V D Q V R J T 0 4 g L D J 9 J n F 1 b 3 Q 7 L C Z x d W 9 0 O 1 N l Y 3 R p b 2 4 x L 1 J l d i B G a W 4 g I F Q t S S B T d G F 0 Z S B B Z G 0 g I D E w M D Q o Y i k v Q 2 h h b m d l Z C B U e X B l M S 5 7 V E l U T E U g S S w g U E F S V C B E L C B T V U J Q Q V J U I D E g U 1 R B V E U g T k V H T E V D V E V E I F x 1 M D A y N i B E R U x J T l F V R U 5 U I F B S T 0 d S Q U 0 g L D N 9 J n F 1 b 3 Q 7 L C Z x d W 9 0 O 1 N l Y 3 R p b 2 4 x L 1 J l d i B G a W 4 g I F Q t S S B T d G F 0 Z S B B Z G 0 g I D E w M D Q o Y i k v Q 2 h h b m d l Z C B U e X B l M S 5 7 V E 9 U Q U w g V E l U T E U g S S w g U E F S V F M g Q S w g Q y w g X H U w M D I 2 I E Q s N H 0 m c X V v d D t d L C Z x d W 9 0 O 0 N v b H V t b k N v d W 5 0 J n F 1 b 3 Q 7 O j U s J n F 1 b 3 Q 7 S 2 V 5 Q 2 9 s d W 1 u T m F t Z X M m c X V v d D s 6 W 1 0 s J n F 1 b 3 Q 7 Q 2 9 s d W 1 u S W R l b n R p d G l l c y Z x d W 9 0 O z p b J n F 1 b 3 Q 7 U 2 V j d G l v b j E v U m V 2 I E Z p b i A g V C 1 J I F N 0 Y X R l I E F k b S A g M T A w N C h i K S 9 D a G F u Z 2 V k I F R 5 c G U x L n t D b 2 x 1 b W 4 x L D B 9 J n F 1 b 3 Q 7 L C Z x d W 9 0 O 1 N l Y 3 R p b 2 4 x L 1 J l d i B G a W 4 g I F Q t S S B T d G F 0 Z S B B Z G 0 g I D E w M D Q o Y i k v Q 2 h h b m d l Z C B U e X B l M S 5 7 V E l U T E U g S S w g U E F S V C B B I F R P V E F M I E x F Q S B H U k F O V F M s M X 0 m c X V v d D s s J n F 1 b 3 Q 7 U 2 V j d G l v b j E v U m V 2 I E Z p b i A g V C 1 J I F N 0 Y X R l I E F k b S A g M T A w N C h i K S 9 D a G F u Z 2 V k I F R 5 c G U x L n t U S V R M R S B J L C B Q Q V J U I E M g T U l H U k F O V C B F R F V D Q V R J T 0 4 g L D J 9 J n F 1 b 3 Q 7 L C Z x d W 9 0 O 1 N l Y 3 R p b 2 4 x L 1 J l d i B G a W 4 g I F Q t S S B T d G F 0 Z S B B Z G 0 g I D E w M D Q o Y i k v Q 2 h h b m d l Z C B U e X B l M S 5 7 V E l U T E U g S S w g U E F S V C B E L C B T V U J Q Q V J U I D E g U 1 R B V E U g T k V H T E V D V E V E I F x 1 M D A y N i B E R U x J T l F V R U 5 U I F B S T 0 d S Q U 0 g L D N 9 J n F 1 b 3 Q 7 L C Z x d W 9 0 O 1 N l Y 3 R p b 2 4 x L 1 J l d i B G a W 4 g I F Q t S S B T d G F 0 Z S B B Z G 0 g I D E w M D Q o Y i k v Q 2 h h b m d l Z C B U e X B l M S 5 7 V E 9 U Q U w g V E l U T E U g S S w g U E F S V F M g Q S w g Q y w g X H U w M D I 2 I E Q s N H 0 m c X V v d D t d L C Z x d W 9 0 O 1 J l b G F 0 a W 9 u c 2 h p c E l u Z m 8 m c X V v d D s 6 W 1 1 9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J l b W 9 2 Z W Q l M j B U b 3 A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Q t S S U y M F N 0 Y X R l J T I w Q W R t J T I w J T I w M T A w N C h i K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z c 3 V t c H R p b 2 5 z L 0 V 4 c G F u Z G V k J T I w U m V 2 J T I w R m l u J T I w J T I w V C 1 J J T I w U 3 R h d G U l M j B B Z G 0 l M j A l M j A x M D A 0 K G I p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0 b G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H c m 9 1 c E l E I i B W Y W x 1 Z T 0 i c 2 M z O W Z i M T h m L W E 1 N z c t N D A 4 N y 1 i Z m M 3 L W E x N W Z h Y T g 0 O T E y N C I g L z 4 8 R W 5 0 c n k g V H l w Z T 0 i U m V j b 3 Z l c n l U Y X J n Z X R S b 3 c i I F Z h b H V l P S J s M S I g L z 4 8 R W 5 0 c n k g V H l w Z T 0 i U m V j b 3 Z l c n l U Y X J n Z X R D b 2 x 1 b W 4 i I F Z h b H V l P S J s M i I g L z 4 8 R W 5 0 c n k g V H l w Z T 0 i U m V j b 3 Z l c n l U Y X J n Z X R T a G V l d C I g V m F s d W U 9 I n N B c 3 N 1 b X B 0 a W 9 u c y A i I C 8 + P E V u d H J 5 I F R 5 c G U 9 I k x v Y W R l Z F R v Q W 5 h b H l z a X N T Z X J 2 a W N l c y I g V m F s d W U 9 I m w w I i A v P j x F b n R y e S B U e X B l P S J G a W x s V G F y Z 2 V 0 I i B W Y W x 1 Z T 0 i c 1 R p d G x l I i A v P j x F b n R y e S B U e X B l P S J R d W V y e U l E I i B W Y W x 1 Z T 0 i c z M 5 O W U 2 N j V m L T k 0 O G U t N G R l M S 0 4 N G N h L T g 1 M T U 3 N G I 2 Z W E 0 Y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y O F Q x N T o 0 N T o 0 O C 4 0 M T Y 5 N j A 5 W i I g L z 4 8 R W 5 0 c n k g V H l w Z T 0 i R m l s b E N v b H V t b l R 5 c G V z I i B W Y W x 1 Z T 0 i c 0 F B P T 0 i I C 8 + P E V u d H J 5 I F R 5 c G U 9 I k Z p b G x D b 3 V u d C I g V m F s d W U 9 I m w x I i A v P j x F b n R y e S B U e X B l P S J G a W x s Q 2 9 s d W 1 u T m F t Z X M i I F Z h b H V l P S J z W y Z x d W 9 0 O 0 N v b H V t b j E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d G x l L 1 N 0 Y X R l I F R h Y m x l I E Z Z I D I z I E Z p b m F s X 1 N o Z W V 0 L n t D b 2 x 1 b W 4 x L D B 9 J n F 1 b 3 Q 7 X S w m c X V v d D t D b 2 x 1 b W 5 D b 3 V u d C Z x d W 9 0 O z o x L C Z x d W 9 0 O 0 t l e U N v b H V t b k 5 h b W V z J n F 1 b 3 Q 7 O l t d L C Z x d W 9 0 O 0 N v b H V t b k l k Z W 5 0 a X R p Z X M m c X V v d D s 6 W y Z x d W 9 0 O 1 N l Y 3 R p b 2 4 x L 1 R p d G x l L 1 N 0 Y X R l I F R h Y m x l I E Z Z I D I z I E Z p b m F s X 1 N o Z W V 0 L n t D b 2 x 1 b W 4 x L D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a X R s Z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R s Z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d G x l L 0 t l c H Q l M j B G a X J z d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T 2 5 s e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s b 2 9 r Y m F j a z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Y z M 5 Z m I x O G Y t Y T U 3 N y 0 0 M D g 3 L W J m Y z c t Y T E 1 Z m F h O D Q 5 M T I 0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2 I w M T Q 5 Y m Y y L T A 1 M T A t N D Y w O S 1 h Y z c y L W N m M j U y O D F k O D Y y N C I g L z 4 8 R W 5 0 c n k g V H l w Z T 0 i R m l s b E x h c 3 R V c G R h d G V k I i B W Y W x 1 Z T 0 i Z D I w M j M t M D c t M j h U M T U 6 N D U 6 N D g u N D I 5 M T I w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b H V t b l R 5 c G V z I i B W Y W x 1 Z T 0 i c 0 J n W U F C U T 0 9 I i A v P j x F b n R y e S B U e X B l P S J G a W x s Q 2 9 1 b n Q i I F Z h b H V l P S J s M z E 1 I i A v P j x F b n R y e S B U e X B l P S J G a W x s Q 2 9 s d W 1 u T m F t Z X M i I F Z h b H V l P S J z W y Z x d W 9 0 O 0 x F Q U l E J n F 1 b 3 Q 7 L C Z x d W 9 0 O 0 x F Q U 5 B T U U m c X V v d D s s J n F 1 b 3 Q 7 T W 9 z d C B y Z W N l b n Q g Z W x p Z 2 l i a W x p d H k g e W V h c i Z x d W 9 0 O y w m c X V v d D t D b 2 5 j I G F s b G 9 j Y X R p b 2 4 m c X V v d D t d I i A v P j x F b n R y e S B U e X B l P S J B Z G R l Z F R v R G F 0 Y U 1 v Z G V s I i B W Y W x 1 Z T 0 i b D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N v b m M g b G 9 v a 2 J h Y 2 s v Q 2 h h b m d l Z C B U e X B l L n t M R U F J R C w w f S Z x d W 9 0 O y w m c X V v d D t T Z W N 0 a W 9 u M S 9 D b 2 5 j I G x v b 2 t i Y W N r L 0 N o Y W 5 n Z W Q g V H l w Z S 5 7 T E V B T k F N R S w x f S Z x d W 9 0 O y w m c X V v d D t T Z W N 0 a W 9 u M S 9 D b 2 5 j I G x v b 2 t i Y W N r L 1 B y b 2 1 v d G V k I E h l Y W R l c n M u e 0 1 v c 3 Q g c m V j Z W 5 0 I G V s a W d p Y m l s a X R 5 I H l l Y X I s M n 0 m c X V v d D s s J n F 1 b 3 Q 7 U 2 V j d G l v b j E v Q 2 9 u Y y B s b 2 9 r Y m F j a y 9 D a G F u Z 2 V k I F R 5 c G U u e 0 N v b m M g Y W x s b 2 N h d G l v b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D b 2 5 j I G x v b 2 t i Y W N r L 0 N o Y W 5 n Z W Q g V H l w Z S 5 7 T E V B S U Q s M H 0 m c X V v d D s s J n F 1 b 3 Q 7 U 2 V j d G l v b j E v Q 2 9 u Y y B s b 2 9 r Y m F j a y 9 D a G F u Z 2 V k I F R 5 c G U u e 0 x F Q U 5 B T U U s M X 0 m c X V v d D s s J n F 1 b 3 Q 7 U 2 V j d G l v b j E v Q 2 9 u Y y B s b 2 9 r Y m F j a y 9 Q c m 9 t b 3 R l Z C B I Z W F k Z X J z L n t N b 3 N 0 I H J l Y 2 V u d C B l b G l n a W J p b G l 0 e S B 5 Z W F y L D J 9 J n F 1 b 3 Q 7 L C Z x d W 9 0 O 1 N l Y 3 R p b 2 4 x L 0 N v b m M g b G 9 v a 2 J h Y 2 s v Q 2 h h b m d l Z C B U e X B l L n t D b 2 5 j I G F s b G 9 j Y X R p b 2 4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N v b m M l M j B s b 2 9 r Y m F j a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8 L 0 l 0 Z W 1 Q Y X R o P j w v S X R l b U x v Y 2 F 0 a W 9 u P j x T d G F i b G V F b n R y a W V z P j x F b n R y e S B U e X B l P S J R d W V y e U d y b 3 V w S U Q i I F Z h b H V l P S J z N z k 0 O T d k Y T g t O W U y M C 0 0 N z k 3 L T k 5 M W I t M G V i N T Y 1 Z j I 5 N T k 0 I i A v P j x F b n R y e S B U e X B l P S J G a W x s R W 5 h Y m x l Z C I g V m F s d W U 9 I m w x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X V l c n l J R C I g V m F s d W U 9 I n M x N j I 2 M T F k O C 1 m M j c 0 L T Q 1 N T Q t O W N j N y 0 y Z T k 4 N m I 5 Z m I 3 Y j I i I C 8 + P E V u d H J 5 I F R 5 c G U 9 I k Z p b G x F c n J v c k N v d W 5 0 I i B W Y W x 1 Z T 0 i b D A i I C 8 + P E V u d H J 5 I F R 5 c G U 9 I k Z p b G x U b 0 R h d G F N b 2 R l b E V u Y W J s Z W Q i I F Z h b H V l P S J s M S I g L z 4 8 R W 5 0 c n k g V H l w Z T 0 i R m l s b F R h c m d l d C I g V m F s d W U 9 I n N J b m l 0 a W F s X 2 F k a n V z d G V k X 2 Z v c m 1 1 b G F f Y 2 9 1 b n Q i I C 8 + P E V u d H J 5 I F R 5 c G U 9 I k Z p b G x P Y m p l Y 3 R U e X B l I i B W Y W x 1 Z T 0 i c 1 R h Y m x l I i A v P j x F b n R y e S B U e X B l P S J G a W x s R X J y b 3 J D b 2 R l I i B W Y W x 1 Z T 0 i c 1 V u a 2 5 v d 2 4 i I C 8 + P E V u d H J 5 I F R 5 c G U 9 I k Z p b G x M Y X N 0 V X B k Y X R l Z C I g V m F s d W U 9 I m Q y M D I z L T A 3 L T I 4 V D E 1 O j Q 1 O j Q 4 L j Q 2 N D E 4 M T R a I i A v P j x F b n R y e S B U e X B l P S J G a W x s Q 2 9 s d W 1 u V H l w Z X M i I F Z h b H V l P S J z Q U F B R 0 F B Q U F B Q U F B Q U F B R U F B Q U F B Q T 0 9 I i A v P j x F b n R y e S B U e X B l P S J G a W x s Q 2 9 1 b n Q i I F Z h b H V l P S J s M z E 3 I i A v P j x F b n R y e S B U e X B l P S J G a W x s Q 2 9 s d W 1 u T m F t Z X M i I F Z h b H V l P S J z W y Z x d W 9 0 O 0 x F Q U l E J n F 1 b 3 Q 7 L C Z x d W 9 0 O 0 x F Q U 5 B T U U m c X V v d D s s J n F 1 b 3 Q 7 U 2 V u Z G l u Z 0 x F Q W l k J n F 1 b 3 Q 7 L C Z x d W 9 0 O 0 5 F R y 4 g Y W R q J n F 1 b 3 Q 7 L C Z x d W 9 0 O 0 F k a i B E R U w u J n F 1 b 3 Q 7 L C Z x d W 9 0 O 0 F k a i B G b 3 N 0 Z X I m c X V v d D s s J n F 1 b 3 Q 7 Q W R q I F R B T k Y m c X V v d D s s J n F 1 b 3 Q 7 Q W R q I C 0 g N S 0 x N y B w b 3 A m c X V v d D s s J n F 1 b 3 Q 7 Q W R q I H B v d m V y d H k m c X V v d D s s J n F 1 b 3 Q 7 Q W R q I F R v d G F s I G Z v c m 1 1 b G E g Y 2 9 1 b n Q m c X V v d D s s J n F 1 b 3 Q 7 V G 9 0 Y W w g R m 9 y b X V s Y S B D b 3 V u d C B E T 0 U g J n F 1 b 3 Q 7 L C Z x d W 9 0 O 0 F k a i B w b 3 Z l c n R 5 I H B l c m N l b n R h Z 2 U m c X V v d D s s J n F 1 b 3 Q 7 Q k F T S U M g Z W x p Z 2 l i a W x p d H k m c X V v d D s s J n F 1 b 3 Q 7 Q 2 9 u Y y 4 g R W x p Z 2 l n a W J p b G l 0 e S Z x d W 9 0 O y w m c X V v d D t U Y X J n Z X R l Z C B F b G l n a W J p b G l 0 e S Z x d W 9 0 O y w m c X V v d D t F R k l H I G V s a W d p Y m l s a X R 5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d W x 0 a X B s a W V y c y 9 T b 3 V y Y 2 U u e 1 N l b m R p b m d M R U F p Z C w y f S Z x d W 9 0 O y w m c X V v d D t T Z W N 0 a W 9 u M S 9 J b m l 0 a W F s I G F k a n V z d G V k I G Z v c m 1 1 b G E g Y 2 9 1 b n Q v Q W R q I E 5 F R y 5 7 T k V H L i B h Z G o s M j J 9 J n F 1 b 3 Q 7 L C Z x d W 9 0 O 1 N l Y 3 R p b 2 4 x L 0 l u a X R p Y W w g Y W R q d X N 0 Z W Q g Z m 9 y b X V s Y S B j b 3 V u d C 9 B Z G o g R E V M L n t B Z G o g R E V M L i w y M 3 0 m c X V v d D s s J n F 1 b 3 Q 7 U 2 V j d G l v b j E v S W 5 p d G l h b C B h Z G p 1 c 3 R l Z C B m b 3 J t d W x h I G N v d W 5 0 L 0 F k a i B G b 3 N 0 Z X I u e 0 F k a i B G b 3 N 0 Z X I s M j R 9 J n F 1 b 3 Q 7 L C Z x d W 9 0 O 1 N l Y 3 R p b 2 4 x L 0 l u a X R p Y W w g Y W R q d X N 0 Z W Q g Z m 9 y b X V s Y S B j b 3 V u d C 9 B Z G o g V E F O R i 5 7 Q W R q I F R B T k Y s M j V 9 J n F 1 b 3 Q 7 L C Z x d W 9 0 O 1 N l Y 3 R p b 2 4 x L 0 l u a X R p Y W w g Y W R q d X N 0 Z W Q g Z m 9 y b X V s Y S B j b 3 V u d C 9 B Z G o g N S 0 x N y B w b 3 A u e 0 F k a i A t I D U t M T c g c G 9 w L D I w f S Z x d W 9 0 O y w m c X V v d D t T Z W N 0 a W 9 u M S 9 J b m l 0 a W F s I G F k a n V z d G V k I G Z v c m 1 1 b G E g Y 2 9 1 b n Q v Q W R q I H B v d m V y d H k u e 0 F k a i B w b 3 Z l c n R 5 L D I x f S Z x d W 9 0 O y w m c X V v d D t T Z W N 0 a W 9 u M S 9 J b m l 0 a W F s I G F k a n V z d G V k I G Z v c m 1 1 b G E g Y 2 9 1 b n Q v Q W R q I F R v d G F s I G Z v c m 1 1 b G E g Y 2 9 1 b n Q u e 0 F k a i B U b 3 R h b C B m b 3 J t d W x h I G N v d W 5 0 L D I 2 f S Z x d W 9 0 O y w m c X V v d D t T Z W N 0 a W 9 u M S 9 J b m l 0 a W F s I G F k a n V z d G V k I G Z v c m 1 1 b G E g Y 2 9 1 b n Q v V G 9 0 Y W w g R m 9 y b X V s Y S B D b 3 V u d C B E T 0 U u e 1 R v d G F s I E Z v c m 1 1 b G E g Q 2 9 1 b n Q g R E 9 F I C w y N 3 0 m c X V v d D s s J n F 1 b 3 Q 7 U 2 V j d G l v b j E v S W 5 p d G l h b C B h Z G p 1 c 3 R l Z C B m b 3 J t d W x h I G N v d W 5 0 L 0 N o Y W 5 n Z W Q g V H l w Z S 5 7 Q W R q I H B v d m V y d H k g c G V y Y 2 V u d G F n Z S w y O H 0 m c X V v d D s s J n F 1 b 3 Q 7 U 2 V j d G l v b j E v S W 5 p d G l h b C B h Z G p 1 c 3 R l Z C B m b 3 J t d W x h I G N v d W 5 0 L 0 J h c 2 l j I G V s a W d p Y m l s a X R 5 L n t C Q V N J Q y B l b G l n a W J p b G l 0 e S w y O X 0 m c X V v d D s s J n F 1 b 3 Q 7 U 2 V j d G l v b j E v S W 5 p d G l h b C B h Z G p 1 c 3 R l Z C B m b 3 J t d W x h I G N v d W 5 0 L 0 N v b m M u I E V s a W d p Y m l s a X R 5 L n t D b 2 5 j L i B F b G l n a W d p Y m l s a X R 5 L D M w f S Z x d W 9 0 O y w m c X V v d D t T Z W N 0 a W 9 u M S 9 J b m l 0 a W F s I G F k a n V z d G V k I G Z v c m 1 1 b G E g Y 2 9 1 b n Q v V G F y Z 2 V 0 Z W Q g Z W x p Z 2 l i a W x p d H k u e 1 R h c m d l d G V k I E V s a W d p Y m l s a X R 5 L D M x f S Z x d W 9 0 O y w m c X V v d D t T Z W N 0 a W 9 u M S 9 J b m l 0 a W F s I G F k a n V z d G V k I G Z v c m 1 1 b G E g Y 2 9 1 b n Q v R U Z J R y B l b G l n a W J p b G l 0 e S 5 7 R U Z J R y B l b G l n a W J p b G l 0 e S w z M n 0 m c X V v d D t d L C Z x d W 9 0 O 0 N v b H V t b k N v d W 5 0 J n F 1 b 3 Q 7 O j E 2 L C Z x d W 9 0 O 0 t l e U N v b H V t b k 5 h b W V z J n F 1 b 3 Q 7 O l t d L C Z x d W 9 0 O 0 N v b H V t b k l k Z W 5 0 a X R p Z X M m c X V v d D s 6 W y Z x d W 9 0 O 1 N l Y 3 R p b 2 4 x L 0 l u a X R p Y W w g Y W R q d X N 0 Z W Q g Z m 9 y b X V s Y S B j b 3 V u d C 9 D b 2 5 z b 2 x p Z G F 0 Z S B M R U F J R C 5 7 Y W R q I E x F Q U l E L D M z f S Z x d W 9 0 O y w m c X V v d D t T Z W N 0 a W 9 u M S 9 J b m l 0 a W F s I G F k a n V z d G V k I G Z v c m 1 1 b G E g Y 2 9 1 b n Q v Q 2 9 u c 2 9 s a W R h d G U g T E V B T k F N R S 5 7 T E V B T k F N R S w z N H 0 m c X V v d D s s J n F 1 b 3 Q 7 U 2 V j d G l v b j E v T X V s d G l w b G l l c n M v U 2 9 1 c m N l L n t T Z W 5 k a W 5 n T E V B a W Q s M n 0 m c X V v d D s s J n F 1 b 3 Q 7 U 2 V j d G l v b j E v S W 5 p d G l h b C B h Z G p 1 c 3 R l Z C B m b 3 J t d W x h I G N v d W 5 0 L 0 F k a i B O R U c u e 0 5 F R y 4 g Y W R q L D I y f S Z x d W 9 0 O y w m c X V v d D t T Z W N 0 a W 9 u M S 9 J b m l 0 a W F s I G F k a n V z d G V k I G Z v c m 1 1 b G E g Y 2 9 1 b n Q v Q W R q I E R F T C 5 7 Q W R q I E R F T C 4 s M j N 9 J n F 1 b 3 Q 7 L C Z x d W 9 0 O 1 N l Y 3 R p b 2 4 x L 0 l u a X R p Y W w g Y W R q d X N 0 Z W Q g Z m 9 y b X V s Y S B j b 3 V u d C 9 B Z G o g R m 9 z d G V y L n t B Z G o g R m 9 z d G V y L D I 0 f S Z x d W 9 0 O y w m c X V v d D t T Z W N 0 a W 9 u M S 9 J b m l 0 a W F s I G F k a n V z d G V k I G Z v c m 1 1 b G E g Y 2 9 1 b n Q v Q W R q I F R B T k Y u e 0 F k a i B U Q U 5 G L D I 1 f S Z x d W 9 0 O y w m c X V v d D t T Z W N 0 a W 9 u M S 9 J b m l 0 a W F s I G F k a n V z d G V k I G Z v c m 1 1 b G E g Y 2 9 1 b n Q v Q W R q I D U t M T c g c G 9 w L n t B Z G o g L S A 1 L T E 3 I H B v c C w y M H 0 m c X V v d D s s J n F 1 b 3 Q 7 U 2 V j d G l v b j E v S W 5 p d G l h b C B h Z G p 1 c 3 R l Z C B m b 3 J t d W x h I G N v d W 5 0 L 0 F k a i B w b 3 Z l c n R 5 L n t B Z G o g c G 9 2 Z X J 0 e S w y M X 0 m c X V v d D s s J n F 1 b 3 Q 7 U 2 V j d G l v b j E v S W 5 p d G l h b C B h Z G p 1 c 3 R l Z C B m b 3 J t d W x h I G N v d W 5 0 L 0 F k a i B U b 3 R h b C B m b 3 J t d W x h I G N v d W 5 0 L n t B Z G o g V G 9 0 Y W w g Z m 9 y b X V s Y S B j b 3 V u d C w y N n 0 m c X V v d D s s J n F 1 b 3 Q 7 U 2 V j d G l v b j E v S W 5 p d G l h b C B h Z G p 1 c 3 R l Z C B m b 3 J t d W x h I G N v d W 5 0 L 1 R v d G F s I E Z v c m 1 1 b G E g Q 2 9 1 b n Q g R E 9 F L n t U b 3 R h b C B G b 3 J t d W x h I E N v d W 5 0 I E R P R S A s M j d 9 J n F 1 b 3 Q 7 L C Z x d W 9 0 O 1 N l Y 3 R p b 2 4 x L 0 l u a X R p Y W w g Y W R q d X N 0 Z W Q g Z m 9 y b X V s Y S B j b 3 V u d C 9 D a G F u Z 2 V k I F R 5 c G U u e 0 F k a i B w b 3 Z l c n R 5 I H B l c m N l b n R h Z 2 U s M j h 9 J n F 1 b 3 Q 7 L C Z x d W 9 0 O 1 N l Y 3 R p b 2 4 x L 0 l u a X R p Y W w g Y W R q d X N 0 Z W Q g Z m 9 y b X V s Y S B j b 3 V u d C 9 C Y X N p Y y B l b G l n a W J p b G l 0 e S 5 7 Q k F T S U M g Z W x p Z 2 l i a W x p d H k s M j l 9 J n F 1 b 3 Q 7 L C Z x d W 9 0 O 1 N l Y 3 R p b 2 4 x L 0 l u a X R p Y W w g Y W R q d X N 0 Z W Q g Z m 9 y b X V s Y S B j b 3 V u d C 9 D b 2 5 j L i B F b G l n a W J p b G l 0 e S 5 7 Q 2 9 u Y y 4 g R W x p Z 2 l n a W J p b G l 0 e S w z M H 0 m c X V v d D s s J n F 1 b 3 Q 7 U 2 V j d G l v b j E v S W 5 p d G l h b C B h Z G p 1 c 3 R l Z C B m b 3 J t d W x h I G N v d W 5 0 L 1 R h c m d l d G V k I G V s a W d p Y m l s a X R 5 L n t U Y X J n Z X R l Z C B F b G l n a W J p b G l 0 e S w z M X 0 m c X V v d D s s J n F 1 b 3 Q 7 U 2 V j d G l v b j E v S W 5 p d G l h b C B h Z G p 1 c 3 R l Z C B m b 3 J t d W x h I G N v d W 5 0 L 0 V G S U c g Z W x p Z 2 l i a W x p d H k u e 0 V G S U c g Z W x p Z 2 l i a W x p d H k s M z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R X h w Y W 5 k Z W Q l M j B B c H B l b m Q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D U t M T c l M j B w b 3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c G 9 2 Z X J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U b 3 R h b C U y M G Z v c m 1 1 b G E l M j B j b 3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w b 3 Z l c n R 5 J T I w c G V j Z W 5 0 Y W d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J h c 2 l j J T I w Z W x p Z 2 l i a W x p d H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2 9 u Y y 4 l M j B F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U Y X J n Z X R l Z C U y M G V s a W d p Y m l s a X R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V G S U c l M j B l b G l n a W J p b G l 0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S X N Q c m l 2 Y X R l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F 1 Z X J 5 S U Q i I F Z h b H V l P S J z M j h m M j N h N j I t M G J i M i 0 0 O T B k L W E 5 N G Q t M z h k Y T k 0 N z M 2 Z W Y 4 I i A v P j x F b n R y e S B U e X B l P S J G a W x s T G F z d F V w Z G F 0 Z W Q i I F Z h b H V l P S J k M j A y M y 0 w N y 0 y O F Q x N T o 0 N T o 0 O C 4 0 O D Y 2 O D E 5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s d W 1 u V H l w Z X M i I F Z h b H V l P S J z Q m d B Q U F B Q U E i I C 8 + P E V u d H J 5 I F R 5 c G U 9 I k Z p b G x D b 3 V u d C I g V m F s d W U 9 I m w z M D U i I C 8 + P E V u d H J 5 I F R 5 c G U 9 I k Z p b G x D b 2 x 1 b W 5 O Y W 1 l c y I g V m F s d W U 9 I n N b J n F 1 b 3 Q 7 T E V B a W Q m c X V v d D s s J n F 1 b 3 Q 7 T E V B T m F t Z S Z x d W 9 0 O y w m c X V v d D t C Y X N p Y y B B b W 9 1 b n Q g c G V y I G Z v c m 1 1 b G E g c 3 R 1 Z G V u d C Z x d W 9 0 O y w m c X V v d D t D b 2 5 j L i B B b W 9 1 b n Q g c G V y I E Z v c m 1 1 b G E g U 3 R 1 Z G V u d C Z x d W 9 0 O y w m c X V v d D t U Y X J n Z X R l Z C B B b W 9 1 b n Q g c G V y I E Z v c m 1 1 b G E g U 3 R 1 Z G V u d C Z x d W 9 0 O y w m c X V v d D t F R k l H I E F t b 3 V u d C B w Z X I g R m 9 y b X V s Y S B T d H V k Z W 5 0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E T 0 U g Q W x s b 2 N h d G l v b i 9 D a G F u Z 2 V k I F R 5 c G U u e 0 x F Q W l k L D B 9 J n F 1 b 3 Q 7 L C Z x d W 9 0 O 1 N l Y 3 R p b 2 4 x L 0 R P R S B B b G x v Y 2 F 0 a W 9 u L 1 B y b 2 1 v d G V k I E h l Y W R l c n M u e 0 x P Q 0 F M I E V E V U N B V E l P T k F M I E F H R U 5 D W S A o T E V B K S w 0 f S Z x d W 9 0 O y w m c X V v d D t T Z W N 0 a W 9 u M S 9 B b W 9 1 b n Q g c G V y I E Z v c m 1 1 b G E g c 3 R 1 Z G V u d C 9 C Y X N p Y y B B b W 9 1 b n Q g c G V y I E Z v c m 1 1 b G E g U 3 R 1 Z G V u d C 5 7 Q m F z a W M g Q W 1 v d W 5 0 I H B l c i B m b 3 J t d W x h I H N 0 d W R l b n Q s M T h 9 J n F 1 b 3 Q 7 L C Z x d W 9 0 O 1 N l Y 3 R p b 2 4 x L 0 F t b 3 V u d C B w Z X I g R m 9 y b X V s Y S B z d H V k Z W 5 0 L 0 N v b m M u I E F t b 3 V u d C B w Z X I g R m 9 y b X V s Y S B T d H V k Z W 5 0 L n t D b 2 5 j L i B B b W 9 1 b n Q g c G V y I E Z v c m 1 1 b G E g U 3 R 1 Z G V u d C w x O X 0 m c X V v d D s s J n F 1 b 3 Q 7 U 2 V j d G l v b j E v Q W 1 v d W 5 0 I H B l c i B G b 3 J t d W x h I H N 0 d W R l b n Q v V G F y Z 2 V 0 Z W Q g Q W 1 v d W 5 0 I H B l c i B G b 3 J t d W x h I F N 0 d W R l b n Q u e 1 R h c m d l d G V k I E F t b 3 V u d C B w Z X I g R m 9 y b X V s Y S B T d H V k Z W 5 0 L D I w f S Z x d W 9 0 O y w m c X V v d D t T Z W N 0 a W 9 u M S 9 B b W 9 1 b n Q g c G V y I E Z v c m 1 1 b G E g c 3 R 1 Z G V u d C 9 F R k l H I E F t b 3 V u d C B w Z X I g R m 9 y b X V s Y S B T d H V k Z W 5 0 L n t F R k l H I E F t b 3 V u d C B w Z X I g R m 9 y b X V s Y S B T d H V k Z W 5 0 L D I x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E T 0 U g Q W x s b 2 N h d G l v b i 9 D a G F u Z 2 V k I F R 5 c G U u e 0 x F Q W l k L D B 9 J n F 1 b 3 Q 7 L C Z x d W 9 0 O 1 N l Y 3 R p b 2 4 x L 0 R P R S B B b G x v Y 2 F 0 a W 9 u L 1 B y b 2 1 v d G V k I E h l Y W R l c n M u e 0 x P Q 0 F M I E V E V U N B V E l P T k F M I E F H R U 5 D W S A o T E V B K S w 0 f S Z x d W 9 0 O y w m c X V v d D t T Z W N 0 a W 9 u M S 9 B b W 9 1 b n Q g c G V y I E Z v c m 1 1 b G E g c 3 R 1 Z G V u d C 9 C Y X N p Y y B B b W 9 1 b n Q g c G V y I E Z v c m 1 1 b G E g U 3 R 1 Z G V u d C 5 7 Q m F z a W M g Q W 1 v d W 5 0 I H B l c i B m b 3 J t d W x h I H N 0 d W R l b n Q s M T h 9 J n F 1 b 3 Q 7 L C Z x d W 9 0 O 1 N l Y 3 R p b 2 4 x L 0 F t b 3 V u d C B w Z X I g R m 9 y b X V s Y S B z d H V k Z W 5 0 L 0 N v b m M u I E F t b 3 V u d C B w Z X I g R m 9 y b X V s Y S B T d H V k Z W 5 0 L n t D b 2 5 j L i B B b W 9 1 b n Q g c G V y I E Z v c m 1 1 b G E g U 3 R 1 Z G V u d C w x O X 0 m c X V v d D s s J n F 1 b 3 Q 7 U 2 V j d G l v b j E v Q W 1 v d W 5 0 I H B l c i B G b 3 J t d W x h I H N 0 d W R l b n Q v V G F y Z 2 V 0 Z W Q g Q W 1 v d W 5 0 I H B l c i B G b 3 J t d W x h I F N 0 d W R l b n Q u e 1 R h c m d l d G V k I E F t b 3 V u d C B w Z X I g R m 9 y b X V s Y S B T d H V k Z W 5 0 L D I w f S Z x d W 9 0 O y w m c X V v d D t T Z W N 0 a W 9 u M S 9 B b W 9 1 b n Q g c G V y I E Z v c m 1 1 b G E g c 3 R 1 Z G V u d C 9 F R k l H I E F t b 3 V u d C B w Z X I g R m 9 y b X V s Y S B T d H V k Z W 5 0 L n t F R k l H I E F t b 3 V u d C B w Z X I g R m 9 y b X V s Y S B T d H V k Z W 5 0 L D I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V 4 c G F u Z G V k J T I w R E 9 F J T I w R m 9 y b X V s Y S U y M G N v d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W R k Z W Q l M j B D d X N 0 b 2 0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0 N o Y W 5 n Z W Q l M j B U e X B l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G l 0 J T I w Q 2 F s Y y 9 B Z G R l Z C U y M E N 1 c 3 R v b T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x p d C U y M E N h b G M v Q 2 h h b m d l Z C U y M F R 5 c G U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V u Z G l u Z 0 9 u b H k v U m V t b 3 Z l Z C U y M E R 1 c G x p Y 2 F 0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R d W V y e U l E I i B W Y W x 1 Z T 0 i c z g 2 Z m Y 3 Z T V k L W I 3 Y j k t N D g 0 O C 1 h M z E 2 L T c 4 N z E 3 Y j N h N T A 1 Z i I g L z 4 8 R W 5 0 c n k g V H l w Z T 0 i U m V j b 3 Z l c n l U Y X J n Z X R T a G V l d C I g V m F s d W U 9 I n N E a X N 0 c m l j d H M g T X V s d G l w b G l l c i I g L z 4 8 R W 5 0 c n k g V H l w Z T 0 i U X V l c n l H c m 9 1 c E l E I i B W Y W x 1 Z T 0 i c z E x M W N h O D A 4 L T A 1 Z W Q t N D U 5 N y 1 i N T I y L W Y x Z D Y 5 M G R l Z T U 5 M C I g L z 4 8 R W 5 0 c n k g V H l w Z T 0 i R m l s b F R v R G F 0 Y U 1 v Z G V s R W 5 h Y m x l Z C I g V m F s d W U 9 I m w x I i A v P j x F b n R y e S B U e X B l P S J G a W x s T 2 J q Z W N 0 V H l w Z S I g V m F s d W U 9 I n N U Y W J s Z S I g L z 4 8 R W 5 0 c n k g V H l w Z T 0 i R m l s b F R h c m d l d C I g V m F s d W U 9 I n N N d W x 0 a X B s a W V y c y I g L z 4 8 R W 5 0 c n k g V H l w Z T 0 i R m l s b E x h c 3 R V c G R h d G V k I i B W Y W x 1 Z T 0 i Z D I w M j M t M D c t M j h U M T U 6 N D U 6 N D g u M T E y N T Y z M l o i I C 8 + P E V u d H J 5 I F R 5 c G U 9 I k Z p b G x D b 2 x 1 b W 5 U e X B l c y I g V m F s d W U 9 I n N C Z 1 l H Q U F Z Q U F B U U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y I i A v P j x F b n R y e S B U e X B l P S J G a W x s Q 2 9 s d W 1 u T m F t Z X M i I F Z h b H V l P S J z W y Z x d W 9 0 O 0 N D R E R E J n F 1 b 3 Q 7 L C Z x d W 9 0 O 0 R p c 3 R y a W N 0 T m F t Z S Z x d W 9 0 O y w m c X V v d D t T Z W 5 k a W 5 n T E V B a W Q m c X V v d D s s J n F 1 b 3 Q 7 R G l z d H J p Y 3 R U e X B l J n F 1 b 3 Q 7 L C Z x d W 9 0 O 0 x F Q W l k J n F 1 b 3 Q 7 L C Z x d W 9 0 O 0 l z T m V 3 J n F 1 b 3 Q 7 L C Z x d W 9 0 O 0 l z R X h w Y W 5 k Z W Q m c X V v d D s s J n F 1 b 3 Q 7 c G 9 2 Z X J 0 e S B N d W x 0 a X B s a W V y J n F 1 b 3 Q 7 L C Z x d W 9 0 O 0 V u c m 9 s b G 1 l b n Q g b X V s d G l w b G l l c i Z x d W 9 0 O 1 0 i I C 8 + P E V u d H J 5 I F R 5 c G U 9 I k F k Z G V k V G 9 E Y X R h T W 9 k Z W w i I F Z h b H V l P S J s M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S w m c X V v d D t r Z X l D b 2 x 1 b W 5 O Y W 1 l c y Z x d W 9 0 O z p b J n F 1 b 3 Q 7 Q 0 N E R E Q m c X V v d D t d L C Z x d W 9 0 O 3 F 1 Z X J 5 U m V s Y X R p b 2 5 z a G l w c y Z x d W 9 0 O z p b X S w m c X V v d D t j b 2 x 1 b W 5 J Z G V u d G l 0 a W V z J n F 1 b 3 Q 7 O l s m c X V v d D t T Z W N 0 a W 9 u M S 9 N d W x 0 a X B s a W V y c y 9 D a G F u Z 2 V k I F R 5 c G U u e 0 N D R E R E L D B 9 J n F 1 b 3 Q 7 L C Z x d W 9 0 O 1 N l Y 3 R p b 2 4 x L 0 1 1 b H R p c G x p Z X J z L 1 N v d X J j Z S 5 7 R G l z d H J p Y 3 R O Y W 1 l L D F 9 J n F 1 b 3 Q 7 L C Z x d W 9 0 O 1 N l Y 3 R p b 2 4 x L 0 1 1 b H R p c G x p Z X J z L 1 N v d X J j Z S 5 7 U 2 V u Z G l u Z 0 x F Q W l k L D J 9 J n F 1 b 3 Q 7 L C Z x d W 9 0 O 1 N l Y 3 R p b 2 4 x L 0 1 1 b H R p c G x p Z X J z L 1 N v d X J j Z S 5 7 R G l z d H J p Y 3 R U e X B l L D N 9 J n F 1 b 3 Q 7 L C Z x d W 9 0 O 1 N l Y 3 R p b 2 4 x L 0 1 1 b H R p c G x p Z X J z L 0 N o Y W 5 n Z W Q g V H l w Z S 5 7 T E V B a W Q s N H 0 m c X V v d D s s J n F 1 b 3 Q 7 U 2 V j d G l v b j E v T X V s d G l w b G l l c n M v U 2 9 1 c m N l L n t J c 0 5 l d y w 1 f S Z x d W 9 0 O y w m c X V v d D t T Z W N 0 a W 9 u M S 9 N d W x 0 a X B s a W V y c y 9 T b 3 V y Y 2 U u e 0 l z R X h w Y W 5 k Z W Q s N n 0 m c X V v d D s s J n F 1 b 3 Q 7 U 2 V j d G l v b j E v T X V s d G l w b G l l c n M v Q 2 h h b m d l Z C B U e X B l M S 5 7 c G 9 2 Z X J 0 e S B N d W x 0 a X B s a W V y L D E x f S Z x d W 9 0 O y w m c X V v d D t T Z W N 0 a W 9 u M S 9 N d W x 0 a X B s a W V y c y 9 D a G F u Z 2 V k I F R 5 c G U x L n t F b n J v b G x t Z W 5 0 I G 1 1 b H R p c G x p Z X I s M T J 9 J n F 1 b 3 Q 7 X S w m c X V v d D t D b 2 x 1 b W 5 D b 3 V u d C Z x d W 9 0 O z o 5 L C Z x d W 9 0 O 0 t l e U N v b H V t b k 5 h b W V z J n F 1 b 3 Q 7 O l s m c X V v d D t D Q 0 R E R C Z x d W 9 0 O 1 0 s J n F 1 b 3 Q 7 Q 2 9 s d W 1 u S W R l b n R p d G l l c y Z x d W 9 0 O z p b J n F 1 b 3 Q 7 U 2 V j d G l v b j E v T X V s d G l w b G l l c n M v Q 2 h h b m d l Z C B U e X B l L n t D Q 0 R E R C w w f S Z x d W 9 0 O y w m c X V v d D t T Z W N 0 a W 9 u M S 9 N d W x 0 a X B s a W V y c y 9 T b 3 V y Y 2 U u e 0 R p c 3 R y a W N 0 T m F t Z S w x f S Z x d W 9 0 O y w m c X V v d D t T Z W N 0 a W 9 u M S 9 N d W x 0 a X B s a W V y c y 9 T b 3 V y Y 2 U u e 1 N l b m R p b m d M R U F p Z C w y f S Z x d W 9 0 O y w m c X V v d D t T Z W N 0 a W 9 u M S 9 N d W x 0 a X B s a W V y c y 9 T b 3 V y Y 2 U u e 0 R p c 3 R y a W N 0 V H l w Z S w z f S Z x d W 9 0 O y w m c X V v d D t T Z W N 0 a W 9 u M S 9 N d W x 0 a X B s a W V y c y 9 D a G F u Z 2 V k I F R 5 c G U u e 0 x F Q W l k L D R 9 J n F 1 b 3 Q 7 L C Z x d W 9 0 O 1 N l Y 3 R p b 2 4 x L 0 1 1 b H R p c G x p Z X J z L 1 N v d X J j Z S 5 7 S X N O Z X c s N X 0 m c X V v d D s s J n F 1 b 3 Q 7 U 2 V j d G l v b j E v T X V s d G l w b G l l c n M v U 2 9 1 c m N l L n t J c 0 V 4 c G F u Z G V k L D Z 9 J n F 1 b 3 Q 7 L C Z x d W 9 0 O 1 N l Y 3 R p b 2 4 x L 0 1 1 b H R p c G x p Z X J z L 0 N o Y W 5 n Z W Q g V H l w Z T E u e 3 B v d m V y d H k g T X V s d G l w b G l l c i w x M X 0 m c X V v d D s s J n F 1 b 3 Q 7 U 2 V j d G l v b j E v T X V s d G l w b G l l c n M v Q 2 h h b m d l Z C B U e X B l M S 5 7 R W 5 y b 2 x s b W V u d C B t d W x 0 a X B s a W V y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X V s d G l w b G l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V 4 c G F u Z G V k J T I w U 3 B s a X Q l M j B D Y W x j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F e H B h b m R l Z C U y M F N w b G l 0 J T I w Q 2 F s Y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N o Y W 5 n Z W Q l M j B U e X B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1 J l b W 9 2 Z W Q l M j B E d X B s a W N h d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N v b n N v b G l k Y X R l J T I w T E V B S U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2 9 u c 2 9 s a W R h d G U l M j B M R U F O Q U 1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s a X Q l M j B D Y W x j L 1 J l b m F t Z W Q l M j B D b 2 x 1 b W 5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0 V u c m 9 s b G 1 l b n Q l M j B t d W x 0 a X B s a W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X V s d G l w b G l l c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d W x 0 a X B s a W V y c y 9 Q b 3 Z l c n R 5 J T I w T X V s d G l w b G l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1 b H R p c G x p Z X J z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J h c 2 l j J T I w Q W 1 v d W 5 0 J T I w c G V y J T I w R m 9 y b X V s Y S U y M F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b W 9 1 b n Q l M j B w Z X I l M j B G b 3 J t d W x h J T I w c 3 R 1 Z G V u d C 9 D b 2 5 j L i U y M E F t b 3 V u d C U y M H B l c i U y M E Z v c m 1 1 b G E l M j B T d H V k Z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W 1 v d W 5 0 J T I w c G V y J T I w R m 9 y b X V s Y S U y M H N 0 d W R l b n Q v V G F y Z 2 V 0 Z W Q l M j B B b W 9 1 b n Q l M j B w Z X I l M j B G b 3 J t d W x h J T I w U 3 R 1 Z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0 V G S U c l M j B B b W 9 1 b n Q l M j B w Z X I l M j B G b 3 J t d W x h J T I w U 3 R 1 Z G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t b 3 V u d C U y M H B l c i U y M E Z v c m 1 1 b G E l M j B z d H V k Z W 5 0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1 R v d G F s J T I w R m 9 y b X V s Y S U y M E N v d W 5 0 J T I w R E 9 F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8 L 0 l 0 Z W 1 Q Y X R o P j w v S X R l b U x v Y 2 F 0 a W 9 u P j x T d G F i b G V F b n R y a W V z P j x F b n R y e S B U e X B l P S J R d W V y e U d y b 3 V w S U Q i I F Z h b H V l P S J z N z k 0 O T d k Y T g t O W U y M C 0 0 N z k 3 L T k 5 M W I t M G V i N T Y 1 Z j I 5 N T k 0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U X V l c n l J R C I g V m F s d W U 9 I n N h M D d h M z V m N S 0 y N z k 1 L T Q 3 M D I t O W Q 2 O S 1 j Y W Y w O T c z Z W J j M D E i I C 8 + P E V u d H J 5 I F R 5 c G U 9 I k Z p b G x U Y X J n Z X Q i I F Z h b H V l P S J z S W 5 p d G l h b F 9 h Z G p 1 c 3 R l Z F 9 h b G x v Y 2 F 0 a W 9 u c y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z E 3 I i A v P j x F b n R y e S B U e X B l P S J G a W x s T G F z d F V w Z G F 0 Z W Q i I F Z h b H V l P S J k M j A y M y 0 w N y 0 y O F Q x N T o 0 N T o 0 O C 4 1 M D E 2 N j E w W i I g L z 4 8 R W 5 0 c n k g V H l w Z T 0 i R m l s b E N v b H V t b l R 5 c G V z I i B W Y W x 1 Z T 0 i c 0 F B Q U Z C U V V G Q l F V R k J R V U Y i I C 8 + P E V u d H J 5 I F R 5 c G U 9 I k Z p b G x D b 2 x 1 b W 5 O Y W 1 l c y I g V m F s d W U 9 I n N b J n F 1 b 3 Q 7 T E V B S U Q m c X V v d D s s J n F 1 b 3 Q 7 T E V B T k F N R S Z x d W 9 0 O y w m c X V v d D t C Q V N J Q y B I b 2 x k I E h h c m 1 s Z X N z I G J h c 2 U g K F B y a W 9 y I H l l Y X I g Y W R q d X N 0 Z W Q g Y W x s b 2 M p J n F 1 b 3 Q 7 L C Z x d W 9 0 O 0 N v b m M g S G 9 s Z C B I Y X J t b G V z c y B C Y X N l I C g g N C B 5 Z W F y I G x v b 2 t i Y W N r K S Z x d W 9 0 O y w m c X V v d D t U Q V J H R V R F R C B I b 2 x k I E h h c m 1 s Z X N z I E J h c 2 U g K F B y a W 9 y I F l l Y X I g Y W R q d X N 0 Z W Q g Y W x s b 2 M p J n F 1 b 3 Q 7 L C Z x d W 9 0 O 0 V G S U c g S G 9 s Z C B I Y X J t b G V z c y B i Y X N l I C h Q c m l v c i B Z Z W F y I G F k a n V z d G V k I G F s b G 9 j K S Z x d W 9 0 O y w m c X V v d D t U b 3 R h b C B I b 2 x k I E h h c m 1 s Z X N z I G J h c 2 U m c X V v d D s s J n F 1 b 3 Q 7 Q W R q I E J h c 2 l j I E F s b G 9 j Y X R p b 2 4 g J n F 1 b 3 Q 7 L C Z x d W 9 0 O 0 F k a i B D b 2 5 j L i B B b G x v Y 2 F 0 a W 9 u I C Z x d W 9 0 O y w m c X V v d D t B Z G o g V G F y Z 2 V 0 Z W Q g Y W x s b 2 N h d G l v b i Z x d W 9 0 O y w m c X V v d D t B Z G o g R U Z J R y B B b G x v Y 2 F 0 a W 9 u J n F 1 b 3 Q 7 L C Z x d W 9 0 O 0 F k a i B U b 3 R h b C B U a X R s Z S B J I E F s b G 9 j Y X R p b 2 4 g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J b m l 0 a W F s I G F k a n V z d G V k I G F s b G 9 j Y X R p b 2 5 z L 0 N o Y W 5 n Z W Q g V H l w Z S 5 7 Q k F T S U M g S G 9 s Z C B I Y X J t b G V z c y B i Y X N l I C h Q c m l v c i B 5 Z W F y I G F k a n V z d G V k I G F s b G 9 j K S w y f S Z x d W 9 0 O y w m c X V v d D t T Z W N 0 a W 9 u M S 9 J b m l 0 a W F s I G F k a n V z d G V k I G F s b G 9 j Y X R p b 2 5 z L 0 N o Y W 5 n Z W Q g V H l w Z S 5 7 Q 2 9 u Y y B I b 2 x k I E h h c m 1 s Z X N z I E J h c 2 U g K C A 0 I H l l Y X I g b G 9 v a 2 J h Y 2 s p L D N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F R k l H I E h v b G Q g S G F y b W x l c 3 M g Y m F z Z S A o U H J p b 3 I g W W V h c i B h Z G p 1 c 3 R l Z C B h b G x v Y y k s N X 0 m c X V v d D s s J n F 1 b 3 Q 7 U 2 V j d G l v b j E v S W 5 p d G l h b C B h Z G p 1 c 3 R l Z C B h b G x v Y 2 F 0 a W 9 u c y 9 D a G F u Z 2 V k I F R 5 c G U u e 1 R v d G F s I E h v b G Q g S G F y b W x l c 3 M g Y m F z Z S w 2 f S Z x d W 9 0 O y w m c X V v d D t T Z W N 0 a W 9 u M S 9 J b m l 0 a W F s I G F k a n V z d G V k I G F s b G 9 j Y X R p b 2 5 z L 0 N o Y W 5 n Z W Q g V H l w Z S 5 7 Q W R q I E J h c 2 l j I E F s b G 9 j Y X R p b 2 4 g L D d 9 J n F 1 b 3 Q 7 L C Z x d W 9 0 O 1 N l Y 3 R p b 2 4 x L 0 l u a X R p Y W w g Y W R q d X N 0 Z W Q g Y W x s b 2 N h d G l v b n M v Q 2 h h b m d l Z C B U e X B l L n t B Z G o g Q 2 9 u Y y 4 g Q W x s b 2 N h d G l v b i A s O H 0 m c X V v d D s s J n F 1 b 3 Q 7 U 2 V j d G l v b j E v S W 5 p d G l h b C B h Z G p 1 c 3 R l Z C B h b G x v Y 2 F 0 a W 9 u c y 9 D a G F u Z 2 V k I F R 5 c G U u e 0 F k a i B U Y X J n Z X R l Z C B h b G x v Y 2 F 0 a W 9 u L D l 9 J n F 1 b 3 Q 7 L C Z x d W 9 0 O 1 N l Y 3 R p b 2 4 x L 0 l u a X R p Y W w g Y W R q d X N 0 Z W Q g Y W x s b 2 N h d G l v b n M v Q 2 h h b m d l Z C B U e X B l L n t B Z G o g R U Z J R y B B b G x v Y 2 F 0 a W 9 u L D E w f S Z x d W 9 0 O y w m c X V v d D t T Z W N 0 a W 9 u M S 9 J b m l 0 a W F s I G F k a n V z d G V k I G F s b G 9 j Y X R p b 2 5 z L 0 N o Y W 5 n Z W Q g V H l w Z S 5 7 Q W R q I F R v d G F s I F R p d G x l I E k g Q W x s b 2 N h d G l v b i A s M T F 9 J n F 1 b 3 Q 7 X S w m c X V v d D t D b 2 x 1 b W 5 D b 3 V u d C Z x d W 9 0 O z o x M i w m c X V v d D t L Z X l D b 2 x 1 b W 5 O Y W 1 l c y Z x d W 9 0 O z p b X S w m c X V v d D t D b 2 x 1 b W 5 J Z G V u d G l 0 a W V z J n F 1 b 3 Q 7 O l s m c X V v d D t T Z W N 0 a W 9 u M S 9 J b m l 0 a W F s I G F k a n V z d G V k I G Z v c m 1 1 b G E g Y 2 9 1 b n Q v Q 2 9 u c 2 9 s a W R h d G U g T E V B S U Q u e 2 F k a i B M R U F J R C w z M 3 0 m c X V v d D s s J n F 1 b 3 Q 7 U 2 V j d G l v b j E v S W 5 p d G l h b C B h Z G p 1 c 3 R l Z C B m b 3 J t d W x h I G N v d W 5 0 L 0 N v b n N v b G l k Y X R l I E x F Q U 5 B T U U u e 0 x F Q U 5 B T U U s M z R 9 J n F 1 b 3 Q 7 L C Z x d W 9 0 O 1 N l Y 3 R p b 2 4 x L 0 l u a X R p Y W w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0 l u a X R p Y W w g Y W R q d X N 0 Z W Q g Y W x s b 2 N h d G l v b n M v Q 2 h h b m d l Z C B U e X B l L n t D b 2 5 j I E h v b G Q g S G F y b W x l c 3 M g Q m F z Z S A o I D Q g e W V h c i B s b 2 9 r Y m F j a y k s M 3 0 m c X V v d D s s J n F 1 b 3 Q 7 U 2 V j d G l v b j E v S W 5 p d G l h b C B h Z G p 1 c 3 R l Z C B h b G x v Y 2 F 0 a W 9 u c y 9 D a G F u Z 2 V k I F R 5 c G U u e 1 R B U k d F V E V E I E h v b G Q g S G F y b W x l c 3 M g Q m F z Z S A o U H J p b 3 I g W W V h c i B h Z G p 1 c 3 R l Z C B h b G x v Y y k s N H 0 m c X V v d D s s J n F 1 b 3 Q 7 U 2 V j d G l v b j E v S W 5 p d G l h b C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J b m l 0 a W F s I G F k a n V z d G V k I G F s b G 9 j Y X R p b 2 5 z L 0 N o Y W 5 n Z W Q g V H l w Z S 5 7 V G 9 0 Y W w g S G 9 s Z C B I Y X J t b G V z c y B i Y X N l L D Z 9 J n F 1 b 3 Q 7 L C Z x d W 9 0 O 1 N l Y 3 R p b 2 4 x L 0 l u a X R p Y W w g Y W R q d X N 0 Z W Q g Y W x s b 2 N h d G l v b n M v Q 2 h h b m d l Z C B U e X B l L n t B Z G o g Q m F z a W M g Q W x s b 2 N h d G l v b i A s N 3 0 m c X V v d D s s J n F 1 b 3 Q 7 U 2 V j d G l v b j E v S W 5 p d G l h b C B h Z G p 1 c 3 R l Z C B h b G x v Y 2 F 0 a W 9 u c y 9 D a G F u Z 2 V k I F R 5 c G U u e 0 F k a i B D b 2 5 j L i B B b G x v Y 2 F 0 a W 9 u I C w 4 f S Z x d W 9 0 O y w m c X V v d D t T Z W N 0 a W 9 u M S 9 J b m l 0 a W F s I G F k a n V z d G V k I G F s b G 9 j Y X R p b 2 5 z L 0 N o Y W 5 n Z W Q g V H l w Z S 5 7 Q W R q I F R h c m d l d G V k I G F s b G 9 j Y X R p b 2 4 s O X 0 m c X V v d D s s J n F 1 b 3 Q 7 U 2 V j d G l v b j E v S W 5 p d G l h b C B h Z G p 1 c 3 R l Z C B h b G x v Y 2 F 0 a W 9 u c y 9 D a G F u Z 2 V k I F R 5 c G U u e 0 F k a i B F R k l H I E F s b G 9 j Y X R p b 2 4 s M T B 9 J n F 1 b 3 Q 7 L C Z x d W 9 0 O 1 N l Y 3 R p b 2 4 x L 0 l u a X R p Y W w g Y W R q d X N 0 Z W Q g Y W x s b 2 N h d G l v b n M v Q 2 h h b m d l Z C B U e X B l L n t B Z G o g V G 9 0 Y W w g V G l 0 b G U g S S B B b G x v Y 2 F 0 a W 9 u I C w x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Z v c m 1 1 b G E l M j B z d H V k Z W 5 0 c y U y M G F k a n V z d G 1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x F Y W l k J T I w Z m 9 y J T I w a m 9 p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F e H B h b m R l Z C U y M E R P R S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V 4 c G F u Z G V k J T I w Q W 1 v d W 5 0 J T I w c G V y J T I w R m 9 y b X V s Y S U y M H N 0 d W R l b n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h Z G o l M j B C Y X N p Y y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E 5 F R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Z v c m 1 1 b G E l M j B j b 3 V u d C 9 B Z G o l M j B E R U w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m b 3 J t d W x h J T I w Y 2 9 1 b n Q v Q W R q J T I w R m 9 z d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Z m 9 y b X V s Y S U y M G N v d W 5 0 L 0 F k a i U y M F R B T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D b 2 5 j L i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B d H J n Z X R l Z C U y M E F s b G 9 j Y X R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B Z G o l M j B F R k l H J T I w Q W x s b 2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F k a i U y M F R v d G F s J T I w V G l 0 b G U l M j B J J T I w Q W x s b 2 N h d G l v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0 1 l c m d l Z C U y M F F 1 Z X J p Z X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R X h w Y W 5 k Z W Q l M j B Q c m l v c i U y M F l l Y X I l M j B h Z G p 1 c 3 R l Z C U y M G F s b G 9 j Y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U b 3 R h b C U y M E h v b G Q l M j B I Y X J t b G V z c y U y M G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8 L 0 l 0 Z W 1 Q Y X R o P j w v S X R l b U x v Y 2 F 0 a W 9 u P j x T d G F i b G V F b n R y a W V z P j x F b n R y e S B U e X B l P S J R d W V y e U d y b 3 V w S U Q i I F Z h b H V l P S J z N z k 0 O T d k Y T g t O W U y M C 0 0 N z k 3 L T k 5 M W I t M G V i N T Y 1 Z j I 5 N T k 0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Z p b G x l Z E N v b X B s Z X R l U m V z d W x 0 V G 9 X b 3 J r c 2 h l Z X Q i I F Z h b H V l P S J s M S I g L z 4 8 R W 5 0 c n k g V H l w Z T 0 i R m l s b E x h c 3 R V c G R h d G V k I i B W Y W x 1 Z T 0 i Z D I w M j M t M D c t M j h U M T U 6 N D U 6 N D g u N T Q y N D g 4 M V o i I C 8 + P E V u d H J 5 I F R 5 c G U 9 I l F 1 Z X J 5 S U Q i I F Z h b H V l P S J z O W R k M z U w Y m Y t Z j A y M i 0 0 M 2 I 2 L W I y M j I t Z j k 3 Z m M y O W Q y Y j V i I i A v P j x F b n R y e S B U e X B l P S J G a W x s Q 2 9 s d W 1 u V H l w Z X M i I F Z h b H V l P S J z Q U F B Q U F B Q T 0 i I C 8 + P E V u d H J 5 I F R 5 c G U 9 I k Z p b G x U Y X J n Z X Q i I F Z h b H V l P S J z V G F i b G V f Q 2 9 u Y 1 9 l b G l n a W J p b G l 0 e V 9 5 Z W F y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g i I C 8 + P E V u d H J 5 I F R 5 c G U 9 I k Z p b G x D b 2 x 1 b W 5 O Y W 1 l c y I g V m F s d W U 9 I n N b J n F 1 b 3 Q 7 T E V B S U Q m c X V v d D s s J n F 1 b 3 Q 7 T E V B T k F N R S Z x d W 9 0 O y w m c X V v d D t D b 2 5 j L i B F b G l n a W d p Y m l s a X R 5 J n F 1 b 3 Q 7 L C Z x d W 9 0 O 0 V s a W d p Y m l s a X R 5 I F l l Y X I m c X V v d D s s J n F 1 b 3 Q 7 Q 2 9 u Y y B h b G x v Y 2 F 0 a W 9 u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j I G V s a W d p Y m l s a X R 5 I H l l Y X I v R m l s b G V k I F V w L n t M R U F J R C w w f S Z x d W 9 0 O y w m c X V v d D t T Z W N 0 a W 9 u M S 9 D b 2 5 j I G V s a W d p Y m l s a X R 5 I H l l Y X I v R m l s b G V k I F V w L n t M R U F O Q U 1 F L D F 9 J n F 1 b 3 Q 7 L C Z x d W 9 0 O 1 N l Y 3 R p b 2 4 x L 0 N v b m M g Z W x p Z 2 l i a W x p d H k g e W V h c i 9 G a W x s Z W Q g V X A u e 0 N v b m M u I E V s a W d p Z 2 l i a W x p d H k s M n 0 m c X V v d D s s J n F 1 b 3 Q 7 U 2 V j d G l v b j E v Q 2 9 u Y y B l b G l n a W J p b G l 0 e S B 5 Z W F y L 0 F k Z G V k I E N 1 c 3 R v b S 5 7 R W x p Z 2 l i a W x p d H k g W W V h c i w 0 f S Z x d W 9 0 O y w m c X V v d D t T Z W N 0 a W 9 u M S 9 D b 2 5 j I G V s a W d p Y m l s a X R 5 I H l l Y X I v Q 2 9 u Y y B F b G l n a W J p b G l 0 e S B B b W 9 1 b n Q u e 0 N v b m M g Y W x s b 2 N h d G l v b i w 1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D b 2 5 j I G V s a W d p Y m l s a X R 5 I H l l Y X I v R m l s b G V k I F V w L n t M R U F J R C w w f S Z x d W 9 0 O y w m c X V v d D t T Z W N 0 a W 9 u M S 9 D b 2 5 j I G V s a W d p Y m l s a X R 5 I H l l Y X I v R m l s b G V k I F V w L n t M R U F O Q U 1 F L D F 9 J n F 1 b 3 Q 7 L C Z x d W 9 0 O 1 N l Y 3 R p b 2 4 x L 0 N v b m M g Z W x p Z 2 l i a W x p d H k g e W V h c i 9 G a W x s Z W Q g V X A u e 0 N v b m M u I E V s a W d p Z 2 l i a W x p d H k s M n 0 m c X V v d D s s J n F 1 b 3 Q 7 U 2 V j d G l v b j E v Q 2 9 u Y y B l b G l n a W J p b G l 0 e S B 5 Z W F y L 0 F k Z G V k I E N 1 c 3 R v b S 5 7 R W x p Z 2 l i a W x p d H k g W W V h c i w 0 f S Z x d W 9 0 O y w m c X V v d D t T Z W N 0 a W 9 u M S 9 D b 2 5 j I G V s a W d p Y m l s a X R 5 I H l l Y X I v Q 2 9 u Y y B F b G l n a W J p b G l 0 e S B B b W 9 1 b n Q u e 0 N v b m M g Y W x s b 2 N h d G l v b i w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Q 2 9 u Y y U y M G V s a W d p Y m l s a X R 5 J T I w e W V h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B c H B l b m R l Z C U y M F F 1 Z X J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2 9 u Y y U y M G V s a W d p Y m l s a X R 5 J T I w e W V h c i 9 G a W x s Z W Q l M j B V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P C 9 J d G V t U G F 0 a D 4 8 L 0 l 0 Z W 1 M b 2 N h d G l v b j 4 8 U 3 R h Y m x l R W 5 0 c m l l c z 4 8 R W 5 0 c n k g V H l w Z T 0 i U X V l c n l H c m 9 1 c E l E I i B W Y W x 1 Z T 0 i c z c 5 N D k 3 Z G E 4 L T l l M j A t N D c 5 N y 0 5 O T F i L T B l Y j U 2 N W Y y O T U 5 N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S I g L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U X V l c n l J R C I g V m F s d W U 9 I n M x O D B k M W Y 5 N C 1 l Y 2 Z j L T R k O W I t Y W Y 5 Z i 0 z Y j Z k Z T A 0 M T A 4 M j A i I C 8 + P E V u d H J 5 I F R 5 c G U 9 I k Z p b G x U Y X J n Z X Q i I F Z h b H V l P S J z T m V 3 X 2 9 y X 0 V 4 c G F u Z G V k X 0 h I X 2 N o Z W N r I i A v P j x F b n R y e S B U e X B l P S J G a W x s Q 2 9 1 b n Q i I F Z h b H V l P S J s M j E i I C 8 + P E V u d H J 5 I F R 5 c G U 9 I k Z p b G x M Y X N 0 V X B k Y X R l Z C I g V m F s d W U 9 I m Q y M D I z L T A 3 L T I 4 V D E 1 O j Q 1 O j Q 4 L j U 3 M z k 1 M D d a I i A v P j x F b n R y e S B U e X B l P S J G a W x s Q 2 9 s d W 1 u V H l w Z X M i I F Z h b H V l P S J z Q m d Z R 0 J n Q U F B Q V F E Q U F V R k J R V U Z C U V V G Q l F V R k J R V U Z C U T 0 9 I i A v P j x F b n R y e S B U e X B l P S J G a W x s Q 2 9 s d W 1 u T m F t Z X M i I F Z h b H V l P S J z W y Z x d W 9 0 O 0 N D R E R E J n F 1 b 3 Q 7 L C Z x d W 9 0 O 0 R p c 3 R y a W N 0 T m F t Z S Z x d W 9 0 O y w m c X V v d D t T Z W 5 k a W 5 n T E V B a W Q m c X V v d D s s J n F 1 b 3 Q 7 T E V B a W Q m c X V v d D s s J n F 1 b 3 Q 7 S X N O Z X c m c X V v d D s s J n F 1 b 3 Q 7 S X N F e H B h b m R l Z C Z x d W 9 0 O y w m c X V v d D t J b m l 0 a W F s I G F k a n V z d G V k I G Z v c m 1 1 b G E g Y 2 9 1 b n Q u Q W R q I F R v d G F s I G Z v c m 1 1 b G E g Y 2 9 1 b n Q m c X V v d D s s J n F 1 b 3 Q 7 S W 5 p d G l h b C B h Z G p 1 c 3 R l Z C B m b 3 J t d W x h I G N v d W 5 0 L k F k a i B w b 3 Z l c n R 5 I H B l c m N l b n R h Z 2 U m c X V v d D s s J n F 1 b 3 Q 7 U H J p b 3 I g W W V h c i B B Z G p 1 c 3 R l Z C B G b 3 J t d W x h I G N v d W 5 0 c y 5 B Z G o g V G 9 0 Y W w g Z m 9 y b X V s Y S B j b 3 V u d C Z x d W 9 0 O y w m c X V v d D t U b 3 R h b C B G b 3 J t d W x h I E N v d W 5 0 I G l u Y 3 J l Y X N l J n F 1 b 3 Q 7 L C Z x d W 9 0 O 0 l u a X R p Y W w g Y W R q d X N 0 Z W Q g Y W x s b 2 N h d G l v b n M u Q k F T S U M g S G 9 s Z C B I Y X J t b G V z c y B i Y X N l I C h Q c m l v c i B 5 Z W F y I G F k a n V z d G V k I G F s b G 9 j J n F 1 b 3 Q 7 L C Z x d W 9 0 O 0 l u a X R p Y W w g Y W R q d X N 0 Z W Q g Y W x s b 2 N h d G l v b n M u V E F S R 0 V U R U Q g S G 9 s Z C B I Y X J t b G V z c y B C Y X N l I C h Q c m l v c i B Z Z W F y I G F k a n V z d G V k I G F s J n F 1 b 3 Q 7 L C Z x d W 9 0 O 0 l u a X R p Y W w g Y W R q d X N 0 Z W Q g Y W x s b 2 N h d G l v b n M u Q 2 9 u Y y B I b 2 x k I E h h c m 1 s Z X N z I E J h c 2 U g K C A 0 I H l l Y X I g b G 9 v a 2 J h Y 2 s p J n F 1 b 3 Q 7 L C Z x d W 9 0 O 0 l u a X R p Y W w g Y W R q d X N 0 Z W Q g Y W x s b 2 N h d G l v b n M u R U Z J R y B I b 2 x k I E h h c m 1 s Z X N z I G J h c 2 U g K F B y a W 9 y I F l l Y X I g Y W R q d X N 0 Z W Q g Y W x s b 2 M p J n F 1 b 3 Q 7 L C Z x d W 9 0 O 0 l u a X R p Y W w g Y W R q d X N 0 Z W Q g Y W x s b 2 N h d G l v b n M u V G 9 0 Y W w g S G 9 s Z C B I Y X J t b G V z c y B i Y X N l J n F 1 b 3 Q 7 L C Z x d W 9 0 O 0 l u a X R p Y W w g Y W R q d X N 0 Z W Q g Y W x s b 2 N h d G l v b n M u Q W R q I E J h c 2 l j I E F s b G 9 j Y X R p b 2 4 g J n F 1 b 3 Q 7 L C Z x d W 9 0 O 0 l u a X R p Y W w g Y W R q d X N 0 Z W Q g Y W x s b 2 N h d G l v b n M u Q W R q I E N v b m M u I E F s b G 9 j Y X R p b 2 4 g J n F 1 b 3 Q 7 L C Z x d W 9 0 O 0 l u a X R p Y W w g Y W R q d X N 0 Z W Q g Y W x s b 2 N h d G l v b n M u Q W R q I F R h c m d l d G V k I G F s b G 9 j Y X R p b 2 4 m c X V v d D s s J n F 1 b 3 Q 7 S W 5 p d G l h b C B h Z G p 1 c 3 R l Z C B h b G x v Y 2 F 0 a W 9 u c y 5 B Z G o g R U Z J R y B B b G x v Y 2 F 0 a W 9 u J n F 1 b 3 Q 7 L C Z x d W 9 0 O 0 l u a X R p Y W w g Y W R q d X N 0 Z W Q g Y W x s b 2 N h d G l v b n M u Q W R q I F R v d G F s I F R p d G x l I E k g Q W x s b 2 N h d G l v b i A m c X V v d D s s J n F 1 b 3 Q 7 T m V 3 L 0 V 4 c G F u Z G V k I E J h c 2 l j I E h I I G J h c 2 U m c X V v d D s s J n F 1 b 3 Q 7 T m V 3 L 0 V 4 c G F u Z G l u Z y B D b 2 5 j I E h I I G J h c 2 U m c X V v d D s s J n F 1 b 3 Q 7 T m V 3 L 0 V 4 c G F u Z G l u Z y B U Y X J n Z X R l Z C B I S C B C Y X N l J n F 1 b 3 Q 7 L C Z x d W 9 0 O 0 5 l d y B F e H B h b m R p b m c g R U Z J R y B I S C B C Y X N l J n F 1 b 3 Q 7 L C Z x d W 9 0 O 0 5 l d y B F e H B h b m R l Z C B 0 b 3 R h b C B I S C B i Y X N l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X V s d G l w b G l l c n M v Q 2 h h b m d l Z C B U e X B l L n t D Q 0 R E R C w w f S Z x d W 9 0 O y w m c X V v d D t T Z W N 0 a W 9 u M S 9 N d W x 0 a X B s a W V y c y 9 T b 3 V y Y 2 U u e 0 R p c 3 R y a W N 0 T m F t Z S w x f S Z x d W 9 0 O y w m c X V v d D t T Z W N 0 a W 9 u M S 9 N d W x 0 a X B s a W V y c y 9 T b 3 V y Y 2 U u e 1 N l b m R p b m d M R U F p Z C w y f S Z x d W 9 0 O y w m c X V v d D t T Z W N 0 a W 9 u M S 9 N d W x 0 a X B s a W V y c y 9 D a G F u Z 2 V k I F R 5 c G U u e 0 x F Q W l k L D R 9 J n F 1 b 3 Q 7 L C Z x d W 9 0 O 1 N l Y 3 R p b 2 4 x L 0 1 1 b H R p c G x p Z X J z L 1 N v d X J j Z S 5 7 S X N O Z X c s N X 0 m c X V v d D s s J n F 1 b 3 Q 7 U 2 V j d G l v b j E v T X V s d G l w b G l l c n M v U 2 9 1 c m N l L n t J c 0 V 4 c G F u Z G V k L D Z 9 J n F 1 b 3 Q 7 L C Z x d W 9 0 O 1 N l Y 3 R p b 2 4 x L 0 l u a X R p Y W w g Y W R q d X N 0 Z W Q g Z m 9 y b X V s Y S B j b 3 V u d C 9 B Z G o g V G 9 0 Y W w g Z m 9 y b X V s Y S B j b 3 V u d C 5 7 Q W R q I F R v d G F s I G Z v c m 1 1 b G E g Y 2 9 1 b n Q s M j Z 9 J n F 1 b 3 Q 7 L C Z x d W 9 0 O 1 N l Y 3 R p b 2 4 x L 0 l u a X R p Y W w g Y W R q d X N 0 Z W Q g Z m 9 y b X V s Y S B j b 3 V u d C 9 D a G F u Z 2 V k I F R 5 c G U u e 0 F k a i B w b 3 Z l c n R 5 I H B l c m N l b n R h Z 2 U s M j h 9 J n F 1 b 3 Q 7 L C Z x d W 9 0 O 1 N l Y 3 R p b 2 4 x L 1 B y a W 9 y I F l l Y X I g Q W R q d X N 0 Z W Q g R m 9 y b X V s Y S B j b 3 V u d H M v Q 2 h h b m d l Z C B U e X B l L n t B Z G o g V G 9 0 Y W w g Z m 9 y b X V s Y S B j b 3 V u d C w 5 f S Z x d W 9 0 O y w m c X V v d D t T Z W N 0 a W 9 u M S 9 O Z X c g b 3 I g R X h w Y W 5 k Z W Q g S E g g Y 2 h l Y 2 s v V G 9 0 Y W w g R m 9 y b X V s Y S B D b 3 V u d C B J b m N y Z W F z Z S 5 7 V G 9 0 Y W w g R m 9 y b X V s Y S B D b 3 V u d C B p b m N y Z W F z Z S w 5 f S Z x d W 9 0 O y w m c X V v d D t T Z W N 0 a W 9 u M S 9 J b m l 0 a W F s I G F k a n V z d G V k I G F s b G 9 j Y X R p b 2 5 z L 0 N o Y W 5 n Z W Q g V H l w Z S 5 7 Q k F T S U M g S G 9 s Z C B I Y X J t b G V z c y B i Y X N l I C h Q c m l v c i B 5 Z W F y I G F k a n V z d G V k I G F s b G 9 j K S w y f S Z x d W 9 0 O y w m c X V v d D t T Z W N 0 a W 9 u M S 9 J b m l 0 a W F s I G F k a n V z d G V k I G F s b G 9 j Y X R p b 2 5 z L 0 N o Y W 5 n Z W Q g V H l w Z S 5 7 V E F S R 0 V U R U Q g S G 9 s Z C B I Y X J t b G V z c y B C Y X N l I C h Q c m l v c i B Z Z W F y I G F k a n V z d G V k I G F s b G 9 j K S w 0 f S Z x d W 9 0 O y w m c X V v d D t T Z W N 0 a W 9 u M S 9 J b m l 0 a W F s I G F k a n V z d G V k I G F s b G 9 j Y X R p b 2 5 z L 0 N o Y W 5 n Z W Q g V H l w Z S 5 7 Q 2 9 u Y y B I b 2 x k I E h h c m 1 s Z X N z I E J h c 2 U g K C A 0 I H l l Y X I g b G 9 v a 2 J h Y 2 s p L D N 9 J n F 1 b 3 Q 7 L C Z x d W 9 0 O 1 N l Y 3 R p b 2 4 x L 0 l u a X R p Y W w g Y W R q d X N 0 Z W Q g Y W x s b 2 N h d G l v b n M v Q 2 h h b m d l Z C B U e X B l L n t F R k l H I E h v b G Q g S G F y b W x l c 3 M g Y m F z Z S A o U H J p b 3 I g W W V h c i B h Z G p 1 c 3 R l Z C B h b G x v Y y k s N X 0 m c X V v d D s s J n F 1 b 3 Q 7 U 2 V j d G l v b j E v S W 5 p d G l h b C B h Z G p 1 c 3 R l Z C B h b G x v Y 2 F 0 a W 9 u c y 9 D a G F u Z 2 V k I F R 5 c G U u e 1 R v d G F s I E h v b G Q g S G F y b W x l c 3 M g Y m F z Z S w 2 f S Z x d W 9 0 O y w m c X V v d D t T Z W N 0 a W 9 u M S 9 J b m l 0 a W F s I G F k a n V z d G V k I G F s b G 9 j Y X R p b 2 5 z L 0 N o Y W 5 n Z W Q g V H l w Z S 5 7 Q W R q I E J h c 2 l j I E F s b G 9 j Y X R p b 2 4 g L D d 9 J n F 1 b 3 Q 7 L C Z x d W 9 0 O 1 N l Y 3 R p b 2 4 x L 0 l u a X R p Y W w g Y W R q d X N 0 Z W Q g Y W x s b 2 N h d G l v b n M v Q 2 h h b m d l Z C B U e X B l L n t B Z G o g Q 2 9 u Y y 4 g Q W x s b 2 N h d G l v b i A s O H 0 m c X V v d D s s J n F 1 b 3 Q 7 U 2 V j d G l v b j E v S W 5 p d G l h b C B h Z G p 1 c 3 R l Z C B h b G x v Y 2 F 0 a W 9 u c y 9 D a G F u Z 2 V k I F R 5 c G U u e 0 F k a i B U Y X J n Z X R l Z C B h b G x v Y 2 F 0 a W 9 u L D l 9 J n F 1 b 3 Q 7 L C Z x d W 9 0 O 1 N l Y 3 R p b 2 4 x L 0 l u a X R p Y W w g Y W R q d X N 0 Z W Q g Y W x s b 2 N h d G l v b n M v Q 2 h h b m d l Z C B U e X B l L n t B Z G o g R U Z J R y B B b G x v Y 2 F 0 a W 9 u L D E w f S Z x d W 9 0 O y w m c X V v d D t T Z W N 0 a W 9 u M S 9 J b m l 0 a W F s I G F k a n V z d G V k I G F s b G 9 j Y X R p b 2 5 z L 0 N o Y W 5 n Z W Q g V H l w Z S 5 7 Q W R q I F R v d G F s I F R p d G x l I E k g Q W x s b 2 N h d G l v b i A s M T F 9 J n F 1 b 3 Q 7 L C Z x d W 9 0 O 1 N l Y 3 R p b 2 4 x L 0 5 l d y B v c i B F e H B h b m R l Z C B I S C B j a G V j a y 9 D a G F u Z 2 V k I F R 5 c G U u e 0 5 l d y 9 F e H B h b m R l Z C B C Y X N p Y y B I S C B i Y X N l L D I w f S Z x d W 9 0 O y w m c X V v d D t T Z W N 0 a W 9 u M S 9 O Z X c g b 3 I g R X h w Y W 5 k Z W Q g S E g g Y 2 h l Y 2 s v Q 2 h h b m d l Z C B U e X B l L n t O Z X c v R X h w Y W 5 k a W 5 n I E N v b m M g S E g g Y m F z Z S w y M X 0 m c X V v d D s s J n F 1 b 3 Q 7 U 2 V j d G l v b j E v T m V 3 I G 9 y I E V 4 c G F u Z G V k I E h I I G N o Z W N r L 0 N o Y W 5 n Z W Q g V H l w Z S 5 7 T m V 3 L 0 V 4 c G F u Z G l u Z y B U Y X J n Z X R l Z C B I S C B C Y X N l L D I y f S Z x d W 9 0 O y w m c X V v d D t T Z W N 0 a W 9 u M S 9 O Z X c g b 3 I g R X h w Y W 5 k Z W Q g S E g g Y 2 h l Y 2 s v Q 2 h h b m d l Z C B U e X B l L n t O Z X c g R X h w Y W 5 k a W 5 n I E V G S U c g S E g g Q m F z Z S w y M 3 0 m c X V v d D s s J n F 1 b 3 Q 7 U 2 V j d G l v b j E v T m V 3 I G 9 y I E V 4 c G F u Z G V k I E h I I G N o Z W N r L 0 N o Y W 5 n Z W Q g V H l w Z S 5 7 T m V 3 I E V 4 c G F u Z G V k I H R v d G F s I E h I I G J h c 2 U s M j R 9 J n F 1 b 3 Q 7 X S w m c X V v d D t D b 2 x 1 b W 5 D b 3 V u d C Z x d W 9 0 O z o y N S w m c X V v d D t L Z X l D b 2 x 1 b W 5 O Y W 1 l c y Z x d W 9 0 O z p b X S w m c X V v d D t D b 2 x 1 b W 5 J Z G V u d G l 0 a W V z J n F 1 b 3 Q 7 O l s m c X V v d D t T Z W N 0 a W 9 u M S 9 N d W x 0 a X B s a W V y c y 9 D a G F u Z 2 V k I F R 5 c G U u e 0 N D R E R E L D B 9 J n F 1 b 3 Q 7 L C Z x d W 9 0 O 1 N l Y 3 R p b 2 4 x L 0 1 1 b H R p c G x p Z X J z L 1 N v d X J j Z S 5 7 R G l z d H J p Y 3 R O Y W 1 l L D F 9 J n F 1 b 3 Q 7 L C Z x d W 9 0 O 1 N l Y 3 R p b 2 4 x L 0 1 1 b H R p c G x p Z X J z L 1 N v d X J j Z S 5 7 U 2 V u Z G l u Z 0 x F Q W l k L D J 9 J n F 1 b 3 Q 7 L C Z x d W 9 0 O 1 N l Y 3 R p b 2 4 x L 0 1 1 b H R p c G x p Z X J z L 0 N o Y W 5 n Z W Q g V H l w Z S 5 7 T E V B a W Q s N H 0 m c X V v d D s s J n F 1 b 3 Q 7 U 2 V j d G l v b j E v T X V s d G l w b G l l c n M v U 2 9 1 c m N l L n t J c 0 5 l d y w 1 f S Z x d W 9 0 O y w m c X V v d D t T Z W N 0 a W 9 u M S 9 N d W x 0 a X B s a W V y c y 9 T b 3 V y Y 2 U u e 0 l z R X h w Y W 5 k Z W Q s N n 0 m c X V v d D s s J n F 1 b 3 Q 7 U 2 V j d G l v b j E v S W 5 p d G l h b C B h Z G p 1 c 3 R l Z C B m b 3 J t d W x h I G N v d W 5 0 L 0 F k a i B U b 3 R h b C B m b 3 J t d W x h I G N v d W 5 0 L n t B Z G o g V G 9 0 Y W w g Z m 9 y b X V s Y S B j b 3 V u d C w y N n 0 m c X V v d D s s J n F 1 b 3 Q 7 U 2 V j d G l v b j E v S W 5 p d G l h b C B h Z G p 1 c 3 R l Z C B m b 3 J t d W x h I G N v d W 5 0 L 0 N o Y W 5 n Z W Q g V H l w Z S 5 7 Q W R q I H B v d m V y d H k g c G V y Y 2 V u d G F n Z S w y O H 0 m c X V v d D s s J n F 1 b 3 Q 7 U 2 V j d G l v b j E v U H J p b 3 I g W W V h c i B B Z G p 1 c 3 R l Z C B G b 3 J t d W x h I G N v d W 5 0 c y 9 D a G F u Z 2 V k I F R 5 c G U u e 0 F k a i B U b 3 R h b C B m b 3 J t d W x h I G N v d W 5 0 L D l 9 J n F 1 b 3 Q 7 L C Z x d W 9 0 O 1 N l Y 3 R p b 2 4 x L 0 5 l d y B v c i B F e H B h b m R l Z C B I S C B j a G V j a y 9 U b 3 R h b C B G b 3 J t d W x h I E N v d W 5 0 I E l u Y 3 J l Y X N l L n t U b 3 R h b C B G b 3 J t d W x h I E N v d W 5 0 I G l u Y 3 J l Y X N l L D l 9 J n F 1 b 3 Q 7 L C Z x d W 9 0 O 1 N l Y 3 R p b 2 4 x L 0 l u a X R p Y W w g Y W R q d X N 0 Z W Q g Y W x s b 2 N h d G l v b n M v Q 2 h h b m d l Z C B U e X B l L n t C Q V N J Q y B I b 2 x k I E h h c m 1 s Z X N z I G J h c 2 U g K F B y a W 9 y I H l l Y X I g Y W R q d X N 0 Z W Q g Y W x s b 2 M p L D J 9 J n F 1 b 3 Q 7 L C Z x d W 9 0 O 1 N l Y 3 R p b 2 4 x L 0 l u a X R p Y W w g Y W R q d X N 0 Z W Q g Y W x s b 2 N h d G l v b n M v Q 2 h h b m d l Z C B U e X B l L n t U Q V J H R V R F R C B I b 2 x k I E h h c m 1 s Z X N z I E J h c 2 U g K F B y a W 9 y I F l l Y X I g Y W R q d X N 0 Z W Q g Y W x s b 2 M p L D R 9 J n F 1 b 3 Q 7 L C Z x d W 9 0 O 1 N l Y 3 R p b 2 4 x L 0 l u a X R p Y W w g Y W R q d X N 0 Z W Q g Y W x s b 2 N h d G l v b n M v Q 2 h h b m d l Z C B U e X B l L n t D b 2 5 j I E h v b G Q g S G F y b W x l c 3 M g Q m F z Z S A o I D Q g e W V h c i B s b 2 9 r Y m F j a y k s M 3 0 m c X V v d D s s J n F 1 b 3 Q 7 U 2 V j d G l v b j E v S W 5 p d G l h b C B h Z G p 1 c 3 R l Z C B h b G x v Y 2 F 0 a W 9 u c y 9 D a G F u Z 2 V k I F R 5 c G U u e 0 V G S U c g S G 9 s Z C B I Y X J t b G V z c y B i Y X N l I C h Q c m l v c i B Z Z W F y I G F k a n V z d G V k I G F s b G 9 j K S w 1 f S Z x d W 9 0 O y w m c X V v d D t T Z W N 0 a W 9 u M S 9 J b m l 0 a W F s I G F k a n V z d G V k I G F s b G 9 j Y X R p b 2 5 z L 0 N o Y W 5 n Z W Q g V H l w Z S 5 7 V G 9 0 Y W w g S G 9 s Z C B I Y X J t b G V z c y B i Y X N l L D Z 9 J n F 1 b 3 Q 7 L C Z x d W 9 0 O 1 N l Y 3 R p b 2 4 x L 0 l u a X R p Y W w g Y W R q d X N 0 Z W Q g Y W x s b 2 N h d G l v b n M v Q 2 h h b m d l Z C B U e X B l L n t B Z G o g Q m F z a W M g Q W x s b 2 N h d G l v b i A s N 3 0 m c X V v d D s s J n F 1 b 3 Q 7 U 2 V j d G l v b j E v S W 5 p d G l h b C B h Z G p 1 c 3 R l Z C B h b G x v Y 2 F 0 a W 9 u c y 9 D a G F u Z 2 V k I F R 5 c G U u e 0 F k a i B D b 2 5 j L i B B b G x v Y 2 F 0 a W 9 u I C w 4 f S Z x d W 9 0 O y w m c X V v d D t T Z W N 0 a W 9 u M S 9 J b m l 0 a W F s I G F k a n V z d G V k I G F s b G 9 j Y X R p b 2 5 z L 0 N o Y W 5 n Z W Q g V H l w Z S 5 7 Q W R q I F R h c m d l d G V k I G F s b G 9 j Y X R p b 2 4 s O X 0 m c X V v d D s s J n F 1 b 3 Q 7 U 2 V j d G l v b j E v S W 5 p d G l h b C B h Z G p 1 c 3 R l Z C B h b G x v Y 2 F 0 a W 9 u c y 9 D a G F u Z 2 V k I F R 5 c G U u e 0 F k a i B F R k l H I E F s b G 9 j Y X R p b 2 4 s M T B 9 J n F 1 b 3 Q 7 L C Z x d W 9 0 O 1 N l Y 3 R p b 2 4 x L 0 l u a X R p Y W w g Y W R q d X N 0 Z W Q g Y W x s b 2 N h d G l v b n M v Q 2 h h b m d l Z C B U e X B l L n t B Z G o g V G 9 0 Y W w g V G l 0 b G U g S S B B b G x v Y 2 F 0 a W 9 u I C w x M X 0 m c X V v d D s s J n F 1 b 3 Q 7 U 2 V j d G l v b j E v T m V 3 I G 9 y I E V 4 c G F u Z G V k I E h I I G N o Z W N r L 0 N o Y W 5 n Z W Q g V H l w Z S 5 7 T m V 3 L 0 V 4 c G F u Z G V k I E J h c 2 l j I E h I I G J h c 2 U s M j B 9 J n F 1 b 3 Q 7 L C Z x d W 9 0 O 1 N l Y 3 R p b 2 4 x L 0 5 l d y B v c i B F e H B h b m R l Z C B I S C B j a G V j a y 9 D a G F u Z 2 V k I F R 5 c G U u e 0 5 l d y 9 F e H B h b m R p b m c g Q 2 9 u Y y B I S C B i Y X N l L D I x f S Z x d W 9 0 O y w m c X V v d D t T Z W N 0 a W 9 u M S 9 O Z X c g b 3 I g R X h w Y W 5 k Z W Q g S E g g Y 2 h l Y 2 s v Q 2 h h b m d l Z C B U e X B l L n t O Z X c v R X h w Y W 5 k a W 5 n I F R h c m d l d G V k I E h I I E J h c 2 U s M j J 9 J n F 1 b 3 Q 7 L C Z x d W 9 0 O 1 N l Y 3 R p b 2 4 x L 0 5 l d y B v c i B F e H B h b m R l Z C B I S C B j a G V j a y 9 D a G F u Z 2 V k I F R 5 c G U u e 0 5 l d y B F e H B h b m R p b m c g R U Z J R y B I S C B C Y X N l L D I z f S Z x d W 9 0 O y w m c X V v d D t T Z W N 0 a W 9 u M S 9 O Z X c g b 3 I g R X h w Y W 5 k Z W Q g S E g g Y 2 h l Y 2 s v Q 2 h h b m d l Z C B U e X B l L n t O Z X c g R X h w Y W 5 k Z W Q g d G 9 0 Y W w g S E g g Y m F z Z S w y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V 4 c G F u Z G V k J T I w S W 5 p d G l h b C U y M G F k a n V z d G V k J T I w Z m 9 y b X V s Y S U y M G N v d W 5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W V y Z 2 V k J T I w U X V l c m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F e H B h b m R l Z C U y M F B y a W 9 y J T I w W W V h c i U y M E F k a n V z d G V k J T I w R m 9 y b X V s Y S U y M G N v d W 5 0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1 R v d G F s J T I w R m 9 y b X V s Y S U y M E N v d W 5 0 J T I w S W 5 j c m V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N Z X J n Z W Q l M j B R d W V y a W V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5 l d y U y R k V 4 c G F u Z G l u Z y U y M E J h c 2 l j J T I w S E g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Y 2 9 u Y y U y M E h I J T I w Y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5 l d y U y M E V 4 c G F u Z G l u Z y U y M F R h d G d l d G V k J T I w S E g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m V 3 J T I w b 3 I l M j B F e H B h b m R l Z C U y M E h I J T I w Y 2 h l Y 2 s v T m V 3 J T I w R X h w Y W 5 k a W 5 n J T I w R U Z J R y U y M E h I J T I w Q m F z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5 l d y U y M E V 4 c G F u Z G l u Z y U y M H R v d G F s J T I w S E g l M j B i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z w v S X R l b V B h d G g + P C 9 J d G V t T G 9 j Y X R p b 2 4 + P F N 0 Y W J s Z U V u d H J p Z X M + P E V u d H J 5 I F R 5 c G U 9 I l F 1 Z X J 5 R 3 J v d X B J R C I g V m F s d W U 9 I n M 3 O T Q 5 N 2 R h O C 0 5 Z T I w L T Q 3 O T c t O T k x Y i 0 w Z W I 1 N j V m M j k 1 O T Q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E i I C 8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Q 2 9 s d W 1 u V H l w Z X M i I F Z h b H V l P S J z Q U F B R k J R V U Z C U V V G Q l F V R i I g L z 4 8 R W 5 0 c n k g V H l w Z T 0 i R m l s b E x h c 3 R V c G R h d G V k I i B W Y W x 1 Z T 0 i Z D I w M j M t M D c t M j h U M T U 6 N D U 6 N D g u N T g 4 M D A 5 N l o i I C 8 + P E V u d H J 5 I F R 5 c G U 9 I l F 1 Z X J 5 S U Q i I F Z h b H V l P S J z O D k 2 Y W F l Z m Y t M T I 4 Z S 0 0 Y j h m L W I 5 O D E t M W V m M W I 2 Y j A 1 Z G Y 3 I i A v P j x F b n R y e S B U e X B l P S J G a W x s V G F y Z 2 V 0 I i B W Y W x 1 Z T 0 i c 0 1 v Z G V s X 2 F s b G 9 j Y X R p b 2 5 z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M T c i I C 8 + P E V u d H J 5 I F R 5 c G U 9 I k Z p b G x D b 2 x 1 b W 5 O Y W 1 l c y I g V m F s d W U 9 I n N b J n F 1 b 3 Q 7 T E V B S U Q m c X V v d D s s J n F 1 b 3 Q 7 T E V B T k F N R S Z x d W 9 0 O y w m c X V v d D t C Q V N J Q y B I b 2 x k I E h h c m 1 s Z X N z I E J h c 2 U m c X V v d D s s J n F 1 b 3 Q 7 Q 2 9 u Y y B I b 2 x k I E h h c m 1 s Z X N z I E J h c 2 U m c X V v d D s s J n F 1 b 3 Q 7 V G F y Z 2 V 0 Z W Q g S G 9 s Z C B I Y X J t b G V z c y B C Y X N l J n F 1 b 3 Q 7 L C Z x d W 9 0 O 0 V G S U c g S G 9 s Z C B I Y X J t b G V z c y B C Y X N l J n F 1 b 3 Q 7 L C Z x d W 9 0 O 1 R v d G F s I E h v b G Q g S G F y b W x l c 3 M g Q m F z Z S Z x d W 9 0 O y w m c X V v d D t C Y X N p Y y B B b G x v Y 2 F 0 a W 9 u J n F 1 b 3 Q 7 L C Z x d W 9 0 O 0 N v b m M u I E F s b G 9 j Y X R p b 2 4 m c X V v d D s s J n F 1 b 3 Q 7 V G F y Z 2 V 0 Z W Q g Q W x s b 2 N h d G l v b i Z x d W 9 0 O y w m c X V v d D t F R k l H I E F s b G 9 j Y X R p b 2 4 m c X V v d D s s J n F 1 b 3 Q 7 V G 9 0 Y W w g V G l 0 b G U g S S B B b G x v Y 2 F 0 a W 9 u J n F 1 b 3 Q 7 X S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b 2 R l b C B h b G x v Y 2 F 0 a W 9 u c y 9 D a G F u Z 2 V k I F R 5 c G U u e 0 J B U 0 l D I E h v b G Q g S G F y b W x l c 3 M g Q m F z Z S w y f S Z x d W 9 0 O y w m c X V v d D t T Z W N 0 a W 9 u M S 9 N b 2 R l b C B h b G x v Y 2 F 0 a W 9 u c y 9 D a G F u Z 2 V k I F R 5 c G U u e 0 N v b m M g S G 9 s Z C B I Y X J t b G V z c y B C Y X N l L D N 9 J n F 1 b 3 Q 7 L C Z x d W 9 0 O 1 N l Y 3 R p b 2 4 x L 0 1 v Z G V s I G F s b G 9 j Y X R p b 2 5 z L 0 N o Y W 5 n Z W Q g V H l w Z S 5 7 V G F y Z 2 V 0 Z W Q g S G 9 s Z C B I Y X J t b G V z c y B C Y X N l L D R 9 J n F 1 b 3 Q 7 L C Z x d W 9 0 O 1 N l Y 3 R p b 2 4 x L 0 1 v Z G V s I G F s b G 9 j Y X R p b 2 5 z L 0 N o Y W 5 n Z W Q g V H l w Z S 5 7 R U Z J R y B I b 2 x k I E h h c m 1 s Z X N z I E J h c 2 U s N X 0 m c X V v d D s s J n F 1 b 3 Q 7 U 2 V j d G l v b j E v T W 9 k Z W w g Y W x s b 2 N h d G l v b n M v Q 2 h h b m d l Z C B U e X B l L n t U b 3 R h b C B I b 2 x k I E h h c m 1 s Z X N z I E J h c 2 U s N n 0 m c X V v d D s s J n F 1 b 3 Q 7 U 2 V j d G l v b j E v T W 9 k Z W w g Y W x s b 2 N h d G l v b n M v Q 2 h h b m d l Z C B U e X B l L n t C Y X N p Y y B B b G x v Y 2 F 0 a W 9 u L D d 9 J n F 1 b 3 Q 7 L C Z x d W 9 0 O 1 N l Y 3 R p b 2 4 x L 0 1 v Z G V s I G F s b G 9 j Y X R p b 2 5 z L 0 N o Y W 5 n Z W Q g V H l w Z S 5 7 Q 2 9 u Y y 4 g Q W x s b 2 N h d G l v b i w 4 f S Z x d W 9 0 O y w m c X V v d D t T Z W N 0 a W 9 u M S 9 N b 2 R l b C B h b G x v Y 2 F 0 a W 9 u c y 9 D a G F u Z 2 V k I F R 5 c G U u e 1 R h c m d l d G V k I E F s b G 9 j Y X R p b 2 4 s O X 0 m c X V v d D s s J n F 1 b 3 Q 7 U 2 V j d G l v b j E v T W 9 k Z W w g Y W x s b 2 N h d G l v b n M v Q 2 h h b m d l Z C B U e X B l L n t F R k l H I E F s b G 9 j Y X R p b 2 4 s M T B 9 J n F 1 b 3 Q 7 L C Z x d W 9 0 O 1 N l Y 3 R p b 2 4 x L 0 1 v Z G V s I G F s b G 9 j Y X R p b 2 5 z L 0 N o Y W 5 n Z W Q g V H l w Z S 5 7 V G 9 0 Y W w g V G l 0 b G U g S S B B b G x v Y 2 F 0 a W 9 u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S W 5 p d G l h b C B h Z G p 1 c 3 R l Z C B m b 3 J t d W x h I G N v d W 5 0 L 0 N v b n N v b G l k Y X R l I E x F Q U l E L n t h Z G o g T E V B S U Q s M z N 9 J n F 1 b 3 Q 7 L C Z x d W 9 0 O 1 N l Y 3 R p b 2 4 x L 0 l u a X R p Y W w g Y W R q d X N 0 Z W Q g Z m 9 y b X V s Y S B j b 3 V u d C 9 D b 2 5 z b 2 x p Z G F 0 Z S B M R U F O Q U 1 F L n t M R U F O Q U 1 F L D M 0 f S Z x d W 9 0 O y w m c X V v d D t T Z W N 0 a W 9 u M S 9 N b 2 R l b C B h b G x v Y 2 F 0 a W 9 u c y 9 D a G F u Z 2 V k I F R 5 c G U u e 0 J B U 0 l D I E h v b G Q g S G F y b W x l c 3 M g Q m F z Z S w y f S Z x d W 9 0 O y w m c X V v d D t T Z W N 0 a W 9 u M S 9 N b 2 R l b C B h b G x v Y 2 F 0 a W 9 u c y 9 D a G F u Z 2 V k I F R 5 c G U u e 0 N v b m M g S G 9 s Z C B I Y X J t b G V z c y B C Y X N l L D N 9 J n F 1 b 3 Q 7 L C Z x d W 9 0 O 1 N l Y 3 R p b 2 4 x L 0 1 v Z G V s I G F s b G 9 j Y X R p b 2 5 z L 0 N o Y W 5 n Z W Q g V H l w Z S 5 7 V G F y Z 2 V 0 Z W Q g S G 9 s Z C B I Y X J t b G V z c y B C Y X N l L D R 9 J n F 1 b 3 Q 7 L C Z x d W 9 0 O 1 N l Y 3 R p b 2 4 x L 0 1 v Z G V s I G F s b G 9 j Y X R p b 2 5 z L 0 N o Y W 5 n Z W Q g V H l w Z S 5 7 R U Z J R y B I b 2 x k I E h h c m 1 s Z X N z I E J h c 2 U s N X 0 m c X V v d D s s J n F 1 b 3 Q 7 U 2 V j d G l v b j E v T W 9 k Z W w g Y W x s b 2 N h d G l v b n M v Q 2 h h b m d l Z C B U e X B l L n t U b 3 R h b C B I b 2 x k I E h h c m 1 s Z X N z I E J h c 2 U s N n 0 m c X V v d D s s J n F 1 b 3 Q 7 U 2 V j d G l v b j E v T W 9 k Z W w g Y W x s b 2 N h d G l v b n M v Q 2 h h b m d l Z C B U e X B l L n t C Y X N p Y y B B b G x v Y 2 F 0 a W 9 u L D d 9 J n F 1 b 3 Q 7 L C Z x d W 9 0 O 1 N l Y 3 R p b 2 4 x L 0 1 v Z G V s I G F s b G 9 j Y X R p b 2 5 z L 0 N o Y W 5 n Z W Q g V H l w Z S 5 7 Q 2 9 u Y y 4 g Q W x s b 2 N h d G l v b i w 4 f S Z x d W 9 0 O y w m c X V v d D t T Z W N 0 a W 9 u M S 9 N b 2 R l b C B h b G x v Y 2 F 0 a W 9 u c y 9 D a G F u Z 2 V k I F R 5 c G U u e 1 R h c m d l d G V k I E F s b G 9 j Y X R p b 2 4 s O X 0 m c X V v d D s s J n F 1 b 3 Q 7 U 2 V j d G l v b j E v T W 9 k Z W w g Y W x s b 2 N h d G l v b n M v Q 2 h h b m d l Z C B U e X B l L n t F R k l H I E F s b G 9 j Y X R p b 2 4 s M T B 9 J n F 1 b 3 Q 7 L C Z x d W 9 0 O 1 N l Y 3 R p b 2 4 x L 0 1 v Z G V s I G F s b G 9 j Y X R p b 2 5 z L 0 N o Y W 5 n Z W Q g V H l w Z S 5 7 V G 9 0 Y W w g V G l 0 b G U g S S B B b G x v Y 2 F 0 a W 9 u L D E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W 9 k Z W w l M j B h b G x v Y 2 F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V 4 c G F u Z G V k J T I w T m V 3 J T I w b 3 I l M j B F e H B h b m R l Z C U y M E h I J T I w Y 2 h l Y 2 s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N v b m M l M j B I b 2 x k J T I w S G F y b W x l c 3 M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U Y X J n Z X R l Z C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0 V G S U c l M j B I b 2 x k J T I w S G F y b W x l c 3 M l M j B C Y X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C Y X N p Y y U y M E h v b G Q l M j B I Y X J t b G V z c y U y M E J h c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V 4 c G F u Z G V k J T I w T W 9 k Z W w l M j B h b G x v Y 2 F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Z W x p Z 2 l i a W x p d H k l M j B 5 Z W F y L 0 N v b m M l M j B F b G l n a W J p b G l 0 e S U y M E F t b 3 V u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l b G l n a W J p b G l 0 e S U y M H l l Y X I v U m V t b 3 Z l Z C U y M E N v b H V t b n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p d G l h b C U y M G F k a n V z d G V k J T I w Y W x s b 2 N h d G l v b n M v T W V y Z 2 V k J T I w U X V l c m l l c z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F e H B h b m R l Z C U y M E N v b m M l M j B s b 2 9 r Y m F j a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a X R p Y W w l M j B h Z G p 1 c 3 R l Z C U y M G F s b G 9 j Y X R p b 2 5 z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l 0 a W F s J T I w Y W R q d X N 0 Z W Q l M j B h b G x v Y 2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5 l d y U y M G 9 y J T I w R X h w Y W 5 k Z W Q l M j B I S C U y M G N o Z W N r L 0 V 4 c G F u Z G V k J T I w S W 5 p d G l h b C U y M G F k a n V z d G V k J T I w Y W x s b 2 N h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Z X c l M j B v c i U y M E V 4 c G F u Z G V k J T I w S E g l M j B j a G V j a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v Z G V s J T I w Y W x s b 2 N h d G l v b n M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b 2 R l b C U y M G F s b G 9 j Y X R p b 2 5 z L 1 J l b m F t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9 k Z W w l M j B h b G x v Y 2 F 0 a W 9 u c y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s b 2 9 r Y m F j a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b 2 5 j J T I w b G 9 v a 2 J h Y 2 s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T 0 U l M j B B b G x v Y 2 F 0 a W 9 u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S Z W 1 v d m V k J T I w V G 9 w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F s b G 9 j Y X R p b 2 4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9 F J T I w Q W x s b 2 N h d G l v b i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P R S U y M E F s b G 9 j Y X R p b 2 4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D a G F y d G V y X 1 R y a W J h b F N l b m R p b m c l M j B E a X N 0 c m l j d H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U l B M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J Q T C 9 S Z W 9 y Z G V y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l J Q T C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v S W 5 p d G l h b C U y M G F k a n V z d G V k J T I w Y W x s b 2 N h d G l v b n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h Z G p 1 c 3 R l Z C U y M G F s b G 9 j Y X R p b 2 5 z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G F k a n V z d G V k J T I w Y W x s b 2 N h d G l v b n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B Z G p 1 c 3 R l Z C U y M E Z v c m 1 1 b G E l M j B j b 3 V u d H M v S W 5 p d G l h b F 9 h Z G p 1 c 3 R l Z F 9 m b 3 J t d W x h X 2 N v d W 5 0 X 1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Q W R q d X N 0 Z W Q l M j B G b 3 J t d W x h J T I w Y 2 9 1 b n R z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C 1 J J T I w U 3 R h d G U l M j B B Z G 0 l M j A l M j A x M D A 0 K G I p L 0 Z p b m F s J T I w V C 1 J J T I w U 3 R h d G U l M j B B Z G 1 p b i U y M D E w M D Q o Y i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L U k l M j B T d G F 0 Z S U y M E F k b S U y M C U y M D E w M D Q o Y i k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3 N 1 b X B 0 a W 9 u c y 9 T d G F 0 Z S U y M F R h Y m x l J T I w R l k l M j A y M y U y M E Z p b m F s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H J p b 3 I l M j B Z Z W F y J T I w T m V 0 J T I w d G 8 l M j B k a X N 0 c m l j d C 9 T d G F 0 Z S U y M F J l c 2 V y d m F 0 a W 9 u c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y a W 9 y J T I w W W V h c i U y M E 5 l d C U y M H R v J T I w Z G l z d H J p Y 3 Q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0 b G U v U 3 R h d G U l M j B U Y W J s Z S U y M E Z Z J T I w M j M l M j B G a W 5 h b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N v b m M l M j B s b 2 9 r Y m F j a y 9 T a G V l d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c m l v c i U y M F l l Y X I l M j B O Z X Q l M j B 0 b y U y M G R p c 3 R y a W N 0 L 1 J l b W 9 2 Z W Q l M j B U b 3 A l M j B S b 3 d z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A f p Y 8 u Y c e Z R J 2 X o G t w o 1 q M A A A A A A I A A A A A A A N m A A D A A A A A E A A A A C o s n 4 X 8 p Y l q l d A D u B d M J S U A A A A A B I A A A K A A A A A Q A A A A Y y P G F f + 0 1 W i W P d M Q w o 2 j 5 l A A A A A g r E B a d B b b + B K 3 l s c 0 7 n + Z N e A 6 w 8 K o K / T j U e I b J N p E V D e r 3 6 O Z 9 D Q + Q E m V g S 4 B e 9 d b s U I d V 3 a W / 4 p n b D P 1 L Z K b o l N 6 W G g Q m u l d + Y U i i k N 9 G h Q A A A D X l Q R D / n F b k / Q q W t M C a N 7 Q b v I Z k w = = < / D a t a M a s h u p > 
</file>

<file path=customXml/item10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 2 0 2 3 - 0 1 - 0 4 T 1 3 : 2 4 : 4 3 . 3 7 8 4 6 1 3 - 0 8 : 0 0 < / L a s t P r o c e s s e d T i m e > < / D a t a M o d e l i n g S a n d b o x . S e r i a l i z e d S a n d b o x E r r o r C a c h e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 T a g s \ T a b l e s \ & l t ; T a b l e s \ F R P L & g t ; < / K e y > < / D i a g r a m O b j e c t K e y > < D i a g r a m O b j e c t K e y > < K e y > D y n a m i c   T a g s \ T a b l e s \ & l t ; T a b l e s \ C h a r t e r _ T r i b a l S e n d i n g   D i s t r i c t s & g t ; < / K e y > < / D i a g r a m O b j e c t K e y > < D i a g r a m O b j e c t K e y > < K e y > D y n a m i c   T a g s \ T a b l e s \ & l t ; T a b l e s \ C h a r t e r O n l y & g t ; < / K e y > < / D i a g r a m O b j e c t K e y > < D i a g r a m O b j e c t K e y > < K e y > D y n a m i c   T a g s \ T a b l e s \ & l t ; T a b l e s \ S e n d i n g O n l y & g t ; < / K e y > < / D i a g r a m O b j e c t K e y > < D i a g r a m O b j e c t K e y > < K e y > D y n a m i c   T a g s \ T a b l e s \ & l t ; T a b l e s \ A p p e n d 1 & g t ; < / K e y > < / D i a g r a m O b j e c t K e y > < D i a g r a m O b j e c t K e y > < K e y > D y n a m i c   T a g s \ T a b l e s \ & l t ; T a b l e s \ S p l i t   C a l c & g t ; < / K e y > < / D i a g r a m O b j e c t K e y > < D i a g r a m O b j e c t K e y > < K e y > D y n a m i c   T a g s \ T a b l e s \ & l t ; T a b l e s \ C C D D D   L E A i d & g t ; < / K e y > < / D i a g r a m O b j e c t K e y > < D i a g r a m O b j e c t K e y > < K e y > D y n a m i c   T a g s \ T a b l e s \ & l t ; T a b l e s \ A l l o c a t i o n   A d j u s t m e n t s & g t ; < / K e y > < / D i a g r a m O b j e c t K e y > < D i a g r a m O b j e c t K e y > < K e y > D y n a m i c   T a g s \ T a b l e s \ & l t ; T a b l e s \ A l l o c a t i o n   A d j u s t m e n t s   1 & g t ; < / K e y > < / D i a g r a m O b j e c t K e y > < D i a g r a m O b j e c t K e y > < K e y > D y n a m i c   T a g s \ T a b l e s \ & l t ; T a b l e s \ F o r m u l a   C o u n t s   A d j u s t m e n t s & g t ; < / K e y > < / D i a g r a m O b j e c t K e y > < D i a g r a m O b j e c t K e y > < K e y > D y n a m i c   T a g s \ T a b l e s \ & l t ; T a b l e s \ D O E   F o r m u l a   c o u n t s & g t ; < / K e y > < / D i a g r a m O b j e c t K e y > < D i a g r a m O b j e c t K e y > < K e y > D y n a m i c   T a g s \ T a b l e s \ & l t ; T a b l e s \ P r i o r   Y e a r   a d j u s t e d   a l l o c a t i o n s & g t ; < / K e y > < / D i a g r a m O b j e c t K e y > < D i a g r a m O b j e c t K e y > < K e y > D y n a m i c   T a g s \ T a b l e s \ & l t ; T a b l e s \ P r i o r   Y e a r   A d j u s t e d   F o r m u l a   c o u n t s & g t ; < / K e y > < / D i a g r a m O b j e c t K e y > < D i a g r a m O b j e c t K e y > < K e y > D y n a m i c   T a g s \ T a b l e s \ & l t ; T a b l e s \ D O E   A l l o c a t i o n & g t ; < / K e y > < / D i a g r a m O b j e c t K e y > < D i a g r a m O b j e c t K e y > < K e y > D y n a m i c   T a g s \ T a b l e s \ & l t ; T a b l e s \ N e w   O r   E x p n a d e d   H H   c a l c & g t ; < / K e y > < / D i a g r a m O b j e c t K e y > < D i a g r a m O b j e c t K e y > < K e y > D y n a m i c   T a g s \ T a b l e s \ & l t ; T a b l e s \ I n i t i a l   A d j u s t e d   F o r m u l a   C o u n t s & g t ; < / K e y > < / D i a g r a m O b j e c t K e y > < D i a g r a m O b j e c t K e y > < K e y > T a b l e s \ F R P L < / K e y > < / D i a g r a m O b j e c t K e y > < D i a g r a m O b j e c t K e y > < K e y > T a b l e s \ F R P L \ C o l u m n s \ s c h o o l Y e a r < / K e y > < / D i a g r a m O b j e c t K e y > < D i a g r a m O b j e c t K e y > < K e y > T a b l e s \ F R P L \ C o l u m n s \ C C D D D < / K e y > < / D i a g r a m O b j e c t K e y > < D i a g r a m O b j e c t K e y > < K e y > T a b l e s \ F R P L \ C o l u m n s \ D i s t r i c t N a m e < / K e y > < / D i a g r a m O b j e c t K e y > < D i a g r a m O b j e c t K e y > < K e y > T a b l e s \ F R P L \ C o l u m n s \ T o t a l S t u d e n t s < / K e y > < / D i a g r a m O b j e c t K e y > < D i a g r a m O b j e c t K e y > < K e y > T a b l e s \ F R P L \ C o l u m n s \ T o t a l S t u d e n t s I n P o v e r t y < / K e y > < / D i a g r a m O b j e c t K e y > < D i a g r a m O b j e c t K e y > < K e y > T a b l e s \ F R P L \ C o l u m n s \ T o t a l P e r c e n t I n P o v e r t y < / K e y > < / D i a g r a m O b j e c t K e y > < D i a g r a m O b j e c t K e y > < K e y > T a b l e s \ C h a r t e r _ T r i b a l S e n d i n g   D i s t r i c t s < / K e y > < / D i a g r a m O b j e c t K e y > < D i a g r a m O b j e c t K e y > < K e y > T a b l e s \ C h a r t e r _ T r i b a l S e n d i n g   D i s t r i c t s \ C o l u m n s \ C C D D D < / K e y > < / D i a g r a m O b j e c t K e y > < D i a g r a m O b j e c t K e y > < K e y > T a b l e s \ C h a r t e r _ T r i b a l S e n d i n g   D i s t r i c t s \ C o l u m n s \ C h a r t e r / T r i b a l < / K e y > < / D i a g r a m O b j e c t K e y > < D i a g r a m O b j e c t K e y > < K e y > T a b l e s \ C h a r t e r _ T r i b a l S e n d i n g   D i s t r i c t s \ C o l u m n s \ S e n d i n g   D i s t r i c t < / K e y > < / D i a g r a m O b j e c t K e y > < D i a g r a m O b j e c t K e y > < K e y > T a b l e s \ C h a r t e r _ T r i b a l S e n d i n g   D i s t r i c t s \ C o l u m n s \ S e n d i n g   D i s t r i c t   C C D D D < / K e y > < / D i a g r a m O b j e c t K e y > < D i a g r a m O b j e c t K e y > < K e y > T a b l e s \ C h a r t e r _ T r i b a l S e n d i n g   D i s t r i c t s \ C o l u m n s \ L E A I D < / K e y > < / D i a g r a m O b j e c t K e y > < D i a g r a m O b j e c t K e y > < K e y > T a b l e s \ C h a r t e r _ T r i b a l S e n d i n g   D i s t r i c t s \ C o l u m n s \ I s N e w < / K e y > < / D i a g r a m O b j e c t K e y > < D i a g r a m O b j e c t K e y > < K e y > T a b l e s \ C h a r t e r O n l y < / K e y > < / D i a g r a m O b j e c t K e y > < D i a g r a m O b j e c t K e y > < K e y > T a b l e s \ C h a r t e r O n l y \ C o l u m n s \ C C D D D < / K e y > < / D i a g r a m O b j e c t K e y > < D i a g r a m O b j e c t K e y > < K e y > T a b l e s \ C h a r t e r O n l y \ C o l u m n s \ D i s t r i c t N a m e < / K e y > < / D i a g r a m O b j e c t K e y > < D i a g r a m O b j e c t K e y > < K e y > T a b l e s \ C h a r t e r O n l y \ C o l u m n s \ L E A i d < / K e y > < / D i a g r a m O b j e c t K e y > < D i a g r a m O b j e c t K e y > < K e y > T a b l e s \ C h a r t e r O n l y \ C o l u m n s \ I s N e w < / K e y > < / D i a g r a m O b j e c t K e y > < D i a g r a m O b j e c t K e y > < K e y > T a b l e s \ C h a r t e r O n l y \ C o l u m n s \ S e n d i n g L E A i d < / K e y > < / D i a g r a m O b j e c t K e y > < D i a g r a m O b j e c t K e y > < K e y > T a b l e s \ C h a r t e r O n l y \ C o l u m n s \ D i s t r i c t T y p e < / K e y > < / D i a g r a m O b j e c t K e y > < D i a g r a m O b j e c t K e y > < K e y > T a b l e s \ S e n d i n g O n l y < / K e y > < / D i a g r a m O b j e c t K e y > < D i a g r a m O b j e c t K e y > < K e y > T a b l e s \ S e n d i n g O n l y \ C o l u m n s \ C C D D D < / K e y > < / D i a g r a m O b j e c t K e y > < D i a g r a m O b j e c t K e y > < K e y > T a b l e s \ S e n d i n g O n l y \ C o l u m n s \ D i s t r i c t N a m e < / K e y > < / D i a g r a m O b j e c t K e y > < D i a g r a m O b j e c t K e y > < K e y > T a b l e s \ S e n d i n g O n l y \ C o l u m n s \ S e n d i n g L E A i d < / K e y > < / D i a g r a m O b j e c t K e y > < D i a g r a m O b j e c t K e y > < K e y > T a b l e s \ S e n d i n g O n l y \ C o l u m n s \ D i s t r i c t T y p e < / K e y > < / D i a g r a m O b j e c t K e y > < D i a g r a m O b j e c t K e y > < K e y > T a b l e s \ S e n d i n g O n l y \ C o l u m n s \ L E A i d < / K e y > < / D i a g r a m O b j e c t K e y > < D i a g r a m O b j e c t K e y > < K e y > T a b l e s \ A p p e n d 1 < / K e y > < / D i a g r a m O b j e c t K e y > < D i a g r a m O b j e c t K e y > < K e y > T a b l e s \ A p p e n d 1 \ C o l u m n s \ C C D D D < / K e y > < / D i a g r a m O b j e c t K e y > < D i a g r a m O b j e c t K e y > < K e y > T a b l e s \ A p p e n d 1 \ C o l u m n s \ D i s t r i c t N a m e < / K e y > < / D i a g r a m O b j e c t K e y > < D i a g r a m O b j e c t K e y > < K e y > T a b l e s \ A p p e n d 1 \ C o l u m n s \ S e n d i n g L E A i d < / K e y > < / D i a g r a m O b j e c t K e y > < D i a g r a m O b j e c t K e y > < K e y > T a b l e s \ A p p e n d 1 \ C o l u m n s \ D i s t r i c t T y p e < / K e y > < / D i a g r a m O b j e c t K e y > < D i a g r a m O b j e c t K e y > < K e y > T a b l e s \ A p p e n d 1 \ C o l u m n s \ L E A i d < / K e y > < / D i a g r a m O b j e c t K e y > < D i a g r a m O b j e c t K e y > < K e y > T a b l e s \ A p p e n d 1 \ C o l u m n s \ I s N e w < / K e y > < / D i a g r a m O b j e c t K e y > < D i a g r a m O b j e c t K e y > < K e y > T a b l e s \ S p l i t   C a l c < / K e y > < / D i a g r a m O b j e c t K e y > < D i a g r a m O b j e c t K e y > < K e y > T a b l e s \ S p l i t   C a l c \ C o l u m n s \ C C D D D < / K e y > < / D i a g r a m O b j e c t K e y > < D i a g r a m O b j e c t K e y > < K e y > T a b l e s \ S p l i t   C a l c \ C o l u m n s \ C h a r t e r / T r i b a l < / K e y > < / D i a g r a m O b j e c t K e y > < D i a g r a m O b j e c t K e y > < K e y > T a b l e s \ S p l i t   C a l c \ C o l u m n s \ S e n d i n g   D i s t r i c t < / K e y > < / D i a g r a m O b j e c t K e y > < D i a g r a m O b j e c t K e y > < K e y > T a b l e s \ S p l i t   C a l c \ C o l u m n s \ S e n d i n g   D i s t r i c t   C C D D D < / K e y > < / D i a g r a m O b j e c t K e y > < D i a g r a m O b j e c t K e y > < K e y > T a b l e s \ S p l i t   C a l c \ C o l u m n s \ L E A I D < / K e y > < / D i a g r a m O b j e c t K e y > < D i a g r a m O b j e c t K e y > < K e y > T a b l e s \ S p l i t   C a l c \ C o l u m n s \ I s N e w < / K e y > < / D i a g r a m O b j e c t K e y > < D i a g r a m O b j e c t K e y > < K e y > T a b l e s \ S p l i t   C a l c \ C o l u m n s \ T o t a l S t u d e n t s I n P o v e r t y < / K e y > < / D i a g r a m O b j e c t K e y > < D i a g r a m O b j e c t K e y > < K e y > T a b l e s \ S p l i t   C a l c \ C o l u m n s \ S e n d i n g T o t a l S t u d e n t s I n P o v e r t y < / K e y > < / D i a g r a m O b j e c t K e y > < D i a g r a m O b j e c t K e y > < K e y > T a b l e s \ S p l i t   C a l c \ C o l u m n s \ S e n d i n g L E A I d < / K e y > < / D i a g r a m O b j e c t K e y > < D i a g r a m O b j e c t K e y > < K e y > T a b l e s \ C C D D D   L E A i d < / K e y > < / D i a g r a m O b j e c t K e y > < D i a g r a m O b j e c t K e y > < K e y > T a b l e s \ C C D D D   L E A i d \ C o l u m n s \ D i s t r i c t C o d e < / K e y > < / D i a g r a m O b j e c t K e y > < D i a g r a m O b j e c t K e y > < K e y > T a b l e s \ C C D D D   L E A i d \ C o l u m n s \ O r g a n i z a t i o n I d < / K e y > < / D i a g r a m O b j e c t K e y > < D i a g r a m O b j e c t K e y > < K e y > T a b l e s \ C C D D D   L E A i d \ C o l u m n s \ D i s t r i c t N a m e < / K e y > < / D i a g r a m O b j e c t K e y > < D i a g r a m O b j e c t K e y > < K e y > T a b l e s \ C C D D D   L E A i d \ C o l u m n s \ N C E S L E A N u m b e r < / K e y > < / D i a g r a m O b j e c t K e y > < D i a g r a m O b j e c t K e y > < K e y > T a b l e s \ C C D D D   L E A i d \ C o l u m n s \ N C E S L E A N a m e < / K e y > < / D i a g r a m O b j e c t K e y > < D i a g r a m O b j e c t K e y > < K e y > T a b l e s \ C C D D D   L E A i d \ C o l u m n s \ S c h o o l Y e a r I d < / K e y > < / D i a g r a m O b j e c t K e y > < D i a g r a m O b j e c t K e y > < K e y > T a b l e s \ A l l o c a t i o n   A d j u s t m e n t s < / K e y > < / D i a g r a m O b j e c t K e y > < D i a g r a m O b j e c t K e y > < K e y > T a b l e s \ A l l o c a t i o n   A d j u s t m e n t s \ C o l u m n s \ C C D D D < / K e y > < / D i a g r a m O b j e c t K e y > < D i a g r a m O b j e c t K e y > < K e y > T a b l e s \ A l l o c a t i o n   A d j u s t m e n t s \ C o l u m n s \ D i s t r i c t N a m e < / K e y > < / D i a g r a m O b j e c t K e y > < D i a g r a m O b j e c t K e y > < K e y > T a b l e s \ A l l o c a t i o n   A d j u s t m e n t s \ C o l u m n s \ S e n d i n g L E A i d < / K e y > < / D i a g r a m O b j e c t K e y > < D i a g r a m O b j e c t K e y > < K e y > T a b l e s \ A l l o c a t i o n   A d j u s t m e n t s \ C o l u m n s \ D i s t r i c t T y p e < / K e y > < / D i a g r a m O b j e c t K e y > < D i a g r a m O b j e c t K e y > < K e y > T a b l e s \ A l l o c a t i o n   A d j u s t m e n t s \ C o l u m n s \ L E A i d < / K e y > < / D i a g r a m O b j e c t K e y > < D i a g r a m O b j e c t K e y > < K e y > T a b l e s \ A l l o c a t i o n   A d j u s t m e n t s \ C o l u m n s \ I s N e w < / K e y > < / D i a g r a m O b j e c t K e y > < D i a g r a m O b j e c t K e y > < K e y > T a b l e s \ A l l o c a t i o n   A d j u s t m e n t s \ C o l u m n s \ M u l t i p l i e r < / K e y > < / D i a g r a m O b j e c t K e y > < D i a g r a m O b j e c t K e y > < K e y > T a b l e s \ A l l o c a t i o n   A d j u s t m e n t s \ C o l u m n s \ B a s i c   H o l d   H a r m l e s s   B a s e < / K e y > < / D i a g r a m O b j e c t K e y > < D i a g r a m O b j e c t K e y > < K e y > T a b l e s \ A l l o c a t i o n   A d j u s t m e n t s \ C o l u m n s \ C O N C .   H O L D   H a r m l e s s   B a s e < / K e y > < / D i a g r a m O b j e c t K e y > < D i a g r a m O b j e c t K e y > < K e y > T a b l e s \ A l l o c a t i o n   A d j u s t m e n t s \ C o l u m n s \ T A R G E T E D   H O L D   H a r m l e s s   B a s e < / K e y > < / D i a g r a m O b j e c t K e y > < D i a g r a m O b j e c t K e y > < K e y > T a b l e s \ A l l o c a t i o n   A d j u s t m e n t s \ C o l u m n s \ E F I G   H O L D   H a r m l e s s   B a s e < / K e y > < / D i a g r a m O b j e c t K e y > < D i a g r a m O b j e c t K e y > < K e y > T a b l e s \ A l l o c a t i o n   A d j u s t m e n t s \ C o l u m n s \ T O T A L   H O L D   H a r m l e s s   B a s e < / K e y > < / D i a g r a m O b j e c t K e y > < D i a g r a m O b j e c t K e y > < K e y > T a b l e s \ A l l o c a t i o n   A d j u s t m e n t s \ C o l u m n s \ B a s i c   A l l o c a t i o n < / K e y > < / D i a g r a m O b j e c t K e y > < D i a g r a m O b j e c t K e y > < K e y > T a b l e s \ A l l o c a t i o n   A d j u s t m e n t s \ C o l u m n s \ C o n c .   A l l o c a t i o n < / K e y > < / D i a g r a m O b j e c t K e y > < D i a g r a m O b j e c t K e y > < K e y > T a b l e s \ A l l o c a t i o n   A d j u s t m e n t s \ C o l u m n s \ T a r g e t e d   A l l o c a t i o n < / K e y > < / D i a g r a m O b j e c t K e y > < D i a g r a m O b j e c t K e y > < K e y > T a b l e s \ A l l o c a t i o n   A d j u s t m e n t s \ C o l u m n s \ E F I G   A l l o c a t i o n < / K e y > < / D i a g r a m O b j e c t K e y > < D i a g r a m O b j e c t K e y > < K e y > T a b l e s \ A l l o c a t i o n   A d j u s t m e n t s \ C o l u m n s \ T i t l e   I   A l l o c a t i o n < / K e y > < / D i a g r a m O b j e c t K e y > < D i a g r a m O b j e c t K e y > < K e y > T a b l e s \ A l l o c a t i o n   A d j u s t m e n t s \ C o l u m n s \ P e r c e n t a g e   o f   H o l d   H a r m l e s s   B a s e < / K e y > < / D i a g r a m O b j e c t K e y > < D i a g r a m O b j e c t K e y > < K e y > T a b l e s \ A l l o c a t i o n   A d j u s t m e n t s \ C o l u m n s \ R e s i d e n t   P o p < / K e y > < / D i a g r a m O b j e c t K e y > < D i a g r a m O b j e c t K e y > < K e y > T a b l e s \ A l l o c a t i o n   A d j u s t m e n t s   1 < / K e y > < / D i a g r a m O b j e c t K e y > < D i a g r a m O b j e c t K e y > < K e y > T a b l e s \ A l l o c a t i o n   A d j u s t m e n t s   1 \ C o l u m n s \ C C D D D < / K e y > < / D i a g r a m O b j e c t K e y > < D i a g r a m O b j e c t K e y > < K e y > T a b l e s \ A l l o c a t i o n   A d j u s t m e n t s   1 \ C o l u m n s \ D i s t r i c t N a m e < / K e y > < / D i a g r a m O b j e c t K e y > < D i a g r a m O b j e c t K e y > < K e y > T a b l e s \ A l l o c a t i o n   A d j u s t m e n t s   1 \ C o l u m n s \ S e n d i n g L E A i d < / K e y > < / D i a g r a m O b j e c t K e y > < D i a g r a m O b j e c t K e y > < K e y > T a b l e s \ A l l o c a t i o n   A d j u s t m e n t s   1 \ C o l u m n s \ D i s t r i c t T y p e < / K e y > < / D i a g r a m O b j e c t K e y > < D i a g r a m O b j e c t K e y > < K e y > T a b l e s \ A l l o c a t i o n   A d j u s t m e n t s   1 \ C o l u m n s \ L E A i d < / K e y > < / D i a g r a m O b j e c t K e y > < D i a g r a m O b j e c t K e y > < K e y > T a b l e s \ A l l o c a t i o n   A d j u s t m e n t s   1 \ C o l u m n s \ I s N e w < / K e y > < / D i a g r a m O b j e c t K e y > < D i a g r a m O b j e c t K e y > < K e y > T a b l e s \ A l l o c a t i o n   A d j u s t m e n t s   1 \ C o l u m n s \ M u l t i p l i e r < / K e y > < / D i a g r a m O b j e c t K e y > < D i a g r a m O b j e c t K e y > < K e y > T a b l e s \ A l l o c a t i o n   A d j u s t m e n t s   1 \ C o l u m n s \ B a s i c   H o l d   H a r m l e s s   B a s e < / K e y > < / D i a g r a m O b j e c t K e y > < D i a g r a m O b j e c t K e y > < K e y > T a b l e s \ A l l o c a t i o n   A d j u s t m e n t s   1 \ C o l u m n s \ C O N C .   H O L D   H a r m l e s s   B a s e < / K e y > < / D i a g r a m O b j e c t K e y > < D i a g r a m O b j e c t K e y > < K e y > T a b l e s \ A l l o c a t i o n   A d j u s t m e n t s   1 \ C o l u m n s \ T A R G E T E D   H O L D   H a r m l e s s   B a s e < / K e y > < / D i a g r a m O b j e c t K e y > < D i a g r a m O b j e c t K e y > < K e y > T a b l e s \ A l l o c a t i o n   A d j u s t m e n t s   1 \ C o l u m n s \ E F I G   H O L D   H a r m l e s s   B a s e < / K e y > < / D i a g r a m O b j e c t K e y > < D i a g r a m O b j e c t K e y > < K e y > T a b l e s \ A l l o c a t i o n   A d j u s t m e n t s   1 \ C o l u m n s \ T O T A L   H O L D   H a r m l e s s   B a s e < / K e y > < / D i a g r a m O b j e c t K e y > < D i a g r a m O b j e c t K e y > < K e y > T a b l e s \ A l l o c a t i o n   A d j u s t m e n t s   1 \ C o l u m n s \ B a s i c   A l l o c a t i o n < / K e y > < / D i a g r a m O b j e c t K e y > < D i a g r a m O b j e c t K e y > < K e y > T a b l e s \ A l l o c a t i o n   A d j u s t m e n t s   1 \ C o l u m n s \ C o n c .   A l l o c a t i o n < / K e y > < / D i a g r a m O b j e c t K e y > < D i a g r a m O b j e c t K e y > < K e y > T a b l e s \ A l l o c a t i o n   A d j u s t m e n t s   1 \ C o l u m n s \ T a r g e t e d   A l l o c a t i o n < / K e y > < / D i a g r a m O b j e c t K e y > < D i a g r a m O b j e c t K e y > < K e y > T a b l e s \ A l l o c a t i o n   A d j u s t m e n t s   1 \ C o l u m n s \ E F I G   A l l o c a t i o n < / K e y > < / D i a g r a m O b j e c t K e y > < D i a g r a m O b j e c t K e y > < K e y > T a b l e s \ A l l o c a t i o n   A d j u s t m e n t s   1 \ C o l u m n s \ T i t l e   I   A l l o c a t i o n < / K e y > < / D i a g r a m O b j e c t K e y > < D i a g r a m O b j e c t K e y > < K e y > T a b l e s \ A l l o c a t i o n   A d j u s t m e n t s   1 \ C o l u m n s \ P e r c e n t a g e   o f   H o l d   H a r m l e s s   B a s e < / K e y > < / D i a g r a m O b j e c t K e y > < D i a g r a m O b j e c t K e y > < K e y > T a b l e s \ A l l o c a t i o n   A d j u s t m e n t s   1 \ C o l u m n s \ R e s i d e n t   P o p < / K e y > < / D i a g r a m O b j e c t K e y > < D i a g r a m O b j e c t K e y > < K e y > T a b l e s \ F o r m u l a   C o u n t s   A d j u s t m e n t s < / K e y > < / D i a g r a m O b j e c t K e y > < D i a g r a m O b j e c t K e y > < K e y > T a b l e s \ F o r m u l a   C o u n t s   A d j u s t m e n t s \ C o l u m n s \ C C D D D < / K e y > < / D i a g r a m O b j e c t K e y > < D i a g r a m O b j e c t K e y > < K e y > T a b l e s \ F o r m u l a   C o u n t s   A d j u s t m e n t s \ C o l u m n s \ D i s t r i c t N a m e < / K e y > < / D i a g r a m O b j e c t K e y > < D i a g r a m O b j e c t K e y > < K e y > T a b l e s \ F o r m u l a   C o u n t s   A d j u s t m e n t s \ C o l u m n s \ S e n d i n g L E A i d < / K e y > < / D i a g r a m O b j e c t K e y > < D i a g r a m O b j e c t K e y > < K e y > T a b l e s \ F o r m u l a   C o u n t s   A d j u s t m e n t s \ C o l u m n s \ D i s t r i c t T y p e < / K e y > < / D i a g r a m O b j e c t K e y > < D i a g r a m O b j e c t K e y > < K e y > T a b l e s \ F o r m u l a   C o u n t s   A d j u s t m e n t s \ C o l u m n s \ L E A i d < / K e y > < / D i a g r a m O b j e c t K e y > < D i a g r a m O b j e c t K e y > < K e y > T a b l e s \ F o r m u l a   C o u n t s   A d j u s t m e n t s \ C o l u m n s \ I s N e w < / K e y > < / D i a g r a m O b j e c t K e y > < D i a g r a m O b j e c t K e y > < K e y > T a b l e s \ F o r m u l a   C o u n t s   A d j u s t m e n t s \ C o l u m n s \ M u l t i p l i e r < / K e y > < / D i a g r a m O b j e c t K e y > < D i a g r a m O b j e c t K e y > < K e y > T a b l e s \ F o r m u l a   C o u n t s   A d j u s t m e n t s \ C o l u m n s \ 2 0 2 0   P O V R T Y < / K e y > < / D i a g r a m O b j e c t K e y > < D i a g r a m O b j e c t K e y > < K e y > T a b l e s \ F o r m u l a   C o u n t s   A d j u s t m e n t s \ C o l u m n s \ 2 0 2 1   N E G < / K e y > < / D i a g r a m O b j e c t K e y > < D i a g r a m O b j e c t K e y > < K e y > T a b l e s \ F o r m u l a   C o u n t s   A d j u s t m e n t s \ C o l u m n s \ 2 0 2 1 _ 1   D E L . < / K e y > < / D i a g r a m O b j e c t K e y > < D i a g r a m O b j e c t K e y > < K e y > T a b l e s \ F o r m u l a   C o u n t s   A d j u s t m e n t s \ C o l u m n s \ 2 0 2 1 _ 2   F O R S T E R < / K e y > < / D i a g r a m O b j e c t K e y > < D i a g r a m O b j e c t K e y > < K e y > T a b l e s \ F o r m u l a   C o u n t s   A d j u s t m e n t s \ C o l u m n s \ 2 0 2 1 _ 3   T A N F < / K e y > < / D i a g r a m O b j e c t K e y > < D i a g r a m O b j e c t K e y > < K e y > T a b l e s \ F o r m u l a   C o u n t s   A d j u s t m e n t s \ C o l u m n s \ F O R M U L A   C O U N T < / K e y > < / D i a g r a m O b j e c t K e y > < D i a g r a m O b j e c t K e y > < K e y > T a b l e s \ F o r m u l a   C o u n t s   A d j u s t m e n t s \ C o l u m n s \ 5 - 1 7   P O P . < / K e y > < / D i a g r a m O b j e c t K e y > < D i a g r a m O b j e c t K e y > < K e y > T a b l e s \ F o r m u l a   C o u n t s   A d j u s t m e n t s \ C o l u m n s \ P E R C E N T   F O R M U L A < / K e y > < / D i a g r a m O b j e c t K e y > < D i a g r a m O b j e c t K e y > < K e y > T a b l e s \ F o r m u l a   C o u n t s   A d j u s t m e n t s \ C o l u m n s \ B A S I C   E l i g i b l e s < / K e y > < / D i a g r a m O b j e c t K e y > < D i a g r a m O b j e c t K e y > < K e y > T a b l e s \ F o r m u l a   C o u n t s   A d j u s t m e n t s \ C o l u m n s \ C O N C .   E l i g i b l e s < / K e y > < / D i a g r a m O b j e c t K e y > < D i a g r a m O b j e c t K e y > < K e y > T a b l e s \ F o r m u l a   C o u n t s   A d j u s t m e n t s \ C o l u m n s \ E F I G   E l i g i b l e s < / K e y > < / D i a g r a m O b j e c t K e y > < D i a g r a m O b j e c t K e y > < K e y > T a b l e s \ F o r m u l a   C o u n t s   A d j u s t m e n t s \ C o l u m n s \ C O U N T S   T a r g e t e d < / K e y > < / D i a g r a m O b j e c t K e y > < D i a g r a m O b j e c t K e y > < K e y > T a b l e s \ F o r m u l a   C o u n t s   A d j u s t m e n t s \ C o l u m n s \ C O U N T S   E F I G < / K e y > < / D i a g r a m O b j e c t K e y > < D i a g r a m O b j e c t K e y > < K e y > T a b l e s \ D O E   F o r m u l a   c o u n t s < / K e y > < / D i a g r a m O b j e c t K e y > < D i a g r a m O b j e c t K e y > < K e y > T a b l e s \ D O E   F o r m u l a   c o u n t s \ C o l u m n s \ L E A i d < / K e y > < / D i a g r a m O b j e c t K e y > < D i a g r a m O b j e c t K e y > < K e y > T a b l e s \ D O E   F o r m u l a   c o u n t s \ C o l u m n s \ L O C A L   E D U C A T I O N A L   A G E N C Y < / K e y > < / D i a g r a m O b j e c t K e y > < D i a g r a m O b j e c t K e y > < K e y > T a b l e s \ D O E   F o r m u l a   c o u n t s \ C o l u m n s \ 2 0 2 0   P O V R T Y < / K e y > < / D i a g r a m O b j e c t K e y > < D i a g r a m O b j e c t K e y > < K e y > T a b l e s \ D O E   F o r m u l a   c o u n t s \ C o l u m n s \ 2 0 2 1   N E G < / K e y > < / D i a g r a m O b j e c t K e y > < D i a g r a m O b j e c t K e y > < K e y > T a b l e s \ D O E   F o r m u l a   c o u n t s \ C o l u m n s \ 2 0 2 1 _ 1   D E L . < / K e y > < / D i a g r a m O b j e c t K e y > < D i a g r a m O b j e c t K e y > < K e y > T a b l e s \ D O E   F o r m u l a   c o u n t s \ C o l u m n s \ 2 0 2 1 _ 2   F O R S T E R < / K e y > < / D i a g r a m O b j e c t K e y > < D i a g r a m O b j e c t K e y > < K e y > T a b l e s \ D O E   F o r m u l a   c o u n t s \ C o l u m n s \ 2 0 2 1 _ 3   T A N F < / K e y > < / D i a g r a m O b j e c t K e y > < D i a g r a m O b j e c t K e y > < K e y > T a b l e s \ D O E   F o r m u l a   c o u n t s \ C o l u m n s \ F O R M U L A   C O U N T < / K e y > < / D i a g r a m O b j e c t K e y > < D i a g r a m O b j e c t K e y > < K e y > T a b l e s \ D O E   F o r m u l a   c o u n t s \ C o l u m n s \ 5 - 1 7   P O P . < / K e y > < / D i a g r a m O b j e c t K e y > < D i a g r a m O b j e c t K e y > < K e y > T a b l e s \ D O E   F o r m u l a   c o u n t s \ C o l u m n s \ P E R C E N T   F O R M U L A < / K e y > < / D i a g r a m O b j e c t K e y > < D i a g r a m O b j e c t K e y > < K e y > T a b l e s \ D O E   F o r m u l a   c o u n t s \ C o l u m n s \ B A S I C   E l i g i b l e s < / K e y > < / D i a g r a m O b j e c t K e y > < D i a g r a m O b j e c t K e y > < K e y > T a b l e s \ D O E   F o r m u l a   c o u n t s \ C o l u m n s \ C O N C .   E l i g i b l e s < / K e y > < / D i a g r a m O b j e c t K e y > < D i a g r a m O b j e c t K e y > < K e y > T a b l e s \ D O E   F o r m u l a   c o u n t s \ C o l u m n s \ & a m p ;   E F I G   E l i g i b l e s < / K e y > < / D i a g r a m O b j e c t K e y > < D i a g r a m O b j e c t K e y > < K e y > T a b l e s \ D O E   F o r m u l a   c o u n t s \ C o l u m n s \ C O U N T S   T a r g e t e d < / K e y > < / D i a g r a m O b j e c t K e y > < D i a g r a m O b j e c t K e y > < K e y > T a b l e s \ D O E   F o r m u l a   c o u n t s \ C o l u m n s \ C O U N T S   E F I G < / K e y > < / D i a g r a m O b j e c t K e y > < D i a g r a m O b j e c t K e y > < K e y > T a b l e s \ P r i o r   Y e a r   a d j u s t e d   a l l o c a t i o n s < / K e y > < / D i a g r a m O b j e c t K e y > < D i a g r a m O b j e c t K e y > < K e y > T a b l e s \ P r i o r   Y e a r   a d j u s t e d   a l l o c a t i o n s \ C o l u m n s \ L E A i d < / K e y > < / D i a g r a m O b j e c t K e y > < D i a g r a m O b j e c t K e y > < K e y > T a b l e s \ P r i o r   Y e a r   a d j u s t e d   a l l o c a t i o n s \ C o l u m n s \ W A S H I N G T O N < / K e y > < / D i a g r a m O b j e c t K e y > < D i a g r a m O b j e c t K e y > < K e y > T a b l e s \ P r i o r   Y e a r   a d j u s t e d   a l l o c a t i o n s \ C o l u m n s \ B A S I C   H O L D   H A R M L E S S   B A S E < / K e y > < / D i a g r a m O b j e c t K e y > < D i a g r a m O b j e c t K e y > < K e y > T a b l e s \ P r i o r   Y e a r   a d j u s t e d   a l l o c a t i o n s \ C o l u m n s \ C O N C .   H O L D     H A R M L E S S   B A S E < / K e y > < / D i a g r a m O b j e c t K e y > < D i a g r a m O b j e c t K e y > < K e y > T a b l e s \ P r i o r   Y e a r   a d j u s t e d   a l l o c a t i o n s \ C o l u m n s \ T A R G E T E D   H O L D   H A R M L E S S   B A S E < / K e y > < / D i a g r a m O b j e c t K e y > < D i a g r a m O b j e c t K e y > < K e y > T a b l e s \ P r i o r   Y e a r   a d j u s t e d   a l l o c a t i o n s \ C o l u m n s \ E F I G   H O L D   H A R M L E S S   B A S E < / K e y > < / D i a g r a m O b j e c t K e y > < D i a g r a m O b j e c t K e y > < K e y > T a b l e s \ P r i o r   Y e a r   a d j u s t e d   a l l o c a t i o n s \ C o l u m n s \ T O T A L   H O L D   H A R M L E S S   B A S E < / K e y > < / D i a g r a m O b j e c t K e y > < D i a g r a m O b j e c t K e y > < K e y > T a b l e s \ P r i o r   Y e a r   a d j u s t e d   a l l o c a t i o n s \ C o l u m n s \ B A S I C   A L L O C A T I O N < / K e y > < / D i a g r a m O b j e c t K e y > < D i a g r a m O b j e c t K e y > < K e y > T a b l e s \ P r i o r   Y e a r   a d j u s t e d   a l l o c a t i o n s \ C o l u m n s \ C O N C .   A L L O C A T I O N < / K e y > < / D i a g r a m O b j e c t K e y > < D i a g r a m O b j e c t K e y > < K e y > T a b l e s \ P r i o r   Y e a r   a d j u s t e d   a l l o c a t i o n s \ C o l u m n s \ T A R G E T E D   A L L O C A T I O N < / K e y > < / D i a g r a m O b j e c t K e y > < D i a g r a m O b j e c t K e y > < K e y > T a b l e s \ P r i o r   Y e a r   a d j u s t e d   a l l o c a t i o n s \ C o l u m n s \ E F I G   A l L O C A T I O N < / K e y > < / D i a g r a m O b j e c t K e y > < D i a g r a m O b j e c t K e y > < K e y > T a b l e s \ P r i o r   Y e a r   a d j u s t e d   a l l o c a t i o n s \ C o l u m n s \ T O T A L   T I T L e   I   A L L O C A T I O N < / K e y > < / D i a g r a m O b j e c t K e y > < D i a g r a m O b j e c t K e y > < K e y > T a b l e s \ P r i o r   Y e a r   a d j u s t e d   a l l o c a t i o n s \ C o l u m n s \ P E R C E N T A G E   O F   T O T A L   H O L D   H A R M L E S S   B A S E < / K e y > < / D i a g r a m O b j e c t K e y > < D i a g r a m O b j e c t K e y > < K e y > T a b l e s \ P r i o r   Y e a r   a d j u s t e d   a l l o c a t i o n s \ C o l u m n s \ R E S I D E N T   P O P . < / K e y > < / D i a g r a m O b j e c t K e y > < D i a g r a m O b j e c t K e y > < K e y > T a b l e s \ P r i o r   Y e a r   A d j u s t e d   F o r m u l a   c o u n t s < / K e y > < / D i a g r a m O b j e c t K e y > < D i a g r a m O b j e c t K e y > < K e y > T a b l e s \ P r i o r   Y e a r   A d j u s t e d   F o r m u l a   c o u n t s \ C o l u m n s \ L E A i d < / K e y > < / D i a g r a m O b j e c t K e y > < D i a g r a m O b j e c t K e y > < K e y > T a b l e s \ P r i o r   Y e a r   A d j u s t e d   F o r m u l a   c o u n t s \ C o l u m n s \ L E A N a m e < / K e y > < / D i a g r a m O b j e c t K e y > < D i a g r a m O b j e c t K e y > < K e y > T a b l e s \ P r i o r   Y e a r   A d j u s t e d   F o r m u l a   c o u n t s \ C o l u m n s \ C E N S U S   P o v e r t y < / K e y > < / D i a g r a m O b j e c t K e y > < D i a g r a m O b j e c t K e y > < K e y > T a b l e s \ P r i o r   Y e a r   A d j u s t e d   F o r m u l a   c o u n t s \ C o l u m n s \ N E G . < / K e y > < / D i a g r a m O b j e c t K e y > < D i a g r a m O b j e c t K e y > < K e y > T a b l e s \ P r i o r   Y e a r   A d j u s t e d   F o r m u l a   c o u n t s \ C o l u m n s \ D E L . < / K e y > < / D i a g r a m O b j e c t K e y > < D i a g r a m O b j e c t K e y > < K e y > T a b l e s \ P r i o r   Y e a r   A d j u s t e d   F o r m u l a   c o u n t s \ C o l u m n s \ F O S T E R < / K e y > < / D i a g r a m O b j e c t K e y > < D i a g r a m O b j e c t K e y > < K e y > T a b l e s \ P r i o r   Y e a r   A d j u s t e d   F o r m u l a   c o u n t s \ C o l u m n s \ T A N F < / K e y > < / D i a g r a m O b j e c t K e y > < D i a g r a m O b j e c t K e y > < K e y > T a b l e s \ P r i o r   Y e a r   A d j u s t e d   F o r m u l a   c o u n t s \ C o l u m n s \ T O T A L   F O R M U L A   C O U N T < / K e y > < / D i a g r a m O b j e c t K e y > < D i a g r a m O b j e c t K e y > < K e y > T a b l e s \ P r i o r   Y e a r   A d j u s t e d   F o r m u l a   c o u n t s \ C o l u m n s \ 5 - 1 7   P O P . < / K e y > < / D i a g r a m O b j e c t K e y > < D i a g r a m O b j e c t K e y > < K e y > T a b l e s \ P r i o r   Y e a r   A d j u s t e d   F o r m u l a   c o u n t s \ C o l u m n s \ P E R C E N T   F O R M U L A < / K e y > < / D i a g r a m O b j e c t K e y > < D i a g r a m O b j e c t K e y > < K e y > T a b l e s \ P r i o r   Y e a r   A d j u s t e d   F o r m u l a   c o u n t s \ C o l u m n s \ B A S I C   E L I G I B L E S < / K e y > < / D i a g r a m O b j e c t K e y > < D i a g r a m O b j e c t K e y > < K e y > T a b l e s \ P r i o r   Y e a r   A d j u s t e d   F o r m u l a   c o u n t s \ C o l u m n s \ C O N C .   E L I G I B L E S < / K e y > < / D i a g r a m O b j e c t K e y > < D i a g r a m O b j e c t K e y > < K e y > T a b l e s \ P r i o r   Y e a r   A d j u s t e d   F o r m u l a   c o u n t s \ C o l u m n s \ U N W E I G H T E D   T A R G E T E D   & a m p ;   E F I G   E L I G I B L E S < / K e y > < / D i a g r a m O b j e c t K e y > < D i a g r a m O b j e c t K e y > < K e y > T a b l e s \ P r i o r   Y e a r   A d j u s t e d   F o r m u l a   c o u n t s \ C o l u m n s \ W E I G H T E D   C O U N T S   T A R G E T E D < / K e y > < / D i a g r a m O b j e c t K e y > < D i a g r a m O b j e c t K e y > < K e y > T a b l e s \ P r i o r   Y e a r   A d j u s t e d   F o r m u l a   c o u n t s \ C o l u m n s \ W E I G H T E D   C O U N T S   E F I G < / K e y > < / D i a g r a m O b j e c t K e y > < D i a g r a m O b j e c t K e y > < K e y > T a b l e s \ D O E   A l l o c a t i o n < / K e y > < / D i a g r a m O b j e c t K e y > < D i a g r a m O b j e c t K e y > < K e y > T a b l e s \ D O E   A l l o c a t i o n \ C o l u m n s \ L E A i d < / K e y > < / D i a g r a m O b j e c t K e y > < D i a g r a m O b j e c t K e y > < K e y > T a b l e s \ D O E   A l l o c a t i o n \ C o l u m n s \ L E A N a n m e < / K e y > < / D i a g r a m O b j e c t K e y > < D i a g r a m O b j e c t K e y > < K e y > T a b l e s \ D O E   A l l o c a t i o n \ C o l u m n s \ B A S I C   H O L D   H s r m l e s s   B a s e < / K e y > < / D i a g r a m O b j e c t K e y > < D i a g r a m O b j e c t K e y > < K e y > T a b l e s \ D O E   A l l o c a t i o n \ C o l u m n s \ C O N C .   H O L D   H a r m l e s s   B a s e < / K e y > < / D i a g r a m O b j e c t K e y > < D i a g r a m O b j e c t K e y > < K e y > T a b l e s \ D O E   A l l o c a t i o n \ C o l u m n s \ T A R G E T E D   H O L D   H a r m l e s s   B a s e < / K e y > < / D i a g r a m O b j e c t K e y > < D i a g r a m O b j e c t K e y > < K e y > T a b l e s \ D O E   A l l o c a t i o n \ C o l u m n s \ E F I G   H O L D   H a r m l e s s   B a s e < / K e y > < / D i a g r a m O b j e c t K e y > < D i a g r a m O b j e c t K e y > < K e y > T a b l e s \ D O E   A l l o c a t i o n \ C o l u m n s \ T O T A L   H O L D   H a r m l e s s   B a s e < / K e y > < / D i a g r a m O b j e c t K e y > < D i a g r a m O b j e c t K e y > < K e y > T a b l e s \ D O E   A l l o c a t i o n \ C o l u m n s \ B a s i c   A l l o c a t i o n < / K e y > < / D i a g r a m O b j e c t K e y > < D i a g r a m O b j e c t K e y > < K e y > T a b l e s \ D O E   A l l o c a t i o n \ C o l u m n s \ C o n c .   A l l o c a t i o n < / K e y > < / D i a g r a m O b j e c t K e y > < D i a g r a m O b j e c t K e y > < K e y > T a b l e s \ D O E   A l l o c a t i o n \ C o l u m n s \ T a r g e t e d   A l l o c a t i o n < / K e y > < / D i a g r a m O b j e c t K e y > < D i a g r a m O b j e c t K e y > < K e y > T a b l e s \ D O E   A l l o c a t i o n \ C o l u m n s \ E F I G   A l l o c a t i o n < / K e y > < / D i a g r a m O b j e c t K e y > < D i a g r a m O b j e c t K e y > < K e y > T a b l e s \ D O E   A l l o c a t i o n \ C o l u m n s \ T i t l e   I   A l l o c a t i o n < / K e y > < / D i a g r a m O b j e c t K e y > < D i a g r a m O b j e c t K e y > < K e y > T a b l e s \ D O E   A l l o c a t i o n \ C o l u m n s \ P e r c e n t a g e   o f   H o l d   H a r m l e s s   B a s e < / K e y > < / D i a g r a m O b j e c t K e y > < D i a g r a m O b j e c t K e y > < K e y > T a b l e s \ D O E   A l l o c a t i o n \ C o l u m n s \ R e s i d e n t   P o p . < / K e y > < / D i a g r a m O b j e c t K e y > < D i a g r a m O b j e c t K e y > < K e y > T a b l e s \ N e w   O r   E x p n a d e d   H H   c a l c < / K e y > < / D i a g r a m O b j e c t K e y > < D i a g r a m O b j e c t K e y > < K e y > T a b l e s \ N e w   O r   E x p n a d e d   H H   c a l c \ C o l u m n s \ C C D D D < / K e y > < / D i a g r a m O b j e c t K e y > < D i a g r a m O b j e c t K e y > < K e y > T a b l e s \ N e w   O r   E x p n a d e d   H H   c a l c \ C o l u m n s \ D i s t r i c t N a m e < / K e y > < / D i a g r a m O b j e c t K e y > < D i a g r a m O b j e c t K e y > < K e y > T a b l e s \ N e w   O r   E x p n a d e d   H H   c a l c \ C o l u m n s \ L E A i d < / K e y > < / D i a g r a m O b j e c t K e y > < D i a g r a m O b j e c t K e y > < K e y > T a b l e s \ N e w   O r   E x p n a d e d   H H   c a l c \ C o l u m n s \ I s N e w < / K e y > < / D i a g r a m O b j e c t K e y > < D i a g r a m O b j e c t K e y > < K e y > T a b l e s \ N e w   O r   E x p n a d e d   H H   c a l c \ C o l u m n s \ F O R M U L A   C O U N T < / K e y > < / D i a g r a m O b j e c t K e y > < D i a g r a m O b j e c t K e y > < K e y > T a b l e s \ N e w   O r   E x p n a d e d   H H   c a l c \ C o l u m n s \ 5 - 1 7   P O P . < / K e y > < / D i a g r a m O b j e c t K e y > < D i a g r a m O b j e c t K e y > < K e y > T a b l e s \ N e w   O r   E x p n a d e d   H H   c a l c \ C o l u m n s \ P r i o r   Y e a r . T O T A L   F O R M U L A   C O U N T < / K e y > < / D i a g r a m O b j e c t K e y > < D i a g r a m O b j e c t K e y > < K e y > T a b l e s \ N e w   O r   E x p n a d e d   H H   c a l c \ C o l u m n s \ P r i o r   Y e a r . 5 - 1 7   P O P . < / K e y > < / D i a g r a m O b j e c t K e y > < D i a g r a m O b j e c t K e y > < K e y > T a b l e s \ N e w   O r   E x p n a d e d   H H   c a l c \ C o l u m n s \ F o r m u l a   C o u n t   I n c r e a s e < / K e y > < / D i a g r a m O b j e c t K e y > < D i a g r a m O b j e c t K e y > < K e y > T a b l e s \ N e w   O r   E x p n a d e d   H H   c a l c \ C o l u m n s \ P E R C E N T   F O R M U L A < / K e y > < / D i a g r a m O b j e c t K e y > < D i a g r a m O b j e c t K e y > < K e y > T a b l e s \ N e w   O r   E x p n a d e d   H H   c a l c \ C o l u m n s \ H o l d   H a r m l e s s   P e r c e n t a g e < / K e y > < / D i a g r a m O b j e c t K e y > < D i a g r a m O b j e c t K e y > < K e y > T a b l e s \ N e w   O r   E x p n a d e d   H H   c a l c \ C o l u m n s \ A d j u s t e d   A l l o c a t i o n . T O T A L   H O L D   H a r m l e s s   B a s e < / K e y > < / D i a g r a m O b j e c t K e y > < D i a g r a m O b j e c t K e y > < K e y > T a b l e s \ N e w   O r   E x p n a d e d   H H   c a l c \ C o l u m n s \ A d j u s t e d   A l l o c a t i o n . T i t l e   I   A l l o c a t i o n < / K e y > < / D i a g r a m O b j e c t K e y > < D i a g r a m O b j e c t K e y > < K e y > T a b l e s \ N e w   O r   E x p n a d e d   H H   c a l c \ C o l u m n s \ A b o v e   H H < / K e y > < / D i a g r a m O b j e c t K e y > < D i a g r a m O b j e c t K e y > < K e y > T a b l e s \ I n i t i a l   A d j u s t e d   F o r m u l a   C o u n t s < / K e y > < / D i a g r a m O b j e c t K e y > < D i a g r a m O b j e c t K e y > < K e y > T a b l e s \ I n i t i a l   A d j u s t e d   F o r m u l a   C o u n t s \ C o l u m n s \ L E A i d < / K e y > < / D i a g r a m O b j e c t K e y > < D i a g r a m O b j e c t K e y > < K e y > T a b l e s \ I n i t i a l   A d j u s t e d   F o r m u l a   C o u n t s \ C o l u m n s \ L E A N a m e < / K e y > < / D i a g r a m O b j e c t K e y > < D i a g r a m O b j e c t K e y > < K e y > T a b l e s \ I n i t i a l   A d j u s t e d   F o r m u l a   C o u n t s \ C o l u m n s \ 2 0 2 0   P O V R T Y < / K e y > < / D i a g r a m O b j e c t K e y > < D i a g r a m O b j e c t K e y > < K e y > T a b l e s \ I n i t i a l   A d j u s t e d   F o r m u l a   C o u n t s \ C o l u m n s \ 2 0 2 1   N E G < / K e y > < / D i a g r a m O b j e c t K e y > < D i a g r a m O b j e c t K e y > < K e y > T a b l e s \ I n i t i a l   A d j u s t e d   F o r m u l a   C o u n t s \ C o l u m n s \ 2 0 2 1 _ 1   D E L . . 1 < / K e y > < / D i a g r a m O b j e c t K e y > < D i a g r a m O b j e c t K e y > < K e y > T a b l e s \ I n i t i a l   A d j u s t e d   F o r m u l a   C o u n t s \ C o l u m n s \ 2 0 2 1 _ 2   F O R S T E R < / K e y > < / D i a g r a m O b j e c t K e y > < D i a g r a m O b j e c t K e y > < K e y > T a b l e s \ I n i t i a l   A d j u s t e d   F o r m u l a   C o u n t s \ C o l u m n s \ 2 0 2 1 _ 3   T A N F < / K e y > < / D i a g r a m O b j e c t K e y > < D i a g r a m O b j e c t K e y > < K e y > T a b l e s \ I n i t i a l   A d j u s t e d   F o r m u l a   C o u n t s \ C o l u m n s \ F O R M U L A   C O U N T < / K e y > < / D i a g r a m O b j e c t K e y > < D i a g r a m O b j e c t K e y > < K e y > T a b l e s \ I n i t i a l   A d j u s t e d   F o r m u l a   C o u n t s \ C o l u m n s \ 5 - 1 7   P O P . < / K e y > < / D i a g r a m O b j e c t K e y > < D i a g r a m O b j e c t K e y > < K e y > T a b l e s \ I n i t i a l   A d j u s t e d   F o r m u l a   C o u n t s \ C o l u m n s \ P E R C E N T   F O R M U L A < / K e y > < / D i a g r a m O b j e c t K e y > < D i a g r a m O b j e c t K e y > < K e y > T a b l e s \ I n i t i a l   A d j u s t e d   F o r m u l a   C o u n t s \ C o l u m n s \ B A S I C   E l i g i b l e s < / K e y > < / D i a g r a m O b j e c t K e y > < D i a g r a m O b j e c t K e y > < K e y > T a b l e s \ I n i t i a l   A d j u s t e d   F o r m u l a   C o u n t s \ C o l u m n s \ C O N C .   E l i g i b l e s < / K e y > < / D i a g r a m O b j e c t K e y > < D i a g r a m O b j e c t K e y > < K e y > T a b l e s \ I n i t i a l   A d j u s t e d   F o r m u l a   C o u n t s \ C o l u m n s \ E F I G   E l i g i b l e s < / K e y > < / D i a g r a m O b j e c t K e y > < D i a g r a m O b j e c t K e y > < K e y > T a b l e s \ I n i t i a l   A d j u s t e d   F o r m u l a   C o u n t s \ C o l u m n s \ C O U N T S   T a r g e t e d < / K e y > < / D i a g r a m O b j e c t K e y > < D i a g r a m O b j e c t K e y > < K e y > T a b l e s \ I n i t i a l   A d j u s t e d   F o r m u l a   C o u n t s \ C o l u m n s \ C O U N T S   E F I G < / K e y > < / D i a g r a m O b j e c t K e y > < / A l l K e y s > < S e l e c t e d K e y s /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 T a g s \ T a b l e s \ & l t ; T a b l e s \ F R P L & g t ; 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 T a g s \ T a b l e s \ & l t ; T a b l e s \ C h a r t e r _ T r i b a l S e n d i n g   D i s t r i c t s & g t ; 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 T a g s \ T a b l e s \ & l t ; T a b l e s \ C h a r t e r O n l y & g t ; 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 T a g s \ T a b l e s \ & l t ; T a b l e s \ S e n d i n g O n l y & g t ; 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 T a g s \ T a b l e s \ & l t ; T a b l e s \ A p p e n d 1 & g t ; 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 T a g s \ T a b l e s \ & l t ; T a b l e s \ S p l i t 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 T a g s \ T a b l e s \ & l t ; T a b l e s \ C C D D D   L E A i d & g t ; 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 T a g s \ T a b l e s \ & l t ; T a b l e s \ A l l o c a t i o n   A d j u s t m e n t s  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 T a g s \ T a b l e s \ & l t ; T a b l e s \ F o r m u l a   C o u n t s   A d j u s t m e n t s & g t ; 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 a l l o c a t i o n s & g t ; 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 T a g s \ T a b l e s \ & l t ; T a b l e s \ P r i o r   Y e a r 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 T a g s \ T a b l e s \ & l t ; T a b l e s \ D O E   A l l o c a t i o n & g t ; 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 T a g s \ T a b l e s \ & l t ; T a b l e s \ N e w   O r   E x p n a d e d   H H   c a l c & g t ; 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 T a g s \ T a b l e s \ & l t ; T a b l e s \ I n i t i a l   A d j u s t e d   F o r m u l a   C o u n t s & g t ; 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 T a b l e s \ F R P L < / K e y > < / a : K e y > < a : V a l u e   i : t y p e = " D i a g r a m D i s p l a y N o d e V i e w S t a t e " > < H e i g h t > 1 5 0 < / H e i g h t > < I s E x p a n d e d > t r u e < / I s E x p a n d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 T a b l e s \ F R P L \ C o l u m n s \ s c h o o l Y e a r 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 T a b l e s \ F R P L \ C o l u m n s \ T o t a l P e r c e n t I n P o v e r t y 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 3 2 9 . 9 0 3 8 1 0 5 6 7 6 6 5 8 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 T a b l e s \ C h a r t e r _ T r i b a l S e n d i n g   D i s t r i c t s \ C o l u m n s \ I s N e w 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 6 5 9 . 8 0 7 6 2 1 1 3 5 3 3 1 6 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 T a b l e s \ C h a r t e r O n l y \ C o l u m n s \ D i s t r i c t T y p e 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 9 8 9 . 7 1 1 4 3 1 7 0 2 9 9 7 2 9 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 T a b l e s \ S e n d i n g O n l y \ C o l u m n s \ L E A i d 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 1 3 1 9 . 6 1 5 2 4 2 2 7 0 6 6 3 2 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 T a b l e s \ A p p e n d 1 \ C o l u m n s \ I s N e w 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 1 6 4 9 . 5 1 9 0 5 2 8 3 8 3 2 9 1 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 C a l c \ C o l u m n s \ C h a r t e r / T r i b a l 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  D i s t r i c t  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 C a l c \ C o l u m n s \ S e n d i n g T o t a l S t u d e n t s I n P o v e r t y 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 T a b l e s \ S p l i t   C a l c \ C o l u m n s \ S e n d i n g L E A I d 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 1 9 7 9 . 4 2 2 8 6 3 4 0 5 9 9 5 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 L E A i d \ C o l u m n s \ O r g a n i z a t i o n I d 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 L E A i d \ C o l u m n s \ N C E S L E A N a m e 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 T a b l e s \ C C D D D   L E A i d \ C o l u m n s \ S c h o o l Y e a r I d 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 2 3 0 9 . 3 2 6 6 7 3 9 7 3 6 6 0 9 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 2 6 3 9 . 2 3 0 4 8 4 5 4 1 3 2 6 9 < / L e f t > < T a b I n d e x > 8 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 T a b l e s \ A l l o c a t i o n   A d j u s t m e n t s   1 \ C o l u m n s \ R e s i d e n t   P o p 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 2 9 6 9 . 1 3 4 2 9 5 1 0 8 9 9 2 8 < / L e f t > < T a b I n d e x > 9 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 A d j u s t m e n t s \ C o l u m n s \ S e n d i n g L E A i d 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 A d j u s t m e n t s \ C o l u m n s \ D i s t r i c t T y p e 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 A d j u s t m e n t s \ C o l u m n s \ M u l t i p l i e r 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 T a b l e s \ F o r m u l a   C o u n t s   A d j u s t m e n t s \ C o l u m n s \ C O U N T S 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 3 2 9 9 . 0 3 8 1 0 5 6 7 6 6 5 8 7 < / L e f t > < T a b I n d e x > 1 0 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 c o u n t s \ C o l u m n s \ L O C A L   E D U C A T I O N A L   A G E N C Y 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 c o u n t s \ C o l u m n s \ 2 0 2 1 _ 1  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 3 6 2 8 . 9 4 1 9 1 6 2 4 4 3 2 4 6 < / L e f t > < T a b I n d e x > 1 1 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 a l l o c a t i o n s \ C o l u m n s \ W A S H I N G T O N 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 H O L D  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 a l l o c a t i o n s \ C o l u m n s \ T O T A L  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 a l l o c a t i o n s \ C o l u m n s \ P E R C E N T A G E   O F  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 a l l o c a t i o n s \ C o l u m n s \ R E S I D E N T 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 3 9 5 8 . 8 4 5 7 2 6 8 1 1 9 9 1 < / L e f t > < T a b I n d e x > 1 2 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 c o u n t s \ C o l u m n s \ C E N S U S   P o v e r t y 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 c o u n t s \ C o l u m n s \ N E G . 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 c o u n t s \ C o l u m n s \ D E L . 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 c o u n t s \ C o l u m n s \ F O S T E R 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 c o u n t s \ C o l u m n s \ U N W E I G H T E D   T A R G E T E D   & a m p ;  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 T a b l e s \ P r i o r   Y e a r   A d j u s t e d   F o r m u l a   c o u n t s \ C o l u m n s \ W E I G H T E D  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 4 2 8 8 . 7 4 9 5 3 7 3 7 9 6 5 6 4 < / L e f t > < T a b I n d e x > 1 3 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 A l l o c a t i o n \ C o l u m n s \ L E A N a n m e 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 H O L D   H s r m l e s s 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 A l l o c a t i o n \ C o l u m n s \ B a s i c 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 A l l o c a t i o n \ C o l u m n s \ C o n c . 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 A l l o c a t i o n \ C o l u m n s \ T a r g e t e d 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 A l l o c a t i o n \ C o l u m n s \ E F I G 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 A l l o c a t i o n \ C o l u m n s \ P e r c e n t a g e   o f 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 T a b l e s \ D O E   A l l o c a t i o n \ C o l u m n s \ R e s i d e n t 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 4 6 1 8 . 6 5 3 3 4 7 9 4 7 3 2 1 9 < / L e f t > < T a b I n d e x > 1 4 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 c a l c \ C o l u m n s \ C C D D D 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 c a l c \ C o l u m n s \ D i s t r i c t N a m e 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 c a l c \ C o l u m n s \ I s N e w 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 Y e a r . T O T A L  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 c a l c \ C o l u m n s \ P r i o r   Y e a r . 5 - 1 7 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 c a l c \ C o l u m n s \ F o r m u l a   C o u n t   I n c r e a s e 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 c a l c \ C o l u m n s \ H o l d   H a r m l e s s   P e r c e n t a g e 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 A l l o c a t i o n . T O T A L   H O L D   H a r m l e s s   B a s e 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 c a l c \ C o l u m n s \ A d j u s t e d   A l l o c a t i o n . T i t l e   I   A l l o c a t i o n 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 T a b l e s \ N e w   O r   E x p n a d e d   H H   c a l c \ C o l u m n s \ A b o v e   H H 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 5 2 7 8 . 4 6 0 9 6 9 0 8 2 6 5 2 8 < / L e f t > < T a b I n d e x > 1 6 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 C o u n t s \ C o l u m n s \ L E A N a m e 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 C o u n t s \ C o l u m n s \ 2 0 2 0   P O V R T Y 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  N E G 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 C o u n t s \ C o l u m n s \ 2 0 2 1 _ 1   D E L . . 1 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 C o u n t s \ C o l u m n s \ 2 0 2 1 _ 2   F O R S T E R 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 C o u n t s \ C o l u m n s \ 2 0 2 1 _ 3   T A N F 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 C o u n t s \ C o l u m n s \ F O R M U L A  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 C o u n t s \ C o l u m n s \ 5 - 1 7   P O P . 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 C o u n t s \ C o l u m n s \ P E R C E N T   F O R M U L A 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 C o u n t s \ C o l u m n s \ B A S I C 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 C o u n t s \ C o l u m n s \ C O N C . 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 C o u n t s \ C o l u m n s \ E F I G   E l i g i b l e s 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 T a r g e t e d 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 T a b l e s \ I n i t i a l   A d j u s t e d   F o r m u l a   C o u n t s \ C o l u m n s \ C O U N T S   E F I G 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 F R P L 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 F R P L 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 C o l u m n s \ s c h o o l Y e a r < / K e y > < / D i a g r a m O b j e c t K e y > < D i a g r a m O b j e c t K e y > < K e y > C o l u m n s \ C C D D D < / K e y > < / D i a g r a m O b j e c t K e y > < D i a g r a m O b j e c t K e y > < K e y > C o l u m n s \ D i s t r i c t N a m e < / K e y > < / D i a g r a m O b j e c t K e y > < D i a g r a m O b j e c t K e y > < K e y > C o l u m n s \ T o t a l S t u d e n t s < / K e y > < / D i a g r a m O b j e c t K e y > < D i a g r a m O b j e c t K e y > < K e y > C o l u m n s \ T o t a l S t u d e n t s I n P o v e r t y < / K e y > < / D i a g r a m O b j e c t K e y > < D i a g r a m O b j e c t K e y > < K e y > C o l u m n s \ T o t a l P e r c e n t I n P o v e r t y 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 s u m i f 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 s u m i f 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 C o l u m n s \ S e n d i n g   D i s t r i c t   C C D D D < / K e y > < / D i a g r a m O b j e c t K e y > < D i a g r a m O b j e c t K e y > < K e y > C o l u m n s \ S u m T o t a l S t u d e n t s   i n   p o v e r t y 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F R P L _ 6 d 9 4 2 e 1 6 - 2 2 d b - 4 f f a - b 3 c 4 - 7 8 e 5 f 7 7 f 3 d 9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 s c h o o l Y e a r < / s t r i n g > < / k e y > < v a l u e > < i n t > 1 0 2 < / i n t > < / v a l u e > < / i t e m > < i t e m > < k e y > < s t r i n g > C C D D D < / s t r i n g > < / k e y > < v a l u e > < i n t > 7 9 < / i n t > < / v a l u e > < / i t e m > < i t e m > < k e y > < s t r i n g > D i s t r i c t N a m e < / s t r i n g > < / k e y > < v a l u e > < i n t > 1 1 7 < / i n t > < / v a l u e > < / i t e m > < i t e m > < k e y > < s t r i n g > T o t a l S t u d e n t s < / s t r i n g > < / k e y > < v a l u e > < i n t > 1 2 1 < / i n t > < / v a l u e > < / i t e m > < i t e m > < k e y > < s t r i n g > T o t a l S t u d e n t s I n P o v e r t y < / s t r i n g > < / k e y > < v a l u e > < i n t > 1 8 1 < / i n t > < / v a l u e > < / i t e m > < i t e m > < k e y > < s t r i n g > T o t a l P e r c e n t I n P o v e r t y < / s t r i n g > < / k e y > < v a l u e > < i n t > 1 7 4 < / i n t > < / v a l u e > < / i t e m > < / C o l u m n W i d t h s > < C o l u m n D i s p l a y I n d e x > < i t e m > < k e y > < s t r i n g > s c h o o l Y e a r < / s t r i n g > < / k e y > < v a l u e > < i n t > 0 < / i n t > < / v a l u e > < / i t e m > < i t e m > < k e y > < s t r i n g > C C D D D < / s t r i n g > < / k e y > < v a l u e > < i n t > 1 < / i n t > < / v a l u e > < / i t e m > < i t e m > < k e y > < s t r i n g > D i s t r i c t N a m e < / s t r i n g > < / k e y > < v a l u e > < i n t > 2 < / i n t > < / v a l u e > < / i t e m > < i t e m > < k e y > < s t r i n g > T o t a l S t u d e n t s < / s t r i n g > < / k e y > < v a l u e > < i n t > 3 < / i n t > < / v a l u e > < / i t e m > < i t e m > < k e y > < s t r i n g > T o t a l S t u d e n t s I n P o v e r t y < / s t r i n g > < / k e y > < v a l u e > < i n t > 4 < / i n t > < / v a l u e > < / i t e m > < i t e m > < k e y > < s t r i n g > T o t a l P e r c e n t I n P o v e r t y 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O r d e r " > < C u s t o m C o n t e n t > < ! [ C D A T A [ F R P L _ 6 d 9 4 2 e 1 6 - 2 2 d b - 4 f f a - b 3 c 4 - 7 8 e 5 f 7 7 f 3 d 9 7 , C h a r t e r _ T r i b a l S e n d i n g   D i s t r i c t s _ a d c 0 a f 9 0 - 1 c f 7 - 4 a f d - a 1 f 7 - 5 0 5 f 4 e 6 c d 8 3 a , C h a r t e r O n l y _ d 4 b 2 8 d b 4 - 5 9 5 5 - 4 8 2 1 - 8 a 9 1 - 0 8 5 6 5 0 4 1 f b b 0 , S e n d i n g O n l y _ 5 2 8 9 9 1 c 0 - 2 2 c f - 4 f 9 a - 9 1 0 7 - 2 1 e 3 0 a 0 d 6 3 5 9 , A p p e n d 1 _ b 3 4 8 9 1 a c - 6 a 3 8 - 4 0 e d - b 3 3 5 - 0 b b b 1 a 4 8 9 8 8 3 , S p l i t   C a l c _ 2 4 7 9 5 7 c 6 - f 8 0 a - 4 c f 9 - b f 6 2 - 8 3 0 d e e 1 7 a d a e , C C D D D   L E A i d _ 5 8 4 1 9 7 1 3 - e a 0 3 - 4 4 5 5 - 9 8 b b - 3 7 2 1 9 4 3 4 a 6 9 b , A l l o c a t i o n   A d j u s t m e n t s _ 8 f e 4 f 7 e 9 - e 0 a e - 4 d d d - b 7 3 4 - 2 4 6 7 4 4 8 3 0 3 6 3 , A l l o c a t i o n   A d j u s t m e n t s   1 _ 3 1 5 c 8 9 5 3 - 2 b 8 a - 4 0 3 4 - 8 9 4 8 - 0 3 a 4 2 e 1 3 f 8 6 f , F o r m u l a   C o u n t s   A d j u s t m e n t s _ 2 2 b 3 9 b f 5 - 5 f 1 a - 4 2 f b - b e f 1 - f 2 1 4 1 3 0 e 6 6 e 8 , D O E   F o r m u l a   c o u n t s _ 3 f 1 0 5 a e 7 - f e 3 7 - 4 b 9 a - a a 6 3 - 6 9 b 7 6 8 c b 6 c d c , P r i o r   Y e a r   a d j u s t e d   a l l o c a t i o n s _ 8 1 3 0 c 1 8 f - 6 f 1 7 - 4 e d 2 - b d 1 4 - 5 9 7 e 9 d 2 f c 0 d d , P r i o r   Y e a r   A d j u s t e d   F o r m u l a   c o u n t s _ 2 a 5 7 8 e 4 d - 5 3 4 5 - 4 c a 2 - b 6 b 0 - 1 2 d 6 c d b 6 e 7 9 b , D O E   A l l o c a t i o n _ e 2 0 0 d c 5 5 - e 8 3 5 - 4 8 5 f - b 9 a c - 8 6 4 e 5 e 0 8 6 a 2 b , N e w   O r   E x p n a d e d   H H   c a l c _ 7 9 e 3 5 7 e f - a b 8 d - 4 d c b - 9 a 9 b - e d a 3 0 6 b 3 d 2 7 3 , s u m i f _ c 9 c 1 6 b e 1 - 9 4 6 9 - 4 6 2 3 - 9 b 4 e - b c b 3 2 3 c c e 1 4 4 , A d j u s t e d   A l l o c a t i o n _ 1 6 a d 7 0 0 4 - c 0 8 7 - 4 f 8 e - b 5 d d - 1 9 7 2 1 d f e 9 2 b 0 , A d j u s t e d   F o r m u l a   C o u n t s _ f 8 e e 0 e d 7 - 5 4 d 0 - 4 1 3 4 - 9 2 8 b - 8 d 2 5 2 c 8 f 9 7 b 8 , A s s u m p t i o n s - 3 5 6 1 3 9 1 d - e 1 4 b - 4 8 7 5 - a c a 7 - 0 b 3 d b c 1 c 3 8 d 4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s u m i f _ c 9 c 1 6 b e 1 - 9 4 6 9 - 4 6 2 3 - 9 b 4 e - b c b 3 2 3 c c e 1 4 4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 S e n d i n g   D i s t r i c t   C C D D D < / s t r i n g > < / k e y > < v a l u e > < i n t > 1 7 9 < / i n t > < / v a l u e > < / i t e m > < i t e m > < k e y > < s t r i n g > S u m T o t a l S t u d e n t s   i n   p o v e r t y < / s t r i n g > < / k e y > < v a l u e > < i n t > 2 1 4 < / i n t > < / v a l u e > < / i t e m > < / C o l u m n W i d t h s > < C o l u m n D i s p l a y I n d e x > < i t e m > < k e y > < s t r i n g > S e n d i n g   D i s t r i c t   C C D D D < / s t r i n g > < / k e y > < v a l u e > < i n t > 0 < / i n t > < / v a l u e > < / i t e m > < i t e m > < k e y > < s t r i n g > S u m T o t a l S t u d e n t s   i n   p o v e r t y 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s u m i f _ c 9 c 1 6 b e 1 - 9 4 6 9 - 4 6 2 3 - 9 b 4 e - b c b 3 2 3 c c e 1 4 4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 F R P L _ 6 d 9 4 2 e 1 6 - 2 2 d b - 4 f f a - b 3 c 4 - 7 8 e 5 f 7 7 f 3 d 9 7 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 s u m i f _ c 9 c 1 6 b e 1 - 9 4 6 9 - 4 6 2 3 - 9 b 4 e - b c b 3 2 3 c c e 1 4 4 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0 5 3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 F R P L 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 F R P L 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 C o l u m n s \ s c h o o l Y e a r 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 C o l u m n s \ D i s t r i c t N a m e 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 C o l u m n s \ T o t a l S t u d e n t s I n P o v e r t y 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 C o l u m n s \ T o t a l P e r c e n t I n P o v e r t y 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 s u m i f 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 s u m i f 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 C o l u m n s \ S e n d i n g   D i s t r i c t   C C D D D 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 C o l u m n s \ S u m T o t a l S t u d e n t s   i n   p o v e r t y 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89384747-53B4-4C40-A5DA-2CDB93F62D84}">
  <ds:schemaRefs>
    <ds:schemaRef ds:uri="http://schemas.microsoft.com/DataMashup"/>
  </ds:schemaRefs>
</ds:datastoreItem>
</file>

<file path=customXml/itemProps10.xml><?xml version="1.0" encoding="utf-8"?>
<ds:datastoreItem xmlns:ds="http://schemas.openxmlformats.org/officeDocument/2006/customXml" ds:itemID="{AE81D1FB-7859-4A17-9925-956C4F45F006}">
  <ds:schemaRefs/>
</ds:datastoreItem>
</file>

<file path=customXml/itemProps11.xml><?xml version="1.0" encoding="utf-8"?>
<ds:datastoreItem xmlns:ds="http://schemas.openxmlformats.org/officeDocument/2006/customXml" ds:itemID="{BFB5D4B2-EE2B-4D5B-B284-E010D95DC454}">
  <ds:schemaRefs/>
</ds:datastoreItem>
</file>

<file path=customXml/itemProps12.xml><?xml version="1.0" encoding="utf-8"?>
<ds:datastoreItem xmlns:ds="http://schemas.openxmlformats.org/officeDocument/2006/customXml" ds:itemID="{80AD095B-9596-4ABB-909D-4433931B1D7B}">
  <ds:schemaRefs/>
</ds:datastoreItem>
</file>

<file path=customXml/itemProps13.xml><?xml version="1.0" encoding="utf-8"?>
<ds:datastoreItem xmlns:ds="http://schemas.openxmlformats.org/officeDocument/2006/customXml" ds:itemID="{CFC62887-F348-4B5E-A54B-A06474FEF0C9}">
  <ds:schemaRefs/>
</ds:datastoreItem>
</file>

<file path=customXml/itemProps14.xml><?xml version="1.0" encoding="utf-8"?>
<ds:datastoreItem xmlns:ds="http://schemas.openxmlformats.org/officeDocument/2006/customXml" ds:itemID="{AA84F6FF-B3DA-4CE3-9D95-51C5FF1E7D1E}">
  <ds:schemaRefs/>
</ds:datastoreItem>
</file>

<file path=customXml/itemProps15.xml><?xml version="1.0" encoding="utf-8"?>
<ds:datastoreItem xmlns:ds="http://schemas.openxmlformats.org/officeDocument/2006/customXml" ds:itemID="{377BC769-17B2-419D-8521-A8DA9171A817}">
  <ds:schemaRefs/>
</ds:datastoreItem>
</file>

<file path=customXml/itemProps16.xml><?xml version="1.0" encoding="utf-8"?>
<ds:datastoreItem xmlns:ds="http://schemas.openxmlformats.org/officeDocument/2006/customXml" ds:itemID="{A5F61F43-2B1B-4E03-991C-25823BACC69A}">
  <ds:schemaRefs/>
</ds:datastoreItem>
</file>

<file path=customXml/itemProps17.xml><?xml version="1.0" encoding="utf-8"?>
<ds:datastoreItem xmlns:ds="http://schemas.openxmlformats.org/officeDocument/2006/customXml" ds:itemID="{65E85F9D-28AC-4885-B140-75127D764CB7}">
  <ds:schemaRefs/>
</ds:datastoreItem>
</file>

<file path=customXml/itemProps18.xml><?xml version="1.0" encoding="utf-8"?>
<ds:datastoreItem xmlns:ds="http://schemas.openxmlformats.org/officeDocument/2006/customXml" ds:itemID="{2BEB6B10-8085-405D-8D4E-D444EE1E3756}">
  <ds:schemaRefs/>
</ds:datastoreItem>
</file>

<file path=customXml/itemProps2.xml><?xml version="1.0" encoding="utf-8"?>
<ds:datastoreItem xmlns:ds="http://schemas.openxmlformats.org/officeDocument/2006/customXml" ds:itemID="{A236602B-1867-4F0C-907E-370B7BB50726}">
  <ds:schemaRefs/>
</ds:datastoreItem>
</file>

<file path=customXml/itemProps3.xml><?xml version="1.0" encoding="utf-8"?>
<ds:datastoreItem xmlns:ds="http://schemas.openxmlformats.org/officeDocument/2006/customXml" ds:itemID="{D8920CEB-1354-47AC-BCEF-2E0FAABFA802}">
  <ds:schemaRefs/>
</ds:datastoreItem>
</file>

<file path=customXml/itemProps4.xml><?xml version="1.0" encoding="utf-8"?>
<ds:datastoreItem xmlns:ds="http://schemas.openxmlformats.org/officeDocument/2006/customXml" ds:itemID="{656B9EA6-AE52-4FCC-B10D-9012246E37FC}">
  <ds:schemaRefs/>
</ds:datastoreItem>
</file>

<file path=customXml/itemProps5.xml><?xml version="1.0" encoding="utf-8"?>
<ds:datastoreItem xmlns:ds="http://schemas.openxmlformats.org/officeDocument/2006/customXml" ds:itemID="{0C45F400-3380-4BBF-9C9A-A434BD245E81}">
  <ds:schemaRefs/>
</ds:datastoreItem>
</file>

<file path=customXml/itemProps6.xml><?xml version="1.0" encoding="utf-8"?>
<ds:datastoreItem xmlns:ds="http://schemas.openxmlformats.org/officeDocument/2006/customXml" ds:itemID="{8957A5DB-7417-415B-B1A1-47C4546CB9F3}">
  <ds:schemaRefs/>
</ds:datastoreItem>
</file>

<file path=customXml/itemProps7.xml><?xml version="1.0" encoding="utf-8"?>
<ds:datastoreItem xmlns:ds="http://schemas.openxmlformats.org/officeDocument/2006/customXml" ds:itemID="{9A96D58D-B731-4143-AA84-8A4559BB47C0}">
  <ds:schemaRefs/>
</ds:datastoreItem>
</file>

<file path=customXml/itemProps8.xml><?xml version="1.0" encoding="utf-8"?>
<ds:datastoreItem xmlns:ds="http://schemas.openxmlformats.org/officeDocument/2006/customXml" ds:itemID="{D6AD569A-BACD-49BC-9E08-481DAD7734B7}">
  <ds:schemaRefs/>
</ds:datastoreItem>
</file>

<file path=customXml/itemProps9.xml><?xml version="1.0" encoding="utf-8"?>
<ds:datastoreItem xmlns:ds="http://schemas.openxmlformats.org/officeDocument/2006/customXml" ds:itemID="{C557732F-3E27-4B73-890A-6B7F37F9A3A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District</vt:lpstr>
      <vt:lpstr>Assumptions </vt:lpstr>
      <vt:lpstr>State Reservations</vt:lpstr>
      <vt:lpstr>Basic HH</vt:lpstr>
      <vt:lpstr>Conc. HH</vt:lpstr>
      <vt:lpstr>Targeted HH</vt:lpstr>
      <vt:lpstr>EFIG HH</vt:lpstr>
      <vt:lpstr>Model allocations</vt:lpstr>
      <vt:lpstr>Initial adjusted allocations</vt:lpstr>
      <vt:lpstr>Initial adjusted formula count</vt:lpstr>
      <vt:lpstr>New or Expanded HH check</vt:lpstr>
      <vt:lpstr>LEA Split Calc</vt:lpstr>
      <vt:lpstr>Multipliers</vt:lpstr>
      <vt:lpstr>Prior Year Net to district</vt:lpstr>
      <vt:lpstr>Conc eligibility year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Gideon Belmaker</dc:creator>
  <cp:lastModifiedBy>Michelle Matakas</cp:lastModifiedBy>
  <dcterms:created xsi:type="dcterms:W3CDTF">2022-11-08T17:36:19Z</dcterms:created>
  <dcterms:modified xsi:type="dcterms:W3CDTF">2023-08-04T18:02:28Z</dcterms:modified>
</cp:coreProperties>
</file>