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S:\Apportionment\Apport\LEVY\2020\"/>
    </mc:Choice>
  </mc:AlternateContent>
  <xr:revisionPtr revIDLastSave="0" documentId="13_ncr:1_{5F9EB53A-7F43-4CF2-B0A2-1EB966D07800}" xr6:coauthVersionLast="41" xr6:coauthVersionMax="41" xr10:uidLastSave="{00000000-0000-0000-0000-000000000000}"/>
  <bookViews>
    <workbookView xWindow="1500" yWindow="2430" windowWidth="26025" windowHeight="14040" xr2:uid="{00000000-000D-0000-FFFF-FFFF00000000}"/>
  </bookViews>
  <sheets>
    <sheet name="LevyCalc" sheetId="3" r:id="rId1"/>
    <sheet name="Data" sheetId="1" r:id="rId2"/>
    <sheet name="District AAFTE" sheetId="5" r:id="rId3"/>
    <sheet name="VAL" sheetId="4" r:id="rId4"/>
  </sheets>
  <definedNames>
    <definedName name="_xlnm._FilterDatabase" localSheetId="1" hidden="1">Data!$A$2:$Q$2</definedName>
    <definedName name="_xlnm._FilterDatabase" localSheetId="2" hidden="1">'District AAFTE'!$A$8:$Y$318</definedName>
    <definedName name="_xlnm._FilterDatabase" localSheetId="3" hidden="1">VAL!$A$1:$G$1</definedName>
    <definedName name="_Order1" hidden="1">255</definedName>
    <definedName name="_Order2" hidden="1">255</definedName>
    <definedName name="Data">Data!$A$2:$Q$298</definedName>
    <definedName name="enrollment">'District AAFTE'!$A:$Y</definedName>
    <definedName name="_xlnm.Print_Area" localSheetId="0">LevyCalc!$A$1:$F$58</definedName>
    <definedName name="SY201920Growth">'District AAFTE'!$J$4</definedName>
    <definedName name="SY202021Growth">'District AAFTE'!$K$4</definedName>
    <definedName name="SY202122growth">'District AAFTE'!$L$4</definedName>
    <definedName name="SY202223growth">'District AAFTE'!$M$4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" i="1" l="1"/>
  <c r="I3" i="1" l="1"/>
  <c r="X7" i="5" l="1"/>
  <c r="N9" i="5"/>
  <c r="Q9" i="5"/>
  <c r="P9" i="5"/>
  <c r="O9" i="5"/>
  <c r="E310" i="5"/>
  <c r="J310" i="5" s="1"/>
  <c r="T310" i="5" s="1"/>
  <c r="I310" i="5"/>
  <c r="N310" i="5"/>
  <c r="O310" i="5"/>
  <c r="P310" i="5"/>
  <c r="Q310" i="5"/>
  <c r="S310" i="5"/>
  <c r="D303" i="5"/>
  <c r="L310" i="5" l="1"/>
  <c r="K310" i="5"/>
  <c r="U310" i="5" s="1"/>
  <c r="V310" i="5"/>
  <c r="D2" i="4" l="1"/>
  <c r="F29" i="3" l="1"/>
  <c r="F38" i="3" s="1"/>
  <c r="E29" i="3"/>
  <c r="E38" i="3" s="1"/>
  <c r="D29" i="3"/>
  <c r="D38" i="3" s="1"/>
  <c r="C29" i="3"/>
  <c r="C38" i="3" s="1"/>
  <c r="C16" i="3" l="1"/>
  <c r="D16" i="3" s="1"/>
  <c r="E16" i="3" s="1"/>
  <c r="F16" i="3" s="1"/>
  <c r="Y7" i="5" l="1"/>
  <c r="C7" i="5"/>
  <c r="I34" i="5"/>
  <c r="I118" i="5"/>
  <c r="I124" i="5"/>
  <c r="I201" i="5"/>
  <c r="I265" i="5"/>
  <c r="I281" i="5"/>
  <c r="N10" i="5"/>
  <c r="O10" i="5"/>
  <c r="P10" i="5"/>
  <c r="Q10" i="5"/>
  <c r="N11" i="5"/>
  <c r="O11" i="5"/>
  <c r="P11" i="5"/>
  <c r="Q11" i="5"/>
  <c r="N12" i="5"/>
  <c r="O12" i="5"/>
  <c r="P12" i="5"/>
  <c r="Q12" i="5"/>
  <c r="N13" i="5"/>
  <c r="O13" i="5"/>
  <c r="P13" i="5"/>
  <c r="Q13" i="5"/>
  <c r="N14" i="5"/>
  <c r="O14" i="5"/>
  <c r="P14" i="5"/>
  <c r="Q14" i="5"/>
  <c r="N15" i="5"/>
  <c r="O15" i="5"/>
  <c r="P15" i="5"/>
  <c r="Q15" i="5"/>
  <c r="N16" i="5"/>
  <c r="O16" i="5"/>
  <c r="P16" i="5"/>
  <c r="Q16" i="5"/>
  <c r="N17" i="5"/>
  <c r="O17" i="5"/>
  <c r="P17" i="5"/>
  <c r="Q17" i="5"/>
  <c r="N18" i="5"/>
  <c r="O18" i="5"/>
  <c r="P18" i="5"/>
  <c r="Q18" i="5"/>
  <c r="N19" i="5"/>
  <c r="O19" i="5"/>
  <c r="P19" i="5"/>
  <c r="Q19" i="5"/>
  <c r="N20" i="5"/>
  <c r="O20" i="5"/>
  <c r="P20" i="5"/>
  <c r="Q20" i="5"/>
  <c r="N21" i="5"/>
  <c r="O21" i="5"/>
  <c r="P21" i="5"/>
  <c r="Q21" i="5"/>
  <c r="N22" i="5"/>
  <c r="O22" i="5"/>
  <c r="P22" i="5"/>
  <c r="Q22" i="5"/>
  <c r="N23" i="5"/>
  <c r="O23" i="5"/>
  <c r="P23" i="5"/>
  <c r="Q23" i="5"/>
  <c r="N24" i="5"/>
  <c r="O24" i="5"/>
  <c r="P24" i="5"/>
  <c r="Q24" i="5"/>
  <c r="N25" i="5"/>
  <c r="O25" i="5"/>
  <c r="P25" i="5"/>
  <c r="Q25" i="5"/>
  <c r="N26" i="5"/>
  <c r="O26" i="5"/>
  <c r="P26" i="5"/>
  <c r="Q26" i="5"/>
  <c r="N27" i="5"/>
  <c r="O27" i="5"/>
  <c r="P27" i="5"/>
  <c r="Q27" i="5"/>
  <c r="N28" i="5"/>
  <c r="O28" i="5"/>
  <c r="P28" i="5"/>
  <c r="Q28" i="5"/>
  <c r="N29" i="5"/>
  <c r="O29" i="5"/>
  <c r="P29" i="5"/>
  <c r="Q29" i="5"/>
  <c r="N30" i="5"/>
  <c r="O30" i="5"/>
  <c r="P30" i="5"/>
  <c r="Q30" i="5"/>
  <c r="N31" i="5"/>
  <c r="O31" i="5"/>
  <c r="P31" i="5"/>
  <c r="Q31" i="5"/>
  <c r="N32" i="5"/>
  <c r="O32" i="5"/>
  <c r="P32" i="5"/>
  <c r="Q32" i="5"/>
  <c r="N33" i="5"/>
  <c r="O33" i="5"/>
  <c r="P33" i="5"/>
  <c r="Q33" i="5"/>
  <c r="N34" i="5"/>
  <c r="O34" i="5"/>
  <c r="P34" i="5"/>
  <c r="Q34" i="5"/>
  <c r="N35" i="5"/>
  <c r="O35" i="5"/>
  <c r="P35" i="5"/>
  <c r="Q35" i="5"/>
  <c r="N36" i="5"/>
  <c r="O36" i="5"/>
  <c r="P36" i="5"/>
  <c r="Q36" i="5"/>
  <c r="N37" i="5"/>
  <c r="O37" i="5"/>
  <c r="P37" i="5"/>
  <c r="Q37" i="5"/>
  <c r="N38" i="5"/>
  <c r="O38" i="5"/>
  <c r="P38" i="5"/>
  <c r="Q38" i="5"/>
  <c r="N39" i="5"/>
  <c r="O39" i="5"/>
  <c r="P39" i="5"/>
  <c r="Q39" i="5"/>
  <c r="N40" i="5"/>
  <c r="O40" i="5"/>
  <c r="P40" i="5"/>
  <c r="Q40" i="5"/>
  <c r="N41" i="5"/>
  <c r="O41" i="5"/>
  <c r="P41" i="5"/>
  <c r="Q41" i="5"/>
  <c r="N42" i="5"/>
  <c r="O42" i="5"/>
  <c r="P42" i="5"/>
  <c r="Q42" i="5"/>
  <c r="N43" i="5"/>
  <c r="O43" i="5"/>
  <c r="P43" i="5"/>
  <c r="Q43" i="5"/>
  <c r="N44" i="5"/>
  <c r="O44" i="5"/>
  <c r="P44" i="5"/>
  <c r="Q44" i="5"/>
  <c r="N45" i="5"/>
  <c r="O45" i="5"/>
  <c r="P45" i="5"/>
  <c r="Q45" i="5"/>
  <c r="N46" i="5"/>
  <c r="O46" i="5"/>
  <c r="P46" i="5"/>
  <c r="Q46" i="5"/>
  <c r="N47" i="5"/>
  <c r="O47" i="5"/>
  <c r="P47" i="5"/>
  <c r="Q47" i="5"/>
  <c r="N48" i="5"/>
  <c r="O48" i="5"/>
  <c r="P48" i="5"/>
  <c r="Q48" i="5"/>
  <c r="N49" i="5"/>
  <c r="O49" i="5"/>
  <c r="P49" i="5"/>
  <c r="Q49" i="5"/>
  <c r="N50" i="5"/>
  <c r="O50" i="5"/>
  <c r="P50" i="5"/>
  <c r="Q50" i="5"/>
  <c r="N51" i="5"/>
  <c r="O51" i="5"/>
  <c r="P51" i="5"/>
  <c r="Q51" i="5"/>
  <c r="N52" i="5"/>
  <c r="O52" i="5"/>
  <c r="P52" i="5"/>
  <c r="Q52" i="5"/>
  <c r="N53" i="5"/>
  <c r="O53" i="5"/>
  <c r="P53" i="5"/>
  <c r="Q53" i="5"/>
  <c r="N54" i="5"/>
  <c r="O54" i="5"/>
  <c r="P54" i="5"/>
  <c r="Q54" i="5"/>
  <c r="N55" i="5"/>
  <c r="O55" i="5"/>
  <c r="P55" i="5"/>
  <c r="Q55" i="5"/>
  <c r="N56" i="5"/>
  <c r="O56" i="5"/>
  <c r="P56" i="5"/>
  <c r="Q56" i="5"/>
  <c r="N57" i="5"/>
  <c r="O57" i="5"/>
  <c r="P57" i="5"/>
  <c r="Q57" i="5"/>
  <c r="N58" i="5"/>
  <c r="O58" i="5"/>
  <c r="P58" i="5"/>
  <c r="Q58" i="5"/>
  <c r="N59" i="5"/>
  <c r="O59" i="5"/>
  <c r="P59" i="5"/>
  <c r="Q59" i="5"/>
  <c r="N60" i="5"/>
  <c r="O60" i="5"/>
  <c r="P60" i="5"/>
  <c r="Q60" i="5"/>
  <c r="N61" i="5"/>
  <c r="O61" i="5"/>
  <c r="P61" i="5"/>
  <c r="Q61" i="5"/>
  <c r="N62" i="5"/>
  <c r="O62" i="5"/>
  <c r="P62" i="5"/>
  <c r="Q62" i="5"/>
  <c r="N63" i="5"/>
  <c r="O63" i="5"/>
  <c r="P63" i="5"/>
  <c r="Q63" i="5"/>
  <c r="N64" i="5"/>
  <c r="O64" i="5"/>
  <c r="P64" i="5"/>
  <c r="Q64" i="5"/>
  <c r="N65" i="5"/>
  <c r="O65" i="5"/>
  <c r="P65" i="5"/>
  <c r="Q65" i="5"/>
  <c r="N66" i="5"/>
  <c r="O66" i="5"/>
  <c r="P66" i="5"/>
  <c r="Q66" i="5"/>
  <c r="N67" i="5"/>
  <c r="O67" i="5"/>
  <c r="P67" i="5"/>
  <c r="Q67" i="5"/>
  <c r="N68" i="5"/>
  <c r="O68" i="5"/>
  <c r="P68" i="5"/>
  <c r="Q68" i="5"/>
  <c r="N69" i="5"/>
  <c r="O69" i="5"/>
  <c r="P69" i="5"/>
  <c r="Q69" i="5"/>
  <c r="N70" i="5"/>
  <c r="O70" i="5"/>
  <c r="P70" i="5"/>
  <c r="Q70" i="5"/>
  <c r="N71" i="5"/>
  <c r="O71" i="5"/>
  <c r="P71" i="5"/>
  <c r="Q71" i="5"/>
  <c r="N72" i="5"/>
  <c r="O72" i="5"/>
  <c r="P72" i="5"/>
  <c r="Q72" i="5"/>
  <c r="N73" i="5"/>
  <c r="O73" i="5"/>
  <c r="P73" i="5"/>
  <c r="Q73" i="5"/>
  <c r="N74" i="5"/>
  <c r="O74" i="5"/>
  <c r="P74" i="5"/>
  <c r="Q74" i="5"/>
  <c r="N75" i="5"/>
  <c r="O75" i="5"/>
  <c r="P75" i="5"/>
  <c r="Q75" i="5"/>
  <c r="N76" i="5"/>
  <c r="O76" i="5"/>
  <c r="P76" i="5"/>
  <c r="Q76" i="5"/>
  <c r="N77" i="5"/>
  <c r="O77" i="5"/>
  <c r="P77" i="5"/>
  <c r="Q77" i="5"/>
  <c r="N78" i="5"/>
  <c r="O78" i="5"/>
  <c r="P78" i="5"/>
  <c r="Q78" i="5"/>
  <c r="N79" i="5"/>
  <c r="O79" i="5"/>
  <c r="P79" i="5"/>
  <c r="Q79" i="5"/>
  <c r="N80" i="5"/>
  <c r="O80" i="5"/>
  <c r="P80" i="5"/>
  <c r="Q80" i="5"/>
  <c r="N81" i="5"/>
  <c r="O81" i="5"/>
  <c r="P81" i="5"/>
  <c r="Q81" i="5"/>
  <c r="N82" i="5"/>
  <c r="O82" i="5"/>
  <c r="P82" i="5"/>
  <c r="Q82" i="5"/>
  <c r="N83" i="5"/>
  <c r="O83" i="5"/>
  <c r="P83" i="5"/>
  <c r="Q83" i="5"/>
  <c r="N84" i="5"/>
  <c r="O84" i="5"/>
  <c r="P84" i="5"/>
  <c r="Q84" i="5"/>
  <c r="N85" i="5"/>
  <c r="O85" i="5"/>
  <c r="P85" i="5"/>
  <c r="Q85" i="5"/>
  <c r="N86" i="5"/>
  <c r="O86" i="5"/>
  <c r="P86" i="5"/>
  <c r="Q86" i="5"/>
  <c r="N87" i="5"/>
  <c r="O87" i="5"/>
  <c r="P87" i="5"/>
  <c r="Q87" i="5"/>
  <c r="N88" i="5"/>
  <c r="O88" i="5"/>
  <c r="P88" i="5"/>
  <c r="Q88" i="5"/>
  <c r="N89" i="5"/>
  <c r="O89" i="5"/>
  <c r="P89" i="5"/>
  <c r="Q89" i="5"/>
  <c r="N90" i="5"/>
  <c r="O90" i="5"/>
  <c r="P90" i="5"/>
  <c r="Q90" i="5"/>
  <c r="N91" i="5"/>
  <c r="O91" i="5"/>
  <c r="P91" i="5"/>
  <c r="Q91" i="5"/>
  <c r="N92" i="5"/>
  <c r="O92" i="5"/>
  <c r="P92" i="5"/>
  <c r="Q92" i="5"/>
  <c r="N93" i="5"/>
  <c r="O93" i="5"/>
  <c r="P93" i="5"/>
  <c r="Q93" i="5"/>
  <c r="N94" i="5"/>
  <c r="O94" i="5"/>
  <c r="P94" i="5"/>
  <c r="Q94" i="5"/>
  <c r="N95" i="5"/>
  <c r="O95" i="5"/>
  <c r="P95" i="5"/>
  <c r="Q95" i="5"/>
  <c r="N96" i="5"/>
  <c r="O96" i="5"/>
  <c r="P96" i="5"/>
  <c r="Q96" i="5"/>
  <c r="N97" i="5"/>
  <c r="O97" i="5"/>
  <c r="P97" i="5"/>
  <c r="Q97" i="5"/>
  <c r="N98" i="5"/>
  <c r="O98" i="5"/>
  <c r="P98" i="5"/>
  <c r="Q98" i="5"/>
  <c r="N99" i="5"/>
  <c r="O99" i="5"/>
  <c r="P99" i="5"/>
  <c r="Q99" i="5"/>
  <c r="N100" i="5"/>
  <c r="O100" i="5"/>
  <c r="P100" i="5"/>
  <c r="Q100" i="5"/>
  <c r="N101" i="5"/>
  <c r="O101" i="5"/>
  <c r="P101" i="5"/>
  <c r="Q101" i="5"/>
  <c r="N102" i="5"/>
  <c r="O102" i="5"/>
  <c r="P102" i="5"/>
  <c r="Q102" i="5"/>
  <c r="N103" i="5"/>
  <c r="O103" i="5"/>
  <c r="P103" i="5"/>
  <c r="Q103" i="5"/>
  <c r="N104" i="5"/>
  <c r="O104" i="5"/>
  <c r="P104" i="5"/>
  <c r="Q104" i="5"/>
  <c r="N105" i="5"/>
  <c r="O105" i="5"/>
  <c r="P105" i="5"/>
  <c r="Q105" i="5"/>
  <c r="N106" i="5"/>
  <c r="O106" i="5"/>
  <c r="P106" i="5"/>
  <c r="Q106" i="5"/>
  <c r="N107" i="5"/>
  <c r="O107" i="5"/>
  <c r="P107" i="5"/>
  <c r="Q107" i="5"/>
  <c r="N108" i="5"/>
  <c r="O108" i="5"/>
  <c r="P108" i="5"/>
  <c r="Q108" i="5"/>
  <c r="N109" i="5"/>
  <c r="O109" i="5"/>
  <c r="P109" i="5"/>
  <c r="Q109" i="5"/>
  <c r="N110" i="5"/>
  <c r="O110" i="5"/>
  <c r="P110" i="5"/>
  <c r="Q110" i="5"/>
  <c r="N111" i="5"/>
  <c r="O111" i="5"/>
  <c r="P111" i="5"/>
  <c r="Q111" i="5"/>
  <c r="N112" i="5"/>
  <c r="O112" i="5"/>
  <c r="P112" i="5"/>
  <c r="Q112" i="5"/>
  <c r="N113" i="5"/>
  <c r="O113" i="5"/>
  <c r="P113" i="5"/>
  <c r="Q113" i="5"/>
  <c r="N114" i="5"/>
  <c r="O114" i="5"/>
  <c r="P114" i="5"/>
  <c r="Q114" i="5"/>
  <c r="N115" i="5"/>
  <c r="O115" i="5"/>
  <c r="P115" i="5"/>
  <c r="Q115" i="5"/>
  <c r="N116" i="5"/>
  <c r="O116" i="5"/>
  <c r="P116" i="5"/>
  <c r="Q116" i="5"/>
  <c r="N117" i="5"/>
  <c r="O117" i="5"/>
  <c r="P117" i="5"/>
  <c r="Q117" i="5"/>
  <c r="N118" i="5"/>
  <c r="O118" i="5"/>
  <c r="P118" i="5"/>
  <c r="Q118" i="5"/>
  <c r="N119" i="5"/>
  <c r="O119" i="5"/>
  <c r="P119" i="5"/>
  <c r="Q119" i="5"/>
  <c r="N120" i="5"/>
  <c r="O120" i="5"/>
  <c r="P120" i="5"/>
  <c r="Q120" i="5"/>
  <c r="N121" i="5"/>
  <c r="O121" i="5"/>
  <c r="P121" i="5"/>
  <c r="Q121" i="5"/>
  <c r="N122" i="5"/>
  <c r="O122" i="5"/>
  <c r="P122" i="5"/>
  <c r="Q122" i="5"/>
  <c r="N123" i="5"/>
  <c r="O123" i="5"/>
  <c r="P123" i="5"/>
  <c r="Q123" i="5"/>
  <c r="N124" i="5"/>
  <c r="O124" i="5"/>
  <c r="P124" i="5"/>
  <c r="Q124" i="5"/>
  <c r="N125" i="5"/>
  <c r="O125" i="5"/>
  <c r="P125" i="5"/>
  <c r="Q125" i="5"/>
  <c r="N126" i="5"/>
  <c r="O126" i="5"/>
  <c r="P126" i="5"/>
  <c r="Q126" i="5"/>
  <c r="N127" i="5"/>
  <c r="O127" i="5"/>
  <c r="P127" i="5"/>
  <c r="Q127" i="5"/>
  <c r="N128" i="5"/>
  <c r="O128" i="5"/>
  <c r="P128" i="5"/>
  <c r="Q128" i="5"/>
  <c r="N129" i="5"/>
  <c r="O129" i="5"/>
  <c r="P129" i="5"/>
  <c r="Q129" i="5"/>
  <c r="N130" i="5"/>
  <c r="O130" i="5"/>
  <c r="P130" i="5"/>
  <c r="Q130" i="5"/>
  <c r="N131" i="5"/>
  <c r="O131" i="5"/>
  <c r="P131" i="5"/>
  <c r="Q131" i="5"/>
  <c r="N132" i="5"/>
  <c r="O132" i="5"/>
  <c r="P132" i="5"/>
  <c r="Q132" i="5"/>
  <c r="N133" i="5"/>
  <c r="O133" i="5"/>
  <c r="P133" i="5"/>
  <c r="Q133" i="5"/>
  <c r="N134" i="5"/>
  <c r="O134" i="5"/>
  <c r="P134" i="5"/>
  <c r="Q134" i="5"/>
  <c r="N135" i="5"/>
  <c r="O135" i="5"/>
  <c r="P135" i="5"/>
  <c r="Q135" i="5"/>
  <c r="N136" i="5"/>
  <c r="O136" i="5"/>
  <c r="P136" i="5"/>
  <c r="Q136" i="5"/>
  <c r="N137" i="5"/>
  <c r="O137" i="5"/>
  <c r="P137" i="5"/>
  <c r="Q137" i="5"/>
  <c r="N138" i="5"/>
  <c r="O138" i="5"/>
  <c r="P138" i="5"/>
  <c r="Q138" i="5"/>
  <c r="N139" i="5"/>
  <c r="O139" i="5"/>
  <c r="P139" i="5"/>
  <c r="Q139" i="5"/>
  <c r="N140" i="5"/>
  <c r="O140" i="5"/>
  <c r="P140" i="5"/>
  <c r="Q140" i="5"/>
  <c r="N141" i="5"/>
  <c r="O141" i="5"/>
  <c r="P141" i="5"/>
  <c r="Q141" i="5"/>
  <c r="N142" i="5"/>
  <c r="O142" i="5"/>
  <c r="P142" i="5"/>
  <c r="Q142" i="5"/>
  <c r="N143" i="5"/>
  <c r="O143" i="5"/>
  <c r="P143" i="5"/>
  <c r="Q143" i="5"/>
  <c r="N144" i="5"/>
  <c r="O144" i="5"/>
  <c r="P144" i="5"/>
  <c r="Q144" i="5"/>
  <c r="N145" i="5"/>
  <c r="O145" i="5"/>
  <c r="P145" i="5"/>
  <c r="Q145" i="5"/>
  <c r="N146" i="5"/>
  <c r="O146" i="5"/>
  <c r="P146" i="5"/>
  <c r="Q146" i="5"/>
  <c r="N147" i="5"/>
  <c r="O147" i="5"/>
  <c r="P147" i="5"/>
  <c r="Q147" i="5"/>
  <c r="N148" i="5"/>
  <c r="O148" i="5"/>
  <c r="P148" i="5"/>
  <c r="Q148" i="5"/>
  <c r="N149" i="5"/>
  <c r="O149" i="5"/>
  <c r="P149" i="5"/>
  <c r="Q149" i="5"/>
  <c r="N150" i="5"/>
  <c r="O150" i="5"/>
  <c r="P150" i="5"/>
  <c r="Q150" i="5"/>
  <c r="N151" i="5"/>
  <c r="O151" i="5"/>
  <c r="P151" i="5"/>
  <c r="Q151" i="5"/>
  <c r="N152" i="5"/>
  <c r="O152" i="5"/>
  <c r="P152" i="5"/>
  <c r="Q152" i="5"/>
  <c r="N153" i="5"/>
  <c r="O153" i="5"/>
  <c r="P153" i="5"/>
  <c r="Q153" i="5"/>
  <c r="N154" i="5"/>
  <c r="O154" i="5"/>
  <c r="P154" i="5"/>
  <c r="Q154" i="5"/>
  <c r="N155" i="5"/>
  <c r="O155" i="5"/>
  <c r="P155" i="5"/>
  <c r="Q155" i="5"/>
  <c r="N156" i="5"/>
  <c r="O156" i="5"/>
  <c r="P156" i="5"/>
  <c r="Q156" i="5"/>
  <c r="N157" i="5"/>
  <c r="O157" i="5"/>
  <c r="P157" i="5"/>
  <c r="Q157" i="5"/>
  <c r="N158" i="5"/>
  <c r="O158" i="5"/>
  <c r="P158" i="5"/>
  <c r="Q158" i="5"/>
  <c r="N159" i="5"/>
  <c r="O159" i="5"/>
  <c r="P159" i="5"/>
  <c r="Q159" i="5"/>
  <c r="N160" i="5"/>
  <c r="O160" i="5"/>
  <c r="P160" i="5"/>
  <c r="Q160" i="5"/>
  <c r="N161" i="5"/>
  <c r="O161" i="5"/>
  <c r="P161" i="5"/>
  <c r="Q161" i="5"/>
  <c r="N162" i="5"/>
  <c r="O162" i="5"/>
  <c r="P162" i="5"/>
  <c r="Q162" i="5"/>
  <c r="N163" i="5"/>
  <c r="O163" i="5"/>
  <c r="P163" i="5"/>
  <c r="Q163" i="5"/>
  <c r="N164" i="5"/>
  <c r="O164" i="5"/>
  <c r="P164" i="5"/>
  <c r="Q164" i="5"/>
  <c r="N165" i="5"/>
  <c r="O165" i="5"/>
  <c r="P165" i="5"/>
  <c r="Q165" i="5"/>
  <c r="N166" i="5"/>
  <c r="O166" i="5"/>
  <c r="P166" i="5"/>
  <c r="Q166" i="5"/>
  <c r="N167" i="5"/>
  <c r="O167" i="5"/>
  <c r="P167" i="5"/>
  <c r="Q167" i="5"/>
  <c r="N168" i="5"/>
  <c r="O168" i="5"/>
  <c r="P168" i="5"/>
  <c r="Q168" i="5"/>
  <c r="N169" i="5"/>
  <c r="O169" i="5"/>
  <c r="P169" i="5"/>
  <c r="Q169" i="5"/>
  <c r="N170" i="5"/>
  <c r="O170" i="5"/>
  <c r="P170" i="5"/>
  <c r="Q170" i="5"/>
  <c r="N171" i="5"/>
  <c r="O171" i="5"/>
  <c r="P171" i="5"/>
  <c r="Q171" i="5"/>
  <c r="N172" i="5"/>
  <c r="O172" i="5"/>
  <c r="P172" i="5"/>
  <c r="Q172" i="5"/>
  <c r="N173" i="5"/>
  <c r="O173" i="5"/>
  <c r="P173" i="5"/>
  <c r="Q173" i="5"/>
  <c r="N174" i="5"/>
  <c r="O174" i="5"/>
  <c r="P174" i="5"/>
  <c r="Q174" i="5"/>
  <c r="N175" i="5"/>
  <c r="O175" i="5"/>
  <c r="P175" i="5"/>
  <c r="Q175" i="5"/>
  <c r="N176" i="5"/>
  <c r="O176" i="5"/>
  <c r="P176" i="5"/>
  <c r="Q176" i="5"/>
  <c r="N177" i="5"/>
  <c r="O177" i="5"/>
  <c r="P177" i="5"/>
  <c r="Q177" i="5"/>
  <c r="N178" i="5"/>
  <c r="O178" i="5"/>
  <c r="P178" i="5"/>
  <c r="Q178" i="5"/>
  <c r="N179" i="5"/>
  <c r="O179" i="5"/>
  <c r="P179" i="5"/>
  <c r="Q179" i="5"/>
  <c r="N180" i="5"/>
  <c r="O180" i="5"/>
  <c r="P180" i="5"/>
  <c r="Q180" i="5"/>
  <c r="N181" i="5"/>
  <c r="O181" i="5"/>
  <c r="P181" i="5"/>
  <c r="Q181" i="5"/>
  <c r="N182" i="5"/>
  <c r="O182" i="5"/>
  <c r="P182" i="5"/>
  <c r="Q182" i="5"/>
  <c r="N183" i="5"/>
  <c r="O183" i="5"/>
  <c r="P183" i="5"/>
  <c r="Q183" i="5"/>
  <c r="N184" i="5"/>
  <c r="O184" i="5"/>
  <c r="P184" i="5"/>
  <c r="Q184" i="5"/>
  <c r="N185" i="5"/>
  <c r="O185" i="5"/>
  <c r="P185" i="5"/>
  <c r="Q185" i="5"/>
  <c r="N186" i="5"/>
  <c r="O186" i="5"/>
  <c r="P186" i="5"/>
  <c r="Q186" i="5"/>
  <c r="N187" i="5"/>
  <c r="O187" i="5"/>
  <c r="P187" i="5"/>
  <c r="Q187" i="5"/>
  <c r="N188" i="5"/>
  <c r="O188" i="5"/>
  <c r="P188" i="5"/>
  <c r="Q188" i="5"/>
  <c r="N189" i="5"/>
  <c r="O189" i="5"/>
  <c r="P189" i="5"/>
  <c r="Q189" i="5"/>
  <c r="N190" i="5"/>
  <c r="O190" i="5"/>
  <c r="P190" i="5"/>
  <c r="Q190" i="5"/>
  <c r="N191" i="5"/>
  <c r="O191" i="5"/>
  <c r="P191" i="5"/>
  <c r="Q191" i="5"/>
  <c r="N192" i="5"/>
  <c r="O192" i="5"/>
  <c r="P192" i="5"/>
  <c r="Q192" i="5"/>
  <c r="N193" i="5"/>
  <c r="O193" i="5"/>
  <c r="P193" i="5"/>
  <c r="Q193" i="5"/>
  <c r="N194" i="5"/>
  <c r="O194" i="5"/>
  <c r="P194" i="5"/>
  <c r="Q194" i="5"/>
  <c r="N195" i="5"/>
  <c r="O195" i="5"/>
  <c r="P195" i="5"/>
  <c r="Q195" i="5"/>
  <c r="N196" i="5"/>
  <c r="O196" i="5"/>
  <c r="P196" i="5"/>
  <c r="Q196" i="5"/>
  <c r="N197" i="5"/>
  <c r="O197" i="5"/>
  <c r="P197" i="5"/>
  <c r="Q197" i="5"/>
  <c r="N198" i="5"/>
  <c r="O198" i="5"/>
  <c r="P198" i="5"/>
  <c r="Q198" i="5"/>
  <c r="N199" i="5"/>
  <c r="O199" i="5"/>
  <c r="P199" i="5"/>
  <c r="Q199" i="5"/>
  <c r="N200" i="5"/>
  <c r="O200" i="5"/>
  <c r="P200" i="5"/>
  <c r="Q200" i="5"/>
  <c r="N201" i="5"/>
  <c r="O201" i="5"/>
  <c r="P201" i="5"/>
  <c r="Q201" i="5"/>
  <c r="N202" i="5"/>
  <c r="O202" i="5"/>
  <c r="P202" i="5"/>
  <c r="Q202" i="5"/>
  <c r="N203" i="5"/>
  <c r="O203" i="5"/>
  <c r="P203" i="5"/>
  <c r="Q203" i="5"/>
  <c r="N204" i="5"/>
  <c r="O204" i="5"/>
  <c r="P204" i="5"/>
  <c r="Q204" i="5"/>
  <c r="N205" i="5"/>
  <c r="O205" i="5"/>
  <c r="P205" i="5"/>
  <c r="Q205" i="5"/>
  <c r="N206" i="5"/>
  <c r="O206" i="5"/>
  <c r="P206" i="5"/>
  <c r="Q206" i="5"/>
  <c r="N207" i="5"/>
  <c r="O207" i="5"/>
  <c r="P207" i="5"/>
  <c r="Q207" i="5"/>
  <c r="N208" i="5"/>
  <c r="O208" i="5"/>
  <c r="P208" i="5"/>
  <c r="Q208" i="5"/>
  <c r="N209" i="5"/>
  <c r="O209" i="5"/>
  <c r="P209" i="5"/>
  <c r="Q209" i="5"/>
  <c r="N210" i="5"/>
  <c r="O210" i="5"/>
  <c r="P210" i="5"/>
  <c r="Q210" i="5"/>
  <c r="N211" i="5"/>
  <c r="O211" i="5"/>
  <c r="P211" i="5"/>
  <c r="Q211" i="5"/>
  <c r="N212" i="5"/>
  <c r="O212" i="5"/>
  <c r="P212" i="5"/>
  <c r="Q212" i="5"/>
  <c r="N213" i="5"/>
  <c r="O213" i="5"/>
  <c r="P213" i="5"/>
  <c r="Q213" i="5"/>
  <c r="N214" i="5"/>
  <c r="O214" i="5"/>
  <c r="P214" i="5"/>
  <c r="Q214" i="5"/>
  <c r="N215" i="5"/>
  <c r="O215" i="5"/>
  <c r="P215" i="5"/>
  <c r="Q215" i="5"/>
  <c r="N216" i="5"/>
  <c r="O216" i="5"/>
  <c r="P216" i="5"/>
  <c r="Q216" i="5"/>
  <c r="N217" i="5"/>
  <c r="O217" i="5"/>
  <c r="P217" i="5"/>
  <c r="Q217" i="5"/>
  <c r="N218" i="5"/>
  <c r="O218" i="5"/>
  <c r="P218" i="5"/>
  <c r="Q218" i="5"/>
  <c r="N219" i="5"/>
  <c r="O219" i="5"/>
  <c r="P219" i="5"/>
  <c r="Q219" i="5"/>
  <c r="N220" i="5"/>
  <c r="O220" i="5"/>
  <c r="P220" i="5"/>
  <c r="Q220" i="5"/>
  <c r="N221" i="5"/>
  <c r="O221" i="5"/>
  <c r="P221" i="5"/>
  <c r="Q221" i="5"/>
  <c r="N222" i="5"/>
  <c r="O222" i="5"/>
  <c r="P222" i="5"/>
  <c r="Q222" i="5"/>
  <c r="N223" i="5"/>
  <c r="O223" i="5"/>
  <c r="P223" i="5"/>
  <c r="Q223" i="5"/>
  <c r="N224" i="5"/>
  <c r="O224" i="5"/>
  <c r="P224" i="5"/>
  <c r="Q224" i="5"/>
  <c r="N225" i="5"/>
  <c r="O225" i="5"/>
  <c r="P225" i="5"/>
  <c r="Q225" i="5"/>
  <c r="N226" i="5"/>
  <c r="O226" i="5"/>
  <c r="P226" i="5"/>
  <c r="Q226" i="5"/>
  <c r="N227" i="5"/>
  <c r="O227" i="5"/>
  <c r="P227" i="5"/>
  <c r="Q227" i="5"/>
  <c r="N228" i="5"/>
  <c r="O228" i="5"/>
  <c r="P228" i="5"/>
  <c r="Q228" i="5"/>
  <c r="N229" i="5"/>
  <c r="O229" i="5"/>
  <c r="P229" i="5"/>
  <c r="Q229" i="5"/>
  <c r="N230" i="5"/>
  <c r="O230" i="5"/>
  <c r="P230" i="5"/>
  <c r="Q230" i="5"/>
  <c r="N231" i="5"/>
  <c r="O231" i="5"/>
  <c r="P231" i="5"/>
  <c r="Q231" i="5"/>
  <c r="N232" i="5"/>
  <c r="O232" i="5"/>
  <c r="P232" i="5"/>
  <c r="Q232" i="5"/>
  <c r="N233" i="5"/>
  <c r="O233" i="5"/>
  <c r="P233" i="5"/>
  <c r="Q233" i="5"/>
  <c r="N234" i="5"/>
  <c r="O234" i="5"/>
  <c r="P234" i="5"/>
  <c r="Q234" i="5"/>
  <c r="N235" i="5"/>
  <c r="O235" i="5"/>
  <c r="P235" i="5"/>
  <c r="Q235" i="5"/>
  <c r="N236" i="5"/>
  <c r="O236" i="5"/>
  <c r="P236" i="5"/>
  <c r="Q236" i="5"/>
  <c r="N237" i="5"/>
  <c r="O237" i="5"/>
  <c r="P237" i="5"/>
  <c r="Q237" i="5"/>
  <c r="N238" i="5"/>
  <c r="O238" i="5"/>
  <c r="P238" i="5"/>
  <c r="Q238" i="5"/>
  <c r="N239" i="5"/>
  <c r="O239" i="5"/>
  <c r="P239" i="5"/>
  <c r="Q239" i="5"/>
  <c r="N240" i="5"/>
  <c r="O240" i="5"/>
  <c r="P240" i="5"/>
  <c r="Q240" i="5"/>
  <c r="N241" i="5"/>
  <c r="O241" i="5"/>
  <c r="P241" i="5"/>
  <c r="Q241" i="5"/>
  <c r="N242" i="5"/>
  <c r="O242" i="5"/>
  <c r="P242" i="5"/>
  <c r="Q242" i="5"/>
  <c r="N243" i="5"/>
  <c r="O243" i="5"/>
  <c r="P243" i="5"/>
  <c r="Q243" i="5"/>
  <c r="N244" i="5"/>
  <c r="O244" i="5"/>
  <c r="P244" i="5"/>
  <c r="Q244" i="5"/>
  <c r="N245" i="5"/>
  <c r="O245" i="5"/>
  <c r="P245" i="5"/>
  <c r="Q245" i="5"/>
  <c r="N246" i="5"/>
  <c r="O246" i="5"/>
  <c r="P246" i="5"/>
  <c r="Q246" i="5"/>
  <c r="N247" i="5"/>
  <c r="O247" i="5"/>
  <c r="P247" i="5"/>
  <c r="Q247" i="5"/>
  <c r="N248" i="5"/>
  <c r="O248" i="5"/>
  <c r="P248" i="5"/>
  <c r="Q248" i="5"/>
  <c r="N249" i="5"/>
  <c r="O249" i="5"/>
  <c r="P249" i="5"/>
  <c r="Q249" i="5"/>
  <c r="N250" i="5"/>
  <c r="O250" i="5"/>
  <c r="P250" i="5"/>
  <c r="Q250" i="5"/>
  <c r="N251" i="5"/>
  <c r="O251" i="5"/>
  <c r="P251" i="5"/>
  <c r="Q251" i="5"/>
  <c r="N252" i="5"/>
  <c r="O252" i="5"/>
  <c r="P252" i="5"/>
  <c r="Q252" i="5"/>
  <c r="N253" i="5"/>
  <c r="O253" i="5"/>
  <c r="P253" i="5"/>
  <c r="Q253" i="5"/>
  <c r="N254" i="5"/>
  <c r="O254" i="5"/>
  <c r="P254" i="5"/>
  <c r="Q254" i="5"/>
  <c r="N255" i="5"/>
  <c r="O255" i="5"/>
  <c r="P255" i="5"/>
  <c r="Q255" i="5"/>
  <c r="N256" i="5"/>
  <c r="O256" i="5"/>
  <c r="P256" i="5"/>
  <c r="Q256" i="5"/>
  <c r="N257" i="5"/>
  <c r="O257" i="5"/>
  <c r="P257" i="5"/>
  <c r="Q257" i="5"/>
  <c r="N258" i="5"/>
  <c r="O258" i="5"/>
  <c r="P258" i="5"/>
  <c r="Q258" i="5"/>
  <c r="N259" i="5"/>
  <c r="O259" i="5"/>
  <c r="P259" i="5"/>
  <c r="Q259" i="5"/>
  <c r="N260" i="5"/>
  <c r="O260" i="5"/>
  <c r="P260" i="5"/>
  <c r="Q260" i="5"/>
  <c r="N261" i="5"/>
  <c r="O261" i="5"/>
  <c r="P261" i="5"/>
  <c r="Q261" i="5"/>
  <c r="N262" i="5"/>
  <c r="O262" i="5"/>
  <c r="P262" i="5"/>
  <c r="Q262" i="5"/>
  <c r="N263" i="5"/>
  <c r="O263" i="5"/>
  <c r="P263" i="5"/>
  <c r="Q263" i="5"/>
  <c r="N264" i="5"/>
  <c r="O264" i="5"/>
  <c r="P264" i="5"/>
  <c r="Q264" i="5"/>
  <c r="N265" i="5"/>
  <c r="O265" i="5"/>
  <c r="P265" i="5"/>
  <c r="Q265" i="5"/>
  <c r="N266" i="5"/>
  <c r="O266" i="5"/>
  <c r="P266" i="5"/>
  <c r="Q266" i="5"/>
  <c r="N267" i="5"/>
  <c r="O267" i="5"/>
  <c r="P267" i="5"/>
  <c r="Q267" i="5"/>
  <c r="N268" i="5"/>
  <c r="O268" i="5"/>
  <c r="P268" i="5"/>
  <c r="Q268" i="5"/>
  <c r="N269" i="5"/>
  <c r="O269" i="5"/>
  <c r="P269" i="5"/>
  <c r="Q269" i="5"/>
  <c r="N270" i="5"/>
  <c r="O270" i="5"/>
  <c r="P270" i="5"/>
  <c r="Q270" i="5"/>
  <c r="N271" i="5"/>
  <c r="O271" i="5"/>
  <c r="P271" i="5"/>
  <c r="Q271" i="5"/>
  <c r="N272" i="5"/>
  <c r="O272" i="5"/>
  <c r="P272" i="5"/>
  <c r="Q272" i="5"/>
  <c r="N273" i="5"/>
  <c r="O273" i="5"/>
  <c r="P273" i="5"/>
  <c r="Q273" i="5"/>
  <c r="N274" i="5"/>
  <c r="O274" i="5"/>
  <c r="P274" i="5"/>
  <c r="Q274" i="5"/>
  <c r="N275" i="5"/>
  <c r="O275" i="5"/>
  <c r="P275" i="5"/>
  <c r="Q275" i="5"/>
  <c r="N276" i="5"/>
  <c r="O276" i="5"/>
  <c r="P276" i="5"/>
  <c r="Q276" i="5"/>
  <c r="N277" i="5"/>
  <c r="O277" i="5"/>
  <c r="P277" i="5"/>
  <c r="Q277" i="5"/>
  <c r="N278" i="5"/>
  <c r="O278" i="5"/>
  <c r="P278" i="5"/>
  <c r="Q278" i="5"/>
  <c r="N279" i="5"/>
  <c r="O279" i="5"/>
  <c r="P279" i="5"/>
  <c r="Q279" i="5"/>
  <c r="N280" i="5"/>
  <c r="O280" i="5"/>
  <c r="P280" i="5"/>
  <c r="Q280" i="5"/>
  <c r="N281" i="5"/>
  <c r="O281" i="5"/>
  <c r="P281" i="5"/>
  <c r="Q281" i="5"/>
  <c r="N282" i="5"/>
  <c r="O282" i="5"/>
  <c r="P282" i="5"/>
  <c r="Q282" i="5"/>
  <c r="N283" i="5"/>
  <c r="O283" i="5"/>
  <c r="P283" i="5"/>
  <c r="Q283" i="5"/>
  <c r="N284" i="5"/>
  <c r="O284" i="5"/>
  <c r="P284" i="5"/>
  <c r="Q284" i="5"/>
  <c r="N285" i="5"/>
  <c r="O285" i="5"/>
  <c r="P285" i="5"/>
  <c r="Q285" i="5"/>
  <c r="N286" i="5"/>
  <c r="O286" i="5"/>
  <c r="P286" i="5"/>
  <c r="Q286" i="5"/>
  <c r="N287" i="5"/>
  <c r="O287" i="5"/>
  <c r="P287" i="5"/>
  <c r="Q287" i="5"/>
  <c r="N288" i="5"/>
  <c r="O288" i="5"/>
  <c r="P288" i="5"/>
  <c r="Q288" i="5"/>
  <c r="N289" i="5"/>
  <c r="O289" i="5"/>
  <c r="P289" i="5"/>
  <c r="Q289" i="5"/>
  <c r="N290" i="5"/>
  <c r="O290" i="5"/>
  <c r="P290" i="5"/>
  <c r="Q290" i="5"/>
  <c r="N291" i="5"/>
  <c r="O291" i="5"/>
  <c r="P291" i="5"/>
  <c r="Q291" i="5"/>
  <c r="N292" i="5"/>
  <c r="O292" i="5"/>
  <c r="P292" i="5"/>
  <c r="Q292" i="5"/>
  <c r="N293" i="5"/>
  <c r="O293" i="5"/>
  <c r="P293" i="5"/>
  <c r="Q293" i="5"/>
  <c r="N294" i="5"/>
  <c r="O294" i="5"/>
  <c r="P294" i="5"/>
  <c r="Q294" i="5"/>
  <c r="N295" i="5"/>
  <c r="O295" i="5"/>
  <c r="P295" i="5"/>
  <c r="Q295" i="5"/>
  <c r="N296" i="5"/>
  <c r="O296" i="5"/>
  <c r="P296" i="5"/>
  <c r="Q296" i="5"/>
  <c r="N297" i="5"/>
  <c r="O297" i="5"/>
  <c r="P297" i="5"/>
  <c r="Q297" i="5"/>
  <c r="N298" i="5"/>
  <c r="O298" i="5"/>
  <c r="P298" i="5"/>
  <c r="Q298" i="5"/>
  <c r="N299" i="5"/>
  <c r="O299" i="5"/>
  <c r="P299" i="5"/>
  <c r="Q299" i="5"/>
  <c r="N300" i="5"/>
  <c r="O300" i="5"/>
  <c r="P300" i="5"/>
  <c r="Q300" i="5"/>
  <c r="N301" i="5"/>
  <c r="O301" i="5"/>
  <c r="P301" i="5"/>
  <c r="Q301" i="5"/>
  <c r="N302" i="5"/>
  <c r="O302" i="5"/>
  <c r="P302" i="5"/>
  <c r="Q302" i="5"/>
  <c r="N303" i="5"/>
  <c r="O303" i="5"/>
  <c r="P303" i="5"/>
  <c r="Q303" i="5"/>
  <c r="N304" i="5"/>
  <c r="O304" i="5"/>
  <c r="P304" i="5"/>
  <c r="Q304" i="5"/>
  <c r="N305" i="5"/>
  <c r="O305" i="5"/>
  <c r="P305" i="5"/>
  <c r="Q305" i="5"/>
  <c r="N306" i="5"/>
  <c r="O306" i="5"/>
  <c r="P306" i="5"/>
  <c r="Q306" i="5"/>
  <c r="N307" i="5"/>
  <c r="O307" i="5"/>
  <c r="P307" i="5"/>
  <c r="Q307" i="5"/>
  <c r="N308" i="5"/>
  <c r="O308" i="5"/>
  <c r="P308" i="5"/>
  <c r="Q308" i="5"/>
  <c r="N309" i="5"/>
  <c r="O309" i="5"/>
  <c r="P309" i="5"/>
  <c r="Q309" i="5"/>
  <c r="E1" i="5"/>
  <c r="F1" i="5" s="1"/>
  <c r="G1" i="5" s="1"/>
  <c r="H1" i="5" s="1"/>
  <c r="I1" i="5" s="1"/>
  <c r="J1" i="5" s="1"/>
  <c r="K1" i="5" s="1"/>
  <c r="L1" i="5" s="1"/>
  <c r="M1" i="5" s="1"/>
  <c r="N1" i="5" s="1"/>
  <c r="O1" i="5" s="1"/>
  <c r="P1" i="5" s="1"/>
  <c r="Q1" i="5" s="1"/>
  <c r="R1" i="5" s="1"/>
  <c r="S1" i="5" s="1"/>
  <c r="T1" i="5" s="1"/>
  <c r="U1" i="5" s="1"/>
  <c r="V1" i="5" s="1"/>
  <c r="W1" i="5" s="1"/>
  <c r="X1" i="5" s="1"/>
  <c r="Y1" i="5" s="1"/>
  <c r="E309" i="5"/>
  <c r="D309" i="5"/>
  <c r="E308" i="5"/>
  <c r="D308" i="5"/>
  <c r="I308" i="5" s="1"/>
  <c r="E307" i="5"/>
  <c r="D307" i="5"/>
  <c r="E306" i="5"/>
  <c r="D306" i="5"/>
  <c r="I306" i="5" s="1"/>
  <c r="E305" i="5"/>
  <c r="D305" i="5"/>
  <c r="E304" i="5"/>
  <c r="D304" i="5"/>
  <c r="I304" i="5" s="1"/>
  <c r="E303" i="5"/>
  <c r="E302" i="5"/>
  <c r="D302" i="5"/>
  <c r="I302" i="5" s="1"/>
  <c r="E301" i="5"/>
  <c r="D301" i="5"/>
  <c r="E300" i="5"/>
  <c r="D300" i="5"/>
  <c r="I300" i="5" s="1"/>
  <c r="E299" i="5"/>
  <c r="D299" i="5"/>
  <c r="E298" i="5"/>
  <c r="D298" i="5"/>
  <c r="I298" i="5" s="1"/>
  <c r="E297" i="5"/>
  <c r="D297" i="5"/>
  <c r="E296" i="5"/>
  <c r="D296" i="5"/>
  <c r="I296" i="5" s="1"/>
  <c r="E295" i="5"/>
  <c r="D295" i="5"/>
  <c r="E294" i="5"/>
  <c r="D294" i="5"/>
  <c r="I294" i="5" s="1"/>
  <c r="E293" i="5"/>
  <c r="D293" i="5"/>
  <c r="E292" i="5"/>
  <c r="D292" i="5"/>
  <c r="I292" i="5" s="1"/>
  <c r="E291" i="5"/>
  <c r="D291" i="5"/>
  <c r="E290" i="5"/>
  <c r="D290" i="5"/>
  <c r="I290" i="5" s="1"/>
  <c r="E289" i="5"/>
  <c r="D289" i="5"/>
  <c r="E288" i="5"/>
  <c r="D288" i="5"/>
  <c r="I288" i="5" s="1"/>
  <c r="E287" i="5"/>
  <c r="D287" i="5"/>
  <c r="E286" i="5"/>
  <c r="D286" i="5"/>
  <c r="I286" i="5" s="1"/>
  <c r="E285" i="5"/>
  <c r="D285" i="5"/>
  <c r="E284" i="5"/>
  <c r="D284" i="5"/>
  <c r="I284" i="5" s="1"/>
  <c r="E283" i="5"/>
  <c r="D283" i="5"/>
  <c r="E282" i="5"/>
  <c r="D282" i="5"/>
  <c r="I282" i="5" s="1"/>
  <c r="E281" i="5"/>
  <c r="E280" i="5"/>
  <c r="D280" i="5"/>
  <c r="I280" i="5" s="1"/>
  <c r="E279" i="5"/>
  <c r="D279" i="5"/>
  <c r="E278" i="5"/>
  <c r="D278" i="5"/>
  <c r="I278" i="5" s="1"/>
  <c r="E277" i="5"/>
  <c r="D277" i="5"/>
  <c r="I277" i="5" s="1"/>
  <c r="E276" i="5"/>
  <c r="D276" i="5"/>
  <c r="I276" i="5" s="1"/>
  <c r="E275" i="5"/>
  <c r="D275" i="5"/>
  <c r="E274" i="5"/>
  <c r="D274" i="5"/>
  <c r="I274" i="5" s="1"/>
  <c r="E273" i="5"/>
  <c r="D273" i="5"/>
  <c r="I273" i="5" s="1"/>
  <c r="E272" i="5"/>
  <c r="D272" i="5"/>
  <c r="I272" i="5" s="1"/>
  <c r="E271" i="5"/>
  <c r="D271" i="5"/>
  <c r="I271" i="5" s="1"/>
  <c r="E270" i="5"/>
  <c r="D270" i="5"/>
  <c r="I270" i="5" s="1"/>
  <c r="E269" i="5"/>
  <c r="D269" i="5"/>
  <c r="I269" i="5" s="1"/>
  <c r="E268" i="5"/>
  <c r="D268" i="5"/>
  <c r="I268" i="5" s="1"/>
  <c r="E267" i="5"/>
  <c r="D267" i="5"/>
  <c r="I267" i="5" s="1"/>
  <c r="E266" i="5"/>
  <c r="D266" i="5"/>
  <c r="I266" i="5" s="1"/>
  <c r="E265" i="5"/>
  <c r="K265" i="5" s="1"/>
  <c r="E264" i="5"/>
  <c r="D264" i="5"/>
  <c r="E263" i="5"/>
  <c r="D263" i="5"/>
  <c r="I263" i="5" s="1"/>
  <c r="E262" i="5"/>
  <c r="D262" i="5"/>
  <c r="E261" i="5"/>
  <c r="D261" i="5"/>
  <c r="I261" i="5" s="1"/>
  <c r="E260" i="5"/>
  <c r="D260" i="5"/>
  <c r="E259" i="5"/>
  <c r="D259" i="5"/>
  <c r="I259" i="5" s="1"/>
  <c r="E258" i="5"/>
  <c r="D258" i="5"/>
  <c r="E257" i="5"/>
  <c r="D257" i="5"/>
  <c r="I257" i="5" s="1"/>
  <c r="E256" i="5"/>
  <c r="D256" i="5"/>
  <c r="E255" i="5"/>
  <c r="D255" i="5"/>
  <c r="I255" i="5" s="1"/>
  <c r="E254" i="5"/>
  <c r="D254" i="5"/>
  <c r="E253" i="5"/>
  <c r="D253" i="5"/>
  <c r="I253" i="5" s="1"/>
  <c r="E252" i="5"/>
  <c r="D252" i="5"/>
  <c r="E251" i="5"/>
  <c r="D251" i="5"/>
  <c r="I251" i="5" s="1"/>
  <c r="E250" i="5"/>
  <c r="D250" i="5"/>
  <c r="E249" i="5"/>
  <c r="D249" i="5"/>
  <c r="I249" i="5" s="1"/>
  <c r="E248" i="5"/>
  <c r="D248" i="5"/>
  <c r="E247" i="5"/>
  <c r="D247" i="5"/>
  <c r="I247" i="5" s="1"/>
  <c r="E246" i="5"/>
  <c r="D246" i="5"/>
  <c r="E245" i="5"/>
  <c r="D245" i="5"/>
  <c r="I245" i="5" s="1"/>
  <c r="E244" i="5"/>
  <c r="D244" i="5"/>
  <c r="E243" i="5"/>
  <c r="D243" i="5"/>
  <c r="I243" i="5" s="1"/>
  <c r="E242" i="5"/>
  <c r="D242" i="5"/>
  <c r="E241" i="5"/>
  <c r="D241" i="5"/>
  <c r="I241" i="5" s="1"/>
  <c r="E240" i="5"/>
  <c r="D240" i="5"/>
  <c r="E239" i="5"/>
  <c r="D239" i="5"/>
  <c r="I239" i="5" s="1"/>
  <c r="E238" i="5"/>
  <c r="D238" i="5"/>
  <c r="E237" i="5"/>
  <c r="D237" i="5"/>
  <c r="I237" i="5" s="1"/>
  <c r="E236" i="5"/>
  <c r="D236" i="5"/>
  <c r="E235" i="5"/>
  <c r="D235" i="5"/>
  <c r="I235" i="5" s="1"/>
  <c r="E234" i="5"/>
  <c r="D234" i="5"/>
  <c r="E233" i="5"/>
  <c r="D233" i="5"/>
  <c r="I233" i="5" s="1"/>
  <c r="E232" i="5"/>
  <c r="D232" i="5"/>
  <c r="E231" i="5"/>
  <c r="D231" i="5"/>
  <c r="I231" i="5" s="1"/>
  <c r="E230" i="5"/>
  <c r="D230" i="5"/>
  <c r="E229" i="5"/>
  <c r="D229" i="5"/>
  <c r="I229" i="5" s="1"/>
  <c r="E228" i="5"/>
  <c r="D228" i="5"/>
  <c r="E227" i="5"/>
  <c r="D227" i="5"/>
  <c r="I227" i="5" s="1"/>
  <c r="E226" i="5"/>
  <c r="D226" i="5"/>
  <c r="E225" i="5"/>
  <c r="D225" i="5"/>
  <c r="I225" i="5" s="1"/>
  <c r="E224" i="5"/>
  <c r="D224" i="5"/>
  <c r="E223" i="5"/>
  <c r="D223" i="5"/>
  <c r="I223" i="5" s="1"/>
  <c r="E222" i="5"/>
  <c r="D222" i="5"/>
  <c r="E221" i="5"/>
  <c r="D221" i="5"/>
  <c r="I221" i="5" s="1"/>
  <c r="E220" i="5"/>
  <c r="D220" i="5"/>
  <c r="E219" i="5"/>
  <c r="D219" i="5"/>
  <c r="I219" i="5" s="1"/>
  <c r="E218" i="5"/>
  <c r="D218" i="5"/>
  <c r="E217" i="5"/>
  <c r="D217" i="5"/>
  <c r="I217" i="5" s="1"/>
  <c r="E216" i="5"/>
  <c r="D216" i="5"/>
  <c r="E215" i="5"/>
  <c r="D215" i="5"/>
  <c r="I215" i="5" s="1"/>
  <c r="E214" i="5"/>
  <c r="D214" i="5"/>
  <c r="E213" i="5"/>
  <c r="D213" i="5"/>
  <c r="I213" i="5" s="1"/>
  <c r="E212" i="5"/>
  <c r="D212" i="5"/>
  <c r="E211" i="5"/>
  <c r="D211" i="5"/>
  <c r="I211" i="5" s="1"/>
  <c r="E210" i="5"/>
  <c r="D210" i="5"/>
  <c r="E209" i="5"/>
  <c r="D209" i="5"/>
  <c r="I209" i="5" s="1"/>
  <c r="E208" i="5"/>
  <c r="D208" i="5"/>
  <c r="E207" i="5"/>
  <c r="D207" i="5"/>
  <c r="I207" i="5" s="1"/>
  <c r="E206" i="5"/>
  <c r="D206" i="5"/>
  <c r="E205" i="5"/>
  <c r="D205" i="5"/>
  <c r="I205" i="5" s="1"/>
  <c r="E204" i="5"/>
  <c r="D204" i="5"/>
  <c r="E203" i="5"/>
  <c r="D203" i="5"/>
  <c r="I203" i="5" s="1"/>
  <c r="E202" i="5"/>
  <c r="D202" i="5"/>
  <c r="E201" i="5"/>
  <c r="E200" i="5"/>
  <c r="D200" i="5"/>
  <c r="I200" i="5" s="1"/>
  <c r="E199" i="5"/>
  <c r="D199" i="5"/>
  <c r="E198" i="5"/>
  <c r="D198" i="5"/>
  <c r="I198" i="5" s="1"/>
  <c r="E197" i="5"/>
  <c r="D197" i="5"/>
  <c r="I197" i="5" s="1"/>
  <c r="E196" i="5"/>
  <c r="D196" i="5"/>
  <c r="I196" i="5" s="1"/>
  <c r="E195" i="5"/>
  <c r="D195" i="5"/>
  <c r="I195" i="5" s="1"/>
  <c r="E194" i="5"/>
  <c r="D194" i="5"/>
  <c r="I194" i="5" s="1"/>
  <c r="E193" i="5"/>
  <c r="D193" i="5"/>
  <c r="I193" i="5" s="1"/>
  <c r="E192" i="5"/>
  <c r="D192" i="5"/>
  <c r="I192" i="5" s="1"/>
  <c r="E191" i="5"/>
  <c r="D191" i="5"/>
  <c r="I191" i="5" s="1"/>
  <c r="E190" i="5"/>
  <c r="D190" i="5"/>
  <c r="I190" i="5" s="1"/>
  <c r="E189" i="5"/>
  <c r="D189" i="5"/>
  <c r="I189" i="5" s="1"/>
  <c r="E188" i="5"/>
  <c r="D188" i="5"/>
  <c r="I188" i="5" s="1"/>
  <c r="E187" i="5"/>
  <c r="D187" i="5"/>
  <c r="E186" i="5"/>
  <c r="D186" i="5"/>
  <c r="I186" i="5" s="1"/>
  <c r="E185" i="5"/>
  <c r="D185" i="5"/>
  <c r="I185" i="5" s="1"/>
  <c r="E184" i="5"/>
  <c r="D184" i="5"/>
  <c r="E183" i="5"/>
  <c r="D183" i="5"/>
  <c r="E182" i="5"/>
  <c r="D182" i="5"/>
  <c r="I182" i="5" s="1"/>
  <c r="E181" i="5"/>
  <c r="D181" i="5"/>
  <c r="I181" i="5" s="1"/>
  <c r="E180" i="5"/>
  <c r="D180" i="5"/>
  <c r="E179" i="5"/>
  <c r="D179" i="5"/>
  <c r="E178" i="5"/>
  <c r="D178" i="5"/>
  <c r="I178" i="5" s="1"/>
  <c r="E177" i="5"/>
  <c r="D177" i="5"/>
  <c r="I177" i="5" s="1"/>
  <c r="E176" i="5"/>
  <c r="D176" i="5"/>
  <c r="I176" i="5" s="1"/>
  <c r="E175" i="5"/>
  <c r="D175" i="5"/>
  <c r="I175" i="5" s="1"/>
  <c r="E174" i="5"/>
  <c r="D174" i="5"/>
  <c r="I174" i="5" s="1"/>
  <c r="E173" i="5"/>
  <c r="D173" i="5"/>
  <c r="I173" i="5" s="1"/>
  <c r="E172" i="5"/>
  <c r="D172" i="5"/>
  <c r="I172" i="5" s="1"/>
  <c r="E171" i="5"/>
  <c r="D171" i="5"/>
  <c r="E170" i="5"/>
  <c r="D170" i="5"/>
  <c r="I170" i="5" s="1"/>
  <c r="E169" i="5"/>
  <c r="D169" i="5"/>
  <c r="I169" i="5" s="1"/>
  <c r="E168" i="5"/>
  <c r="D168" i="5"/>
  <c r="I168" i="5" s="1"/>
  <c r="E167" i="5"/>
  <c r="D167" i="5"/>
  <c r="E166" i="5"/>
  <c r="D166" i="5"/>
  <c r="I166" i="5" s="1"/>
  <c r="E165" i="5"/>
  <c r="D165" i="5"/>
  <c r="I165" i="5" s="1"/>
  <c r="E164" i="5"/>
  <c r="D164" i="5"/>
  <c r="I164" i="5" s="1"/>
  <c r="E163" i="5"/>
  <c r="D163" i="5"/>
  <c r="I163" i="5" s="1"/>
  <c r="E162" i="5"/>
  <c r="D162" i="5"/>
  <c r="I162" i="5" s="1"/>
  <c r="E161" i="5"/>
  <c r="D161" i="5"/>
  <c r="I161" i="5" s="1"/>
  <c r="E160" i="5"/>
  <c r="D160" i="5"/>
  <c r="I160" i="5" s="1"/>
  <c r="E159" i="5"/>
  <c r="D159" i="5"/>
  <c r="E158" i="5"/>
  <c r="D158" i="5"/>
  <c r="I158" i="5" s="1"/>
  <c r="E157" i="5"/>
  <c r="D157" i="5"/>
  <c r="I157" i="5" s="1"/>
  <c r="E156" i="5"/>
  <c r="D156" i="5"/>
  <c r="I156" i="5" s="1"/>
  <c r="E155" i="5"/>
  <c r="D155" i="5"/>
  <c r="I155" i="5" s="1"/>
  <c r="E154" i="5"/>
  <c r="D154" i="5"/>
  <c r="I154" i="5" s="1"/>
  <c r="E153" i="5"/>
  <c r="D153" i="5"/>
  <c r="I153" i="5" s="1"/>
  <c r="E152" i="5"/>
  <c r="D152" i="5"/>
  <c r="I152" i="5" s="1"/>
  <c r="E151" i="5"/>
  <c r="D151" i="5"/>
  <c r="I151" i="5" s="1"/>
  <c r="E150" i="5"/>
  <c r="D150" i="5"/>
  <c r="I150" i="5" s="1"/>
  <c r="E149" i="5"/>
  <c r="D149" i="5"/>
  <c r="I149" i="5" s="1"/>
  <c r="E148" i="5"/>
  <c r="D148" i="5"/>
  <c r="I148" i="5" s="1"/>
  <c r="E147" i="5"/>
  <c r="D147" i="5"/>
  <c r="I147" i="5" s="1"/>
  <c r="E146" i="5"/>
  <c r="D146" i="5"/>
  <c r="I146" i="5" s="1"/>
  <c r="E145" i="5"/>
  <c r="D145" i="5"/>
  <c r="I145" i="5" s="1"/>
  <c r="E144" i="5"/>
  <c r="D144" i="5"/>
  <c r="I144" i="5" s="1"/>
  <c r="E143" i="5"/>
  <c r="D143" i="5"/>
  <c r="I143" i="5" s="1"/>
  <c r="E142" i="5"/>
  <c r="D142" i="5"/>
  <c r="I142" i="5" s="1"/>
  <c r="E141" i="5"/>
  <c r="D141" i="5"/>
  <c r="I141" i="5" s="1"/>
  <c r="E140" i="5"/>
  <c r="D140" i="5"/>
  <c r="I140" i="5" s="1"/>
  <c r="E139" i="5"/>
  <c r="D139" i="5"/>
  <c r="I139" i="5" s="1"/>
  <c r="E138" i="5"/>
  <c r="D138" i="5"/>
  <c r="I138" i="5" s="1"/>
  <c r="E137" i="5"/>
  <c r="D137" i="5"/>
  <c r="I137" i="5" s="1"/>
  <c r="E136" i="5"/>
  <c r="D136" i="5"/>
  <c r="I136" i="5" s="1"/>
  <c r="E135" i="5"/>
  <c r="D135" i="5"/>
  <c r="E134" i="5"/>
  <c r="D134" i="5"/>
  <c r="I134" i="5" s="1"/>
  <c r="E133" i="5"/>
  <c r="D133" i="5"/>
  <c r="I133" i="5" s="1"/>
  <c r="E132" i="5"/>
  <c r="D132" i="5"/>
  <c r="I132" i="5" s="1"/>
  <c r="E131" i="5"/>
  <c r="D131" i="5"/>
  <c r="I131" i="5" s="1"/>
  <c r="E130" i="5"/>
  <c r="D130" i="5"/>
  <c r="I130" i="5" s="1"/>
  <c r="E129" i="5"/>
  <c r="D129" i="5"/>
  <c r="I129" i="5" s="1"/>
  <c r="E128" i="5"/>
  <c r="D128" i="5"/>
  <c r="I128" i="5" s="1"/>
  <c r="E127" i="5"/>
  <c r="D127" i="5"/>
  <c r="I127" i="5" s="1"/>
  <c r="E126" i="5"/>
  <c r="D126" i="5"/>
  <c r="I126" i="5" s="1"/>
  <c r="E125" i="5"/>
  <c r="D125" i="5"/>
  <c r="I125" i="5" s="1"/>
  <c r="E124" i="5"/>
  <c r="J124" i="5" s="1"/>
  <c r="E123" i="5"/>
  <c r="D123" i="5"/>
  <c r="E122" i="5"/>
  <c r="D122" i="5"/>
  <c r="I122" i="5" s="1"/>
  <c r="E121" i="5"/>
  <c r="D121" i="5"/>
  <c r="E120" i="5"/>
  <c r="D120" i="5"/>
  <c r="I120" i="5" s="1"/>
  <c r="E119" i="5"/>
  <c r="D119" i="5"/>
  <c r="E118" i="5"/>
  <c r="E117" i="5"/>
  <c r="D117" i="5"/>
  <c r="I117" i="5" s="1"/>
  <c r="E116" i="5"/>
  <c r="D116" i="5"/>
  <c r="I116" i="5" s="1"/>
  <c r="E115" i="5"/>
  <c r="D115" i="5"/>
  <c r="I115" i="5" s="1"/>
  <c r="E114" i="5"/>
  <c r="D114" i="5"/>
  <c r="I114" i="5" s="1"/>
  <c r="E113" i="5"/>
  <c r="D113" i="5"/>
  <c r="I113" i="5" s="1"/>
  <c r="E112" i="5"/>
  <c r="D112" i="5"/>
  <c r="I112" i="5" s="1"/>
  <c r="E111" i="5"/>
  <c r="D111" i="5"/>
  <c r="I111" i="5" s="1"/>
  <c r="E110" i="5"/>
  <c r="D110" i="5"/>
  <c r="I110" i="5" s="1"/>
  <c r="E109" i="5"/>
  <c r="D109" i="5"/>
  <c r="I109" i="5" s="1"/>
  <c r="E108" i="5"/>
  <c r="D108" i="5"/>
  <c r="I108" i="5" s="1"/>
  <c r="E107" i="5"/>
  <c r="D107" i="5"/>
  <c r="I107" i="5" s="1"/>
  <c r="E106" i="5"/>
  <c r="D106" i="5"/>
  <c r="I106" i="5" s="1"/>
  <c r="E105" i="5"/>
  <c r="D105" i="5"/>
  <c r="I105" i="5" s="1"/>
  <c r="E104" i="5"/>
  <c r="D104" i="5"/>
  <c r="I104" i="5" s="1"/>
  <c r="E103" i="5"/>
  <c r="D103" i="5"/>
  <c r="I103" i="5" s="1"/>
  <c r="E102" i="5"/>
  <c r="D102" i="5"/>
  <c r="I102" i="5" s="1"/>
  <c r="E101" i="5"/>
  <c r="D101" i="5"/>
  <c r="I101" i="5" s="1"/>
  <c r="E100" i="5"/>
  <c r="D100" i="5"/>
  <c r="I100" i="5" s="1"/>
  <c r="E99" i="5"/>
  <c r="D99" i="5"/>
  <c r="I99" i="5" s="1"/>
  <c r="E98" i="5"/>
  <c r="D98" i="5"/>
  <c r="I98" i="5" s="1"/>
  <c r="E97" i="5"/>
  <c r="D97" i="5"/>
  <c r="I97" i="5" s="1"/>
  <c r="E96" i="5"/>
  <c r="D96" i="5"/>
  <c r="I96" i="5" s="1"/>
  <c r="E95" i="5"/>
  <c r="D95" i="5"/>
  <c r="I95" i="5" s="1"/>
  <c r="E94" i="5"/>
  <c r="D94" i="5"/>
  <c r="I94" i="5" s="1"/>
  <c r="E93" i="5"/>
  <c r="D93" i="5"/>
  <c r="I93" i="5" s="1"/>
  <c r="E92" i="5"/>
  <c r="D92" i="5"/>
  <c r="I92" i="5" s="1"/>
  <c r="E91" i="5"/>
  <c r="D91" i="5"/>
  <c r="I91" i="5" s="1"/>
  <c r="E90" i="5"/>
  <c r="D90" i="5"/>
  <c r="I90" i="5" s="1"/>
  <c r="E89" i="5"/>
  <c r="D89" i="5"/>
  <c r="I89" i="5" s="1"/>
  <c r="E88" i="5"/>
  <c r="D88" i="5"/>
  <c r="I88" i="5" s="1"/>
  <c r="E87" i="5"/>
  <c r="D87" i="5"/>
  <c r="I87" i="5" s="1"/>
  <c r="E86" i="5"/>
  <c r="D86" i="5"/>
  <c r="I86" i="5" s="1"/>
  <c r="E85" i="5"/>
  <c r="D85" i="5"/>
  <c r="I85" i="5" s="1"/>
  <c r="E84" i="5"/>
  <c r="D84" i="5"/>
  <c r="I84" i="5" s="1"/>
  <c r="E83" i="5"/>
  <c r="D83" i="5"/>
  <c r="I83" i="5" s="1"/>
  <c r="E82" i="5"/>
  <c r="D82" i="5"/>
  <c r="I82" i="5" s="1"/>
  <c r="E81" i="5"/>
  <c r="D81" i="5"/>
  <c r="I81" i="5" s="1"/>
  <c r="E80" i="5"/>
  <c r="D80" i="5"/>
  <c r="I80" i="5" s="1"/>
  <c r="E79" i="5"/>
  <c r="D79" i="5"/>
  <c r="I79" i="5" s="1"/>
  <c r="E78" i="5"/>
  <c r="D78" i="5"/>
  <c r="I78" i="5" s="1"/>
  <c r="E77" i="5"/>
  <c r="D77" i="5"/>
  <c r="I77" i="5" s="1"/>
  <c r="E76" i="5"/>
  <c r="D76" i="5"/>
  <c r="I76" i="5" s="1"/>
  <c r="E75" i="5"/>
  <c r="D75" i="5"/>
  <c r="I75" i="5" s="1"/>
  <c r="E74" i="5"/>
  <c r="D74" i="5"/>
  <c r="I74" i="5" s="1"/>
  <c r="E73" i="5"/>
  <c r="D73" i="5"/>
  <c r="I73" i="5" s="1"/>
  <c r="E72" i="5"/>
  <c r="D72" i="5"/>
  <c r="I72" i="5" s="1"/>
  <c r="E71" i="5"/>
  <c r="D71" i="5"/>
  <c r="I71" i="5" s="1"/>
  <c r="E70" i="5"/>
  <c r="D70" i="5"/>
  <c r="I70" i="5" s="1"/>
  <c r="E69" i="5"/>
  <c r="D69" i="5"/>
  <c r="I69" i="5" s="1"/>
  <c r="E68" i="5"/>
  <c r="D68" i="5"/>
  <c r="I68" i="5" s="1"/>
  <c r="E67" i="5"/>
  <c r="D67" i="5"/>
  <c r="I67" i="5" s="1"/>
  <c r="E66" i="5"/>
  <c r="D66" i="5"/>
  <c r="I66" i="5" s="1"/>
  <c r="E65" i="5"/>
  <c r="D65" i="5"/>
  <c r="I65" i="5" s="1"/>
  <c r="E64" i="5"/>
  <c r="D64" i="5"/>
  <c r="I64" i="5" s="1"/>
  <c r="E63" i="5"/>
  <c r="D63" i="5"/>
  <c r="I63" i="5" s="1"/>
  <c r="E62" i="5"/>
  <c r="D62" i="5"/>
  <c r="I62" i="5" s="1"/>
  <c r="E61" i="5"/>
  <c r="D61" i="5"/>
  <c r="I61" i="5" s="1"/>
  <c r="E60" i="5"/>
  <c r="D60" i="5"/>
  <c r="I60" i="5" s="1"/>
  <c r="E59" i="5"/>
  <c r="D59" i="5"/>
  <c r="I59" i="5" s="1"/>
  <c r="E58" i="5"/>
  <c r="D58" i="5"/>
  <c r="I58" i="5" s="1"/>
  <c r="E57" i="5"/>
  <c r="D57" i="5"/>
  <c r="I57" i="5" s="1"/>
  <c r="E56" i="5"/>
  <c r="D56" i="5"/>
  <c r="I56" i="5" s="1"/>
  <c r="E55" i="5"/>
  <c r="D55" i="5"/>
  <c r="I55" i="5" s="1"/>
  <c r="E54" i="5"/>
  <c r="D54" i="5"/>
  <c r="I54" i="5" s="1"/>
  <c r="E53" i="5"/>
  <c r="D53" i="5"/>
  <c r="I53" i="5" s="1"/>
  <c r="E52" i="5"/>
  <c r="D52" i="5"/>
  <c r="I52" i="5" s="1"/>
  <c r="E51" i="5"/>
  <c r="D51" i="5"/>
  <c r="I51" i="5" s="1"/>
  <c r="E50" i="5"/>
  <c r="D50" i="5"/>
  <c r="I50" i="5" s="1"/>
  <c r="E49" i="5"/>
  <c r="D49" i="5"/>
  <c r="I49" i="5" s="1"/>
  <c r="E48" i="5"/>
  <c r="D48" i="5"/>
  <c r="I48" i="5" s="1"/>
  <c r="E47" i="5"/>
  <c r="D47" i="5"/>
  <c r="E46" i="5"/>
  <c r="D46" i="5"/>
  <c r="I46" i="5" s="1"/>
  <c r="E45" i="5"/>
  <c r="D45" i="5"/>
  <c r="I45" i="5" s="1"/>
  <c r="E44" i="5"/>
  <c r="D44" i="5"/>
  <c r="I44" i="5" s="1"/>
  <c r="E43" i="5"/>
  <c r="D43" i="5"/>
  <c r="I43" i="5" s="1"/>
  <c r="E42" i="5"/>
  <c r="D42" i="5"/>
  <c r="I42" i="5" s="1"/>
  <c r="E41" i="5"/>
  <c r="D41" i="5"/>
  <c r="I41" i="5" s="1"/>
  <c r="E40" i="5"/>
  <c r="D40" i="5"/>
  <c r="I40" i="5" s="1"/>
  <c r="E39" i="5"/>
  <c r="D39" i="5"/>
  <c r="I39" i="5" s="1"/>
  <c r="E38" i="5"/>
  <c r="D38" i="5"/>
  <c r="I38" i="5" s="1"/>
  <c r="E37" i="5"/>
  <c r="D37" i="5"/>
  <c r="I37" i="5" s="1"/>
  <c r="E36" i="5"/>
  <c r="D36" i="5"/>
  <c r="I36" i="5" s="1"/>
  <c r="E35" i="5"/>
  <c r="D35" i="5"/>
  <c r="I35" i="5" s="1"/>
  <c r="E34" i="5"/>
  <c r="E33" i="5"/>
  <c r="D33" i="5"/>
  <c r="I33" i="5" s="1"/>
  <c r="E32" i="5"/>
  <c r="D32" i="5"/>
  <c r="E31" i="5"/>
  <c r="D31" i="5"/>
  <c r="I31" i="5" s="1"/>
  <c r="E30" i="5"/>
  <c r="D30" i="5"/>
  <c r="E29" i="5"/>
  <c r="D29" i="5"/>
  <c r="I29" i="5" s="1"/>
  <c r="E28" i="5"/>
  <c r="D28" i="5"/>
  <c r="E27" i="5"/>
  <c r="D27" i="5"/>
  <c r="I27" i="5" s="1"/>
  <c r="E26" i="5"/>
  <c r="D26" i="5"/>
  <c r="I26" i="5" s="1"/>
  <c r="E25" i="5"/>
  <c r="D25" i="5"/>
  <c r="I25" i="5" s="1"/>
  <c r="E24" i="5"/>
  <c r="D24" i="5"/>
  <c r="E23" i="5"/>
  <c r="D23" i="5"/>
  <c r="I23" i="5" s="1"/>
  <c r="E22" i="5"/>
  <c r="D22" i="5"/>
  <c r="E21" i="5"/>
  <c r="D21" i="5"/>
  <c r="I21" i="5" s="1"/>
  <c r="E20" i="5"/>
  <c r="D20" i="5"/>
  <c r="E19" i="5"/>
  <c r="D19" i="5"/>
  <c r="I19" i="5" s="1"/>
  <c r="E18" i="5"/>
  <c r="D18" i="5"/>
  <c r="E17" i="5"/>
  <c r="D17" i="5"/>
  <c r="I17" i="5" s="1"/>
  <c r="E16" i="5"/>
  <c r="D16" i="5"/>
  <c r="E15" i="5"/>
  <c r="D15" i="5"/>
  <c r="I15" i="5" s="1"/>
  <c r="E14" i="5"/>
  <c r="D14" i="5"/>
  <c r="E13" i="5"/>
  <c r="D13" i="5"/>
  <c r="I13" i="5" s="1"/>
  <c r="E12" i="5"/>
  <c r="D12" i="5"/>
  <c r="E11" i="5"/>
  <c r="D11" i="5"/>
  <c r="I11" i="5" s="1"/>
  <c r="E10" i="5"/>
  <c r="D10" i="5"/>
  <c r="I10" i="5" s="1"/>
  <c r="E9" i="5"/>
  <c r="D9" i="5"/>
  <c r="I9" i="5" s="1"/>
  <c r="S9" i="5" s="1"/>
  <c r="N7" i="5" l="1"/>
  <c r="J9" i="5"/>
  <c r="T9" i="5" s="1"/>
  <c r="K9" i="5"/>
  <c r="L9" i="5"/>
  <c r="D7" i="5"/>
  <c r="K75" i="5"/>
  <c r="L275" i="5"/>
  <c r="L301" i="5"/>
  <c r="K305" i="5"/>
  <c r="O7" i="5"/>
  <c r="J298" i="5"/>
  <c r="L288" i="5"/>
  <c r="J249" i="5"/>
  <c r="U9" i="5"/>
  <c r="K11" i="5"/>
  <c r="K17" i="5"/>
  <c r="L25" i="5"/>
  <c r="K29" i="5"/>
  <c r="K31" i="5"/>
  <c r="S151" i="5"/>
  <c r="L203" i="5"/>
  <c r="L207" i="5"/>
  <c r="L209" i="5"/>
  <c r="L211" i="5"/>
  <c r="L215" i="5"/>
  <c r="L219" i="5"/>
  <c r="L223" i="5"/>
  <c r="L227" i="5"/>
  <c r="L229" i="5"/>
  <c r="L231" i="5"/>
  <c r="L235" i="5"/>
  <c r="L239" i="5"/>
  <c r="L241" i="5"/>
  <c r="J243" i="5"/>
  <c r="T243" i="5" s="1"/>
  <c r="J255" i="5"/>
  <c r="L257" i="5"/>
  <c r="J259" i="5"/>
  <c r="T259" i="5" s="1"/>
  <c r="K282" i="5"/>
  <c r="K284" i="5"/>
  <c r="K286" i="5"/>
  <c r="J288" i="5"/>
  <c r="T288" i="5" s="1"/>
  <c r="K290" i="5"/>
  <c r="J292" i="5"/>
  <c r="T292" i="5" s="1"/>
  <c r="K294" i="5"/>
  <c r="L296" i="5"/>
  <c r="K298" i="5"/>
  <c r="K300" i="5"/>
  <c r="K302" i="5"/>
  <c r="J304" i="5"/>
  <c r="K306" i="5"/>
  <c r="U306" i="5" s="1"/>
  <c r="J308" i="5"/>
  <c r="T308" i="5" s="1"/>
  <c r="L308" i="5"/>
  <c r="V308" i="5" s="1"/>
  <c r="K296" i="5"/>
  <c r="J209" i="5"/>
  <c r="T209" i="5" s="1"/>
  <c r="L268" i="5"/>
  <c r="K270" i="5"/>
  <c r="K272" i="5"/>
  <c r="J274" i="5"/>
  <c r="L306" i="5"/>
  <c r="J294" i="5"/>
  <c r="K289" i="5"/>
  <c r="L304" i="5"/>
  <c r="L292" i="5"/>
  <c r="I47" i="5"/>
  <c r="K47" i="5"/>
  <c r="I180" i="5"/>
  <c r="J180" i="5"/>
  <c r="I184" i="5"/>
  <c r="J184" i="5"/>
  <c r="I275" i="5"/>
  <c r="K275" i="5"/>
  <c r="I279" i="5"/>
  <c r="J279" i="5"/>
  <c r="J281" i="5"/>
  <c r="K281" i="5"/>
  <c r="K303" i="5"/>
  <c r="J307" i="5"/>
  <c r="T307" i="5" s="1"/>
  <c r="L281" i="5"/>
  <c r="L271" i="5"/>
  <c r="L243" i="5"/>
  <c r="L180" i="5"/>
  <c r="J111" i="5"/>
  <c r="K65" i="5"/>
  <c r="L77" i="5"/>
  <c r="J103" i="5"/>
  <c r="L113" i="5"/>
  <c r="L128" i="5"/>
  <c r="L148" i="5"/>
  <c r="J156" i="5"/>
  <c r="J160" i="5"/>
  <c r="L178" i="5"/>
  <c r="L192" i="5"/>
  <c r="L198" i="5"/>
  <c r="L273" i="5"/>
  <c r="J277" i="5"/>
  <c r="K229" i="5"/>
  <c r="J128" i="5"/>
  <c r="L201" i="5"/>
  <c r="J201" i="5"/>
  <c r="L205" i="5"/>
  <c r="K205" i="5"/>
  <c r="L213" i="5"/>
  <c r="K213" i="5"/>
  <c r="L217" i="5"/>
  <c r="J217" i="5"/>
  <c r="T217" i="5" s="1"/>
  <c r="L221" i="5"/>
  <c r="K221" i="5"/>
  <c r="L225" i="5"/>
  <c r="J225" i="5"/>
  <c r="T225" i="5" s="1"/>
  <c r="L233" i="5"/>
  <c r="J233" i="5"/>
  <c r="T233" i="5" s="1"/>
  <c r="L237" i="5"/>
  <c r="K237" i="5"/>
  <c r="L245" i="5"/>
  <c r="K245" i="5"/>
  <c r="J247" i="5"/>
  <c r="T247" i="5" s="1"/>
  <c r="K247" i="5"/>
  <c r="L247" i="5"/>
  <c r="L249" i="5"/>
  <c r="K249" i="5"/>
  <c r="J251" i="5"/>
  <c r="T251" i="5" s="1"/>
  <c r="K251" i="5"/>
  <c r="L253" i="5"/>
  <c r="J253" i="5"/>
  <c r="T253" i="5" s="1"/>
  <c r="L261" i="5"/>
  <c r="K261" i="5"/>
  <c r="J263" i="5"/>
  <c r="T263" i="5" s="1"/>
  <c r="K263" i="5"/>
  <c r="L263" i="5"/>
  <c r="K279" i="5"/>
  <c r="L259" i="5"/>
  <c r="L89" i="5"/>
  <c r="J300" i="5"/>
  <c r="T300" i="5" s="1"/>
  <c r="L294" i="5"/>
  <c r="L290" i="5"/>
  <c r="J282" i="5"/>
  <c r="T282" i="5" s="1"/>
  <c r="J265" i="5"/>
  <c r="T265" i="5" s="1"/>
  <c r="J61" i="5"/>
  <c r="K128" i="5"/>
  <c r="K144" i="5"/>
  <c r="K160" i="5"/>
  <c r="K176" i="5"/>
  <c r="K180" i="5"/>
  <c r="K196" i="5"/>
  <c r="K267" i="5"/>
  <c r="K269" i="5"/>
  <c r="J271" i="5"/>
  <c r="K273" i="5"/>
  <c r="J275" i="5"/>
  <c r="K277" i="5"/>
  <c r="L279" i="5"/>
  <c r="P7" i="5"/>
  <c r="K308" i="5"/>
  <c r="U308" i="5" s="1"/>
  <c r="J296" i="5"/>
  <c r="T296" i="5" s="1"/>
  <c r="K292" i="5"/>
  <c r="J284" i="5"/>
  <c r="T284" i="5" s="1"/>
  <c r="L277" i="5"/>
  <c r="J267" i="5"/>
  <c r="L160" i="5"/>
  <c r="K61" i="5"/>
  <c r="I14" i="5"/>
  <c r="L14" i="5"/>
  <c r="I18" i="5"/>
  <c r="L18" i="5"/>
  <c r="L22" i="5"/>
  <c r="I22" i="5"/>
  <c r="I24" i="5"/>
  <c r="K24" i="5"/>
  <c r="L28" i="5"/>
  <c r="I28" i="5"/>
  <c r="I32" i="5"/>
  <c r="K32" i="5"/>
  <c r="L32" i="5"/>
  <c r="J36" i="5"/>
  <c r="K36" i="5"/>
  <c r="L36" i="5"/>
  <c r="J42" i="5"/>
  <c r="K42" i="5"/>
  <c r="L42" i="5"/>
  <c r="J46" i="5"/>
  <c r="K46" i="5"/>
  <c r="L46" i="5"/>
  <c r="J50" i="5"/>
  <c r="K50" i="5"/>
  <c r="L50" i="5"/>
  <c r="J54" i="5"/>
  <c r="K54" i="5"/>
  <c r="L54" i="5"/>
  <c r="J60" i="5"/>
  <c r="K60" i="5"/>
  <c r="L60" i="5"/>
  <c r="J64" i="5"/>
  <c r="K64" i="5"/>
  <c r="L64" i="5"/>
  <c r="J68" i="5"/>
  <c r="K68" i="5"/>
  <c r="L68" i="5"/>
  <c r="J74" i="5"/>
  <c r="K74" i="5"/>
  <c r="L74" i="5"/>
  <c r="J78" i="5"/>
  <c r="K78" i="5"/>
  <c r="L78" i="5"/>
  <c r="J82" i="5"/>
  <c r="K82" i="5"/>
  <c r="L82" i="5"/>
  <c r="J88" i="5"/>
  <c r="L88" i="5"/>
  <c r="K88" i="5"/>
  <c r="J92" i="5"/>
  <c r="K92" i="5"/>
  <c r="L92" i="5"/>
  <c r="K96" i="5"/>
  <c r="J96" i="5"/>
  <c r="L96" i="5"/>
  <c r="K102" i="5"/>
  <c r="J102" i="5"/>
  <c r="L102" i="5"/>
  <c r="K106" i="5"/>
  <c r="J106" i="5"/>
  <c r="L106" i="5"/>
  <c r="K110" i="5"/>
  <c r="J110" i="5"/>
  <c r="L110" i="5"/>
  <c r="K114" i="5"/>
  <c r="J114" i="5"/>
  <c r="L114" i="5"/>
  <c r="I119" i="5"/>
  <c r="J119" i="5"/>
  <c r="K125" i="5"/>
  <c r="J125" i="5"/>
  <c r="L125" i="5"/>
  <c r="K131" i="5"/>
  <c r="L131" i="5"/>
  <c r="J131" i="5"/>
  <c r="T131" i="5" s="1"/>
  <c r="K135" i="5"/>
  <c r="L135" i="5"/>
  <c r="J135" i="5"/>
  <c r="T135" i="5" s="1"/>
  <c r="K141" i="5"/>
  <c r="J141" i="5"/>
  <c r="L141" i="5"/>
  <c r="K147" i="5"/>
  <c r="L147" i="5"/>
  <c r="J147" i="5"/>
  <c r="T147" i="5" s="1"/>
  <c r="K151" i="5"/>
  <c r="L151" i="5"/>
  <c r="J151" i="5"/>
  <c r="T151" i="5" s="1"/>
  <c r="K157" i="5"/>
  <c r="J157" i="5"/>
  <c r="T157" i="5" s="1"/>
  <c r="L157" i="5"/>
  <c r="K163" i="5"/>
  <c r="L163" i="5"/>
  <c r="J163" i="5"/>
  <c r="T163" i="5" s="1"/>
  <c r="K167" i="5"/>
  <c r="L167" i="5"/>
  <c r="J167" i="5"/>
  <c r="T167" i="5" s="1"/>
  <c r="K171" i="5"/>
  <c r="L171" i="5"/>
  <c r="J171" i="5"/>
  <c r="T171" i="5" s="1"/>
  <c r="K175" i="5"/>
  <c r="L175" i="5"/>
  <c r="J175" i="5"/>
  <c r="K179" i="5"/>
  <c r="L179" i="5"/>
  <c r="J179" i="5"/>
  <c r="T179" i="5" s="1"/>
  <c r="K183" i="5"/>
  <c r="L183" i="5"/>
  <c r="J183" i="5"/>
  <c r="T183" i="5" s="1"/>
  <c r="K189" i="5"/>
  <c r="J189" i="5"/>
  <c r="L189" i="5"/>
  <c r="K193" i="5"/>
  <c r="L193" i="5"/>
  <c r="J193" i="5"/>
  <c r="K199" i="5"/>
  <c r="L199" i="5"/>
  <c r="J199" i="5"/>
  <c r="T199" i="5" s="1"/>
  <c r="I204" i="5"/>
  <c r="S204" i="5" s="1"/>
  <c r="K204" i="5"/>
  <c r="L204" i="5"/>
  <c r="J204" i="5"/>
  <c r="T204" i="5" s="1"/>
  <c r="I208" i="5"/>
  <c r="K208" i="5"/>
  <c r="L208" i="5"/>
  <c r="J208" i="5"/>
  <c r="I214" i="5"/>
  <c r="J214" i="5"/>
  <c r="L214" i="5"/>
  <c r="K214" i="5"/>
  <c r="I218" i="5"/>
  <c r="J218" i="5"/>
  <c r="K218" i="5"/>
  <c r="L218" i="5"/>
  <c r="I222" i="5"/>
  <c r="J222" i="5"/>
  <c r="L222" i="5"/>
  <c r="K222" i="5"/>
  <c r="I228" i="5"/>
  <c r="K228" i="5"/>
  <c r="L228" i="5"/>
  <c r="J228" i="5"/>
  <c r="I232" i="5"/>
  <c r="K232" i="5"/>
  <c r="L232" i="5"/>
  <c r="J232" i="5"/>
  <c r="I238" i="5"/>
  <c r="J238" i="5"/>
  <c r="L238" i="5"/>
  <c r="K238" i="5"/>
  <c r="I242" i="5"/>
  <c r="L242" i="5"/>
  <c r="J242" i="5"/>
  <c r="K242" i="5"/>
  <c r="I248" i="5"/>
  <c r="K248" i="5"/>
  <c r="J248" i="5"/>
  <c r="L248" i="5"/>
  <c r="I252" i="5"/>
  <c r="K252" i="5"/>
  <c r="J252" i="5"/>
  <c r="L252" i="5"/>
  <c r="I256" i="5"/>
  <c r="K256" i="5"/>
  <c r="J256" i="5"/>
  <c r="L256" i="5"/>
  <c r="I260" i="5"/>
  <c r="K260" i="5"/>
  <c r="L260" i="5"/>
  <c r="J260" i="5"/>
  <c r="L266" i="5"/>
  <c r="J266" i="5"/>
  <c r="T266" i="5" s="1"/>
  <c r="K266" i="5"/>
  <c r="L270" i="5"/>
  <c r="J270" i="5"/>
  <c r="L274" i="5"/>
  <c r="K274" i="5"/>
  <c r="L278" i="5"/>
  <c r="J278" i="5"/>
  <c r="T278" i="5" s="1"/>
  <c r="K278" i="5"/>
  <c r="I283" i="5"/>
  <c r="L283" i="5"/>
  <c r="J283" i="5"/>
  <c r="K283" i="5"/>
  <c r="I287" i="5"/>
  <c r="L287" i="5"/>
  <c r="J287" i="5"/>
  <c r="I291" i="5"/>
  <c r="L291" i="5"/>
  <c r="K291" i="5"/>
  <c r="I295" i="5"/>
  <c r="L295" i="5"/>
  <c r="J295" i="5"/>
  <c r="K295" i="5"/>
  <c r="I299" i="5"/>
  <c r="S299" i="5" s="1"/>
  <c r="L299" i="5"/>
  <c r="J299" i="5"/>
  <c r="T299" i="5" s="1"/>
  <c r="K299" i="5"/>
  <c r="I303" i="5"/>
  <c r="L303" i="5"/>
  <c r="J303" i="5"/>
  <c r="I309" i="5"/>
  <c r="S309" i="5" s="1"/>
  <c r="J309" i="5"/>
  <c r="K309" i="5"/>
  <c r="U309" i="5" s="1"/>
  <c r="L309" i="5"/>
  <c r="V309" i="5" s="1"/>
  <c r="J291" i="5"/>
  <c r="K287" i="5"/>
  <c r="L12" i="5"/>
  <c r="I12" i="5"/>
  <c r="I16" i="5"/>
  <c r="K16" i="5"/>
  <c r="L16" i="5"/>
  <c r="I20" i="5"/>
  <c r="K20" i="5"/>
  <c r="L20" i="5"/>
  <c r="I30" i="5"/>
  <c r="L30" i="5"/>
  <c r="J34" i="5"/>
  <c r="K34" i="5"/>
  <c r="L34" i="5"/>
  <c r="J38" i="5"/>
  <c r="K38" i="5"/>
  <c r="L38" i="5"/>
  <c r="J40" i="5"/>
  <c r="L40" i="5"/>
  <c r="K40" i="5"/>
  <c r="J44" i="5"/>
  <c r="K44" i="5"/>
  <c r="L44" i="5"/>
  <c r="J48" i="5"/>
  <c r="K48" i="5"/>
  <c r="L48" i="5"/>
  <c r="J52" i="5"/>
  <c r="L52" i="5"/>
  <c r="K52" i="5"/>
  <c r="J56" i="5"/>
  <c r="L56" i="5"/>
  <c r="K56" i="5"/>
  <c r="J58" i="5"/>
  <c r="K58" i="5"/>
  <c r="L58" i="5"/>
  <c r="J62" i="5"/>
  <c r="K62" i="5"/>
  <c r="L62" i="5"/>
  <c r="J66" i="5"/>
  <c r="K66" i="5"/>
  <c r="L66" i="5"/>
  <c r="J70" i="5"/>
  <c r="K70" i="5"/>
  <c r="L70" i="5"/>
  <c r="J72" i="5"/>
  <c r="L72" i="5"/>
  <c r="K72" i="5"/>
  <c r="J76" i="5"/>
  <c r="K76" i="5"/>
  <c r="L76" i="5"/>
  <c r="J80" i="5"/>
  <c r="K80" i="5"/>
  <c r="L80" i="5"/>
  <c r="J84" i="5"/>
  <c r="K84" i="5"/>
  <c r="L84" i="5"/>
  <c r="J86" i="5"/>
  <c r="K86" i="5"/>
  <c r="L86" i="5"/>
  <c r="J90" i="5"/>
  <c r="K90" i="5"/>
  <c r="L90" i="5"/>
  <c r="J94" i="5"/>
  <c r="K94" i="5"/>
  <c r="L94" i="5"/>
  <c r="K98" i="5"/>
  <c r="J98" i="5"/>
  <c r="L98" i="5"/>
  <c r="K100" i="5"/>
  <c r="J100" i="5"/>
  <c r="L100" i="5"/>
  <c r="K104" i="5"/>
  <c r="J104" i="5"/>
  <c r="L104" i="5"/>
  <c r="K108" i="5"/>
  <c r="L108" i="5"/>
  <c r="J108" i="5"/>
  <c r="K112" i="5"/>
  <c r="J112" i="5"/>
  <c r="L112" i="5"/>
  <c r="K116" i="5"/>
  <c r="L116" i="5"/>
  <c r="J116" i="5"/>
  <c r="I121" i="5"/>
  <c r="S121" i="5" s="1"/>
  <c r="J121" i="5"/>
  <c r="L121" i="5"/>
  <c r="I123" i="5"/>
  <c r="J123" i="5"/>
  <c r="K127" i="5"/>
  <c r="L127" i="5"/>
  <c r="J127" i="5"/>
  <c r="T127" i="5" s="1"/>
  <c r="K129" i="5"/>
  <c r="J129" i="5"/>
  <c r="L129" i="5"/>
  <c r="K133" i="5"/>
  <c r="J133" i="5"/>
  <c r="L133" i="5"/>
  <c r="K137" i="5"/>
  <c r="J137" i="5"/>
  <c r="L137" i="5"/>
  <c r="K139" i="5"/>
  <c r="L139" i="5"/>
  <c r="J139" i="5"/>
  <c r="T139" i="5" s="1"/>
  <c r="K143" i="5"/>
  <c r="L143" i="5"/>
  <c r="J143" i="5"/>
  <c r="T143" i="5" s="1"/>
  <c r="K145" i="5"/>
  <c r="J145" i="5"/>
  <c r="L145" i="5"/>
  <c r="K149" i="5"/>
  <c r="J149" i="5"/>
  <c r="L149" i="5"/>
  <c r="K153" i="5"/>
  <c r="J153" i="5"/>
  <c r="L153" i="5"/>
  <c r="K155" i="5"/>
  <c r="L155" i="5"/>
  <c r="J155" i="5"/>
  <c r="T155" i="5" s="1"/>
  <c r="K159" i="5"/>
  <c r="L159" i="5"/>
  <c r="J159" i="5"/>
  <c r="K161" i="5"/>
  <c r="J161" i="5"/>
  <c r="T161" i="5" s="1"/>
  <c r="L161" i="5"/>
  <c r="K165" i="5"/>
  <c r="J165" i="5"/>
  <c r="T165" i="5" s="1"/>
  <c r="L165" i="5"/>
  <c r="K169" i="5"/>
  <c r="J169" i="5"/>
  <c r="T169" i="5" s="1"/>
  <c r="L169" i="5"/>
  <c r="K173" i="5"/>
  <c r="J173" i="5"/>
  <c r="T173" i="5" s="1"/>
  <c r="L173" i="5"/>
  <c r="K177" i="5"/>
  <c r="J177" i="5"/>
  <c r="T177" i="5" s="1"/>
  <c r="L177" i="5"/>
  <c r="K181" i="5"/>
  <c r="J181" i="5"/>
  <c r="T181" i="5" s="1"/>
  <c r="L181" i="5"/>
  <c r="K185" i="5"/>
  <c r="J185" i="5"/>
  <c r="L185" i="5"/>
  <c r="K187" i="5"/>
  <c r="L187" i="5"/>
  <c r="J187" i="5"/>
  <c r="T187" i="5" s="1"/>
  <c r="K191" i="5"/>
  <c r="L191" i="5"/>
  <c r="J191" i="5"/>
  <c r="T191" i="5" s="1"/>
  <c r="K195" i="5"/>
  <c r="L195" i="5"/>
  <c r="J195" i="5"/>
  <c r="T195" i="5" s="1"/>
  <c r="K197" i="5"/>
  <c r="J197" i="5"/>
  <c r="T197" i="5" s="1"/>
  <c r="L197" i="5"/>
  <c r="I202" i="5"/>
  <c r="J202" i="5"/>
  <c r="K202" i="5"/>
  <c r="L202" i="5"/>
  <c r="I206" i="5"/>
  <c r="J206" i="5"/>
  <c r="L206" i="5"/>
  <c r="K206" i="5"/>
  <c r="I210" i="5"/>
  <c r="J210" i="5"/>
  <c r="K210" i="5"/>
  <c r="L210" i="5"/>
  <c r="I212" i="5"/>
  <c r="K212" i="5"/>
  <c r="L212" i="5"/>
  <c r="J212" i="5"/>
  <c r="I216" i="5"/>
  <c r="K216" i="5"/>
  <c r="L216" i="5"/>
  <c r="J216" i="5"/>
  <c r="I220" i="5"/>
  <c r="K220" i="5"/>
  <c r="L220" i="5"/>
  <c r="J220" i="5"/>
  <c r="I224" i="5"/>
  <c r="K224" i="5"/>
  <c r="L224" i="5"/>
  <c r="J224" i="5"/>
  <c r="I226" i="5"/>
  <c r="S226" i="5" s="1"/>
  <c r="J226" i="5"/>
  <c r="T226" i="5" s="1"/>
  <c r="K226" i="5"/>
  <c r="L226" i="5"/>
  <c r="I230" i="5"/>
  <c r="J230" i="5"/>
  <c r="L230" i="5"/>
  <c r="K230" i="5"/>
  <c r="I234" i="5"/>
  <c r="J234" i="5"/>
  <c r="K234" i="5"/>
  <c r="L234" i="5"/>
  <c r="I236" i="5"/>
  <c r="K236" i="5"/>
  <c r="L236" i="5"/>
  <c r="J236" i="5"/>
  <c r="I240" i="5"/>
  <c r="K240" i="5"/>
  <c r="J240" i="5"/>
  <c r="L240" i="5"/>
  <c r="I244" i="5"/>
  <c r="K244" i="5"/>
  <c r="L244" i="5"/>
  <c r="J244" i="5"/>
  <c r="I246" i="5"/>
  <c r="K246" i="5"/>
  <c r="L246" i="5"/>
  <c r="J246" i="5"/>
  <c r="I250" i="5"/>
  <c r="J250" i="5"/>
  <c r="K250" i="5"/>
  <c r="L250" i="5"/>
  <c r="I254" i="5"/>
  <c r="S254" i="5" s="1"/>
  <c r="L254" i="5"/>
  <c r="J254" i="5"/>
  <c r="T254" i="5" s="1"/>
  <c r="K254" i="5"/>
  <c r="I258" i="5"/>
  <c r="L258" i="5"/>
  <c r="J258" i="5"/>
  <c r="K258" i="5"/>
  <c r="I262" i="5"/>
  <c r="S262" i="5" s="1"/>
  <c r="K262" i="5"/>
  <c r="L262" i="5"/>
  <c r="I264" i="5"/>
  <c r="K264" i="5"/>
  <c r="J264" i="5"/>
  <c r="L264" i="5"/>
  <c r="J268" i="5"/>
  <c r="K268" i="5"/>
  <c r="J272" i="5"/>
  <c r="T272" i="5" s="1"/>
  <c r="L272" i="5"/>
  <c r="J276" i="5"/>
  <c r="T276" i="5" s="1"/>
  <c r="K276" i="5"/>
  <c r="L276" i="5"/>
  <c r="J280" i="5"/>
  <c r="T280" i="5" s="1"/>
  <c r="K280" i="5"/>
  <c r="L280" i="5"/>
  <c r="I285" i="5"/>
  <c r="J285" i="5"/>
  <c r="K285" i="5"/>
  <c r="I289" i="5"/>
  <c r="J289" i="5"/>
  <c r="L289" i="5"/>
  <c r="I293" i="5"/>
  <c r="J293" i="5"/>
  <c r="K293" i="5"/>
  <c r="L293" i="5"/>
  <c r="I297" i="5"/>
  <c r="J297" i="5"/>
  <c r="K297" i="5"/>
  <c r="L297" i="5"/>
  <c r="I301" i="5"/>
  <c r="J301" i="5"/>
  <c r="K301" i="5"/>
  <c r="I305" i="5"/>
  <c r="J305" i="5"/>
  <c r="L305" i="5"/>
  <c r="I307" i="5"/>
  <c r="S307" i="5" s="1"/>
  <c r="L307" i="5"/>
  <c r="K307" i="5"/>
  <c r="U307" i="5" s="1"/>
  <c r="L285" i="5"/>
  <c r="J262" i="5"/>
  <c r="T262" i="5" s="1"/>
  <c r="J35" i="5"/>
  <c r="L35" i="5"/>
  <c r="K35" i="5"/>
  <c r="J37" i="5"/>
  <c r="K37" i="5"/>
  <c r="L37" i="5"/>
  <c r="J39" i="5"/>
  <c r="L39" i="5"/>
  <c r="K39" i="5"/>
  <c r="J41" i="5"/>
  <c r="K41" i="5"/>
  <c r="J43" i="5"/>
  <c r="L43" i="5"/>
  <c r="K43" i="5"/>
  <c r="J45" i="5"/>
  <c r="L45" i="5"/>
  <c r="J47" i="5"/>
  <c r="L47" i="5"/>
  <c r="J49" i="5"/>
  <c r="L49" i="5"/>
  <c r="K49" i="5"/>
  <c r="J51" i="5"/>
  <c r="L51" i="5"/>
  <c r="K51" i="5"/>
  <c r="J53" i="5"/>
  <c r="K53" i="5"/>
  <c r="L53" i="5"/>
  <c r="J55" i="5"/>
  <c r="L55" i="5"/>
  <c r="K55" i="5"/>
  <c r="J57" i="5"/>
  <c r="K57" i="5"/>
  <c r="L57" i="5"/>
  <c r="J59" i="5"/>
  <c r="L59" i="5"/>
  <c r="K59" i="5"/>
  <c r="J63" i="5"/>
  <c r="L63" i="5"/>
  <c r="K63" i="5"/>
  <c r="J65" i="5"/>
  <c r="L65" i="5"/>
  <c r="J67" i="5"/>
  <c r="L67" i="5"/>
  <c r="K67" i="5"/>
  <c r="J69" i="5"/>
  <c r="K69" i="5"/>
  <c r="L69" i="5"/>
  <c r="J71" i="5"/>
  <c r="L71" i="5"/>
  <c r="K71" i="5"/>
  <c r="J73" i="5"/>
  <c r="K73" i="5"/>
  <c r="L73" i="5"/>
  <c r="J75" i="5"/>
  <c r="L75" i="5"/>
  <c r="J77" i="5"/>
  <c r="K77" i="5"/>
  <c r="J79" i="5"/>
  <c r="L79" i="5"/>
  <c r="K79" i="5"/>
  <c r="J81" i="5"/>
  <c r="L81" i="5"/>
  <c r="J83" i="5"/>
  <c r="L83" i="5"/>
  <c r="K83" i="5"/>
  <c r="J85" i="5"/>
  <c r="K85" i="5"/>
  <c r="L85" i="5"/>
  <c r="J87" i="5"/>
  <c r="L87" i="5"/>
  <c r="K87" i="5"/>
  <c r="J89" i="5"/>
  <c r="K89" i="5"/>
  <c r="J91" i="5"/>
  <c r="L91" i="5"/>
  <c r="J93" i="5"/>
  <c r="K93" i="5"/>
  <c r="L93" i="5"/>
  <c r="K95" i="5"/>
  <c r="L95" i="5"/>
  <c r="K97" i="5"/>
  <c r="J97" i="5"/>
  <c r="K99" i="5"/>
  <c r="L99" i="5"/>
  <c r="J99" i="5"/>
  <c r="K101" i="5"/>
  <c r="J101" i="5"/>
  <c r="L101" i="5"/>
  <c r="K103" i="5"/>
  <c r="L103" i="5"/>
  <c r="K105" i="5"/>
  <c r="J105" i="5"/>
  <c r="K107" i="5"/>
  <c r="L107" i="5"/>
  <c r="J107" i="5"/>
  <c r="K109" i="5"/>
  <c r="J109" i="5"/>
  <c r="L109" i="5"/>
  <c r="K111" i="5"/>
  <c r="L111" i="5"/>
  <c r="K113" i="5"/>
  <c r="J113" i="5"/>
  <c r="K115" i="5"/>
  <c r="L115" i="5"/>
  <c r="J115" i="5"/>
  <c r="K117" i="5"/>
  <c r="J117" i="5"/>
  <c r="L117" i="5"/>
  <c r="K124" i="5"/>
  <c r="L124" i="5"/>
  <c r="K126" i="5"/>
  <c r="J126" i="5"/>
  <c r="L126" i="5"/>
  <c r="K130" i="5"/>
  <c r="J130" i="5"/>
  <c r="L130" i="5"/>
  <c r="K132" i="5"/>
  <c r="J132" i="5"/>
  <c r="K134" i="5"/>
  <c r="J134" i="5"/>
  <c r="L134" i="5"/>
  <c r="K136" i="5"/>
  <c r="J136" i="5"/>
  <c r="L136" i="5"/>
  <c r="K138" i="5"/>
  <c r="J138" i="5"/>
  <c r="L138" i="5"/>
  <c r="K140" i="5"/>
  <c r="L140" i="5"/>
  <c r="K142" i="5"/>
  <c r="J142" i="5"/>
  <c r="L142" i="5"/>
  <c r="K146" i="5"/>
  <c r="J146" i="5"/>
  <c r="L146" i="5"/>
  <c r="K148" i="5"/>
  <c r="J148" i="5"/>
  <c r="K150" i="5"/>
  <c r="J150" i="5"/>
  <c r="L150" i="5"/>
  <c r="K152" i="5"/>
  <c r="J152" i="5"/>
  <c r="L152" i="5"/>
  <c r="K154" i="5"/>
  <c r="J154" i="5"/>
  <c r="L154" i="5"/>
  <c r="K156" i="5"/>
  <c r="L156" i="5"/>
  <c r="K158" i="5"/>
  <c r="J158" i="5"/>
  <c r="L158" i="5"/>
  <c r="K162" i="5"/>
  <c r="J162" i="5"/>
  <c r="L162" i="5"/>
  <c r="K164" i="5"/>
  <c r="J164" i="5"/>
  <c r="K166" i="5"/>
  <c r="J166" i="5"/>
  <c r="L166" i="5"/>
  <c r="K168" i="5"/>
  <c r="J168" i="5"/>
  <c r="L168" i="5"/>
  <c r="K170" i="5"/>
  <c r="J170" i="5"/>
  <c r="L170" i="5"/>
  <c r="K172" i="5"/>
  <c r="L172" i="5"/>
  <c r="K174" i="5"/>
  <c r="J174" i="5"/>
  <c r="L174" i="5"/>
  <c r="K178" i="5"/>
  <c r="J178" i="5"/>
  <c r="K182" i="5"/>
  <c r="J182" i="5"/>
  <c r="K184" i="5"/>
  <c r="L184" i="5"/>
  <c r="K186" i="5"/>
  <c r="J186" i="5"/>
  <c r="L186" i="5"/>
  <c r="K188" i="5"/>
  <c r="J188" i="5"/>
  <c r="L188" i="5"/>
  <c r="K190" i="5"/>
  <c r="J190" i="5"/>
  <c r="L190" i="5"/>
  <c r="K192" i="5"/>
  <c r="J192" i="5"/>
  <c r="K194" i="5"/>
  <c r="J194" i="5"/>
  <c r="K198" i="5"/>
  <c r="J198" i="5"/>
  <c r="K200" i="5"/>
  <c r="L200" i="5"/>
  <c r="V9" i="5"/>
  <c r="J306" i="5"/>
  <c r="T306" i="5" s="1"/>
  <c r="K304" i="5"/>
  <c r="L302" i="5"/>
  <c r="L300" i="5"/>
  <c r="J290" i="5"/>
  <c r="T290" i="5" s="1"/>
  <c r="K288" i="5"/>
  <c r="L286" i="5"/>
  <c r="L284" i="5"/>
  <c r="J273" i="5"/>
  <c r="K271" i="5"/>
  <c r="L269" i="5"/>
  <c r="L267" i="5"/>
  <c r="J261" i="5"/>
  <c r="T261" i="5" s="1"/>
  <c r="K259" i="5"/>
  <c r="K257" i="5"/>
  <c r="L255" i="5"/>
  <c r="J245" i="5"/>
  <c r="T245" i="5" s="1"/>
  <c r="K243" i="5"/>
  <c r="K241" i="5"/>
  <c r="J237" i="5"/>
  <c r="T237" i="5" s="1"/>
  <c r="J229" i="5"/>
  <c r="T229" i="5" s="1"/>
  <c r="J221" i="5"/>
  <c r="T221" i="5" s="1"/>
  <c r="J213" i="5"/>
  <c r="T213" i="5" s="1"/>
  <c r="J205" i="5"/>
  <c r="T205" i="5" s="1"/>
  <c r="J200" i="5"/>
  <c r="L196" i="5"/>
  <c r="L194" i="5"/>
  <c r="L182" i="5"/>
  <c r="L176" i="5"/>
  <c r="L144" i="5"/>
  <c r="L97" i="5"/>
  <c r="K91" i="5"/>
  <c r="K81" i="5"/>
  <c r="K45" i="5"/>
  <c r="L41" i="5"/>
  <c r="J11" i="5"/>
  <c r="L11" i="5"/>
  <c r="J13" i="5"/>
  <c r="K13" i="5"/>
  <c r="J15" i="5"/>
  <c r="L15" i="5"/>
  <c r="K15" i="5"/>
  <c r="J17" i="5"/>
  <c r="L17" i="5"/>
  <c r="J19" i="5"/>
  <c r="L19" i="5"/>
  <c r="K19" i="5"/>
  <c r="J21" i="5"/>
  <c r="K21" i="5"/>
  <c r="L21" i="5"/>
  <c r="J23" i="5"/>
  <c r="L23" i="5"/>
  <c r="K23" i="5"/>
  <c r="J25" i="5"/>
  <c r="K25" i="5"/>
  <c r="J27" i="5"/>
  <c r="L27" i="5"/>
  <c r="K27" i="5"/>
  <c r="J29" i="5"/>
  <c r="L29" i="5"/>
  <c r="J31" i="5"/>
  <c r="L31" i="5"/>
  <c r="J33" i="5"/>
  <c r="L33" i="5"/>
  <c r="K33" i="5"/>
  <c r="K118" i="5"/>
  <c r="J118" i="5"/>
  <c r="L118" i="5"/>
  <c r="K120" i="5"/>
  <c r="J120" i="5"/>
  <c r="L120" i="5"/>
  <c r="K122" i="5"/>
  <c r="J122" i="5"/>
  <c r="L122" i="5"/>
  <c r="I135" i="5"/>
  <c r="S135" i="5" s="1"/>
  <c r="S163" i="5"/>
  <c r="I167" i="5"/>
  <c r="S167" i="5" s="1"/>
  <c r="I171" i="5"/>
  <c r="S171" i="5" s="1"/>
  <c r="S175" i="5"/>
  <c r="I183" i="5"/>
  <c r="S183" i="5" s="1"/>
  <c r="I187" i="5"/>
  <c r="S187" i="5" s="1"/>
  <c r="S191" i="5"/>
  <c r="S195" i="5"/>
  <c r="I199" i="5"/>
  <c r="S199" i="5" s="1"/>
  <c r="J203" i="5"/>
  <c r="T203" i="5" s="1"/>
  <c r="K203" i="5"/>
  <c r="J207" i="5"/>
  <c r="T207" i="5" s="1"/>
  <c r="K207" i="5"/>
  <c r="J211" i="5"/>
  <c r="T211" i="5" s="1"/>
  <c r="K211" i="5"/>
  <c r="J215" i="5"/>
  <c r="T215" i="5" s="1"/>
  <c r="K215" i="5"/>
  <c r="J219" i="5"/>
  <c r="T219" i="5" s="1"/>
  <c r="K219" i="5"/>
  <c r="J223" i="5"/>
  <c r="T223" i="5" s="1"/>
  <c r="K223" i="5"/>
  <c r="J227" i="5"/>
  <c r="T227" i="5" s="1"/>
  <c r="K227" i="5"/>
  <c r="J231" i="5"/>
  <c r="T231" i="5" s="1"/>
  <c r="K231" i="5"/>
  <c r="J235" i="5"/>
  <c r="T235" i="5" s="1"/>
  <c r="K235" i="5"/>
  <c r="J239" i="5"/>
  <c r="T239" i="5" s="1"/>
  <c r="K239" i="5"/>
  <c r="Q7" i="5"/>
  <c r="J302" i="5"/>
  <c r="T302" i="5" s="1"/>
  <c r="L298" i="5"/>
  <c r="J286" i="5"/>
  <c r="T286" i="5" s="1"/>
  <c r="L282" i="5"/>
  <c r="J269" i="5"/>
  <c r="L265" i="5"/>
  <c r="J257" i="5"/>
  <c r="T257" i="5" s="1"/>
  <c r="K255" i="5"/>
  <c r="K253" i="5"/>
  <c r="L251" i="5"/>
  <c r="J241" i="5"/>
  <c r="T241" i="5" s="1"/>
  <c r="K233" i="5"/>
  <c r="K225" i="5"/>
  <c r="K217" i="5"/>
  <c r="K209" i="5"/>
  <c r="K201" i="5"/>
  <c r="J196" i="5"/>
  <c r="I179" i="5"/>
  <c r="S179" i="5" s="1"/>
  <c r="J176" i="5"/>
  <c r="J172" i="5"/>
  <c r="L164" i="5"/>
  <c r="I159" i="5"/>
  <c r="S159" i="5" s="1"/>
  <c r="J144" i="5"/>
  <c r="J140" i="5"/>
  <c r="L132" i="5"/>
  <c r="L105" i="5"/>
  <c r="J95" i="5"/>
  <c r="L61" i="5"/>
  <c r="L13" i="5"/>
  <c r="J10" i="5"/>
  <c r="K10" i="5"/>
  <c r="J12" i="5"/>
  <c r="J14" i="5"/>
  <c r="K14" i="5"/>
  <c r="J16" i="5"/>
  <c r="J18" i="5"/>
  <c r="K18" i="5"/>
  <c r="J20" i="5"/>
  <c r="J22" i="5"/>
  <c r="K22" i="5"/>
  <c r="J24" i="5"/>
  <c r="J26" i="5"/>
  <c r="K26" i="5"/>
  <c r="J28" i="5"/>
  <c r="J30" i="5"/>
  <c r="K30" i="5"/>
  <c r="J32" i="5"/>
  <c r="K119" i="5"/>
  <c r="K121" i="5"/>
  <c r="K123" i="5"/>
  <c r="L123" i="5"/>
  <c r="L119" i="5"/>
  <c r="K28" i="5"/>
  <c r="L26" i="5"/>
  <c r="L24" i="5"/>
  <c r="K12" i="5"/>
  <c r="L10" i="5"/>
  <c r="S249" i="5"/>
  <c r="V306" i="5"/>
  <c r="T274" i="5"/>
  <c r="T201" i="5"/>
  <c r="S268" i="5"/>
  <c r="V307" i="5"/>
  <c r="S56" i="5"/>
  <c r="S189" i="5"/>
  <c r="S31" i="5"/>
  <c r="T255" i="5"/>
  <c r="S294" i="5"/>
  <c r="S304" i="5"/>
  <c r="S11" i="5"/>
  <c r="S15" i="5"/>
  <c r="S21" i="5"/>
  <c r="S29" i="5"/>
  <c r="S255" i="5"/>
  <c r="S243" i="5"/>
  <c r="S223" i="5"/>
  <c r="S36" i="5"/>
  <c r="S42" i="5"/>
  <c r="S48" i="5"/>
  <c r="S54" i="5"/>
  <c r="S62" i="5"/>
  <c r="S68" i="5"/>
  <c r="S72" i="5"/>
  <c r="S76" i="5"/>
  <c r="S80" i="5"/>
  <c r="S84" i="5"/>
  <c r="S88" i="5"/>
  <c r="S92" i="5"/>
  <c r="S96" i="5"/>
  <c r="S102" i="5"/>
  <c r="S106" i="5"/>
  <c r="S110" i="5"/>
  <c r="S114" i="5"/>
  <c r="S118" i="5"/>
  <c r="S125" i="5"/>
  <c r="S133" i="5"/>
  <c r="S141" i="5"/>
  <c r="T175" i="5"/>
  <c r="T185" i="5"/>
  <c r="T193" i="5"/>
  <c r="T270" i="5"/>
  <c r="T309" i="5"/>
  <c r="S302" i="5"/>
  <c r="S298" i="5"/>
  <c r="S290" i="5"/>
  <c r="S286" i="5"/>
  <c r="S282" i="5"/>
  <c r="S278" i="5"/>
  <c r="S274" i="5"/>
  <c r="S270" i="5"/>
  <c r="S266" i="5"/>
  <c r="S147" i="5"/>
  <c r="S131" i="5"/>
  <c r="S13" i="5"/>
  <c r="S19" i="5"/>
  <c r="S25" i="5"/>
  <c r="S27" i="5"/>
  <c r="S122" i="5"/>
  <c r="T298" i="5"/>
  <c r="S259" i="5"/>
  <c r="S251" i="5"/>
  <c r="S239" i="5"/>
  <c r="S231" i="5"/>
  <c r="S219" i="5"/>
  <c r="S215" i="5"/>
  <c r="S207" i="5"/>
  <c r="S40" i="5"/>
  <c r="S46" i="5"/>
  <c r="S52" i="5"/>
  <c r="S60" i="5"/>
  <c r="S64" i="5"/>
  <c r="S70" i="5"/>
  <c r="S74" i="5"/>
  <c r="S78" i="5"/>
  <c r="S82" i="5"/>
  <c r="S86" i="5"/>
  <c r="S90" i="5"/>
  <c r="S94" i="5"/>
  <c r="S98" i="5"/>
  <c r="S100" i="5"/>
  <c r="S104" i="5"/>
  <c r="S108" i="5"/>
  <c r="S112" i="5"/>
  <c r="S116" i="5"/>
  <c r="S129" i="5"/>
  <c r="S137" i="5"/>
  <c r="S145" i="5"/>
  <c r="S149" i="5"/>
  <c r="S153" i="5"/>
  <c r="T159" i="5"/>
  <c r="S34" i="5"/>
  <c r="S308" i="5"/>
  <c r="S306" i="5"/>
  <c r="S281" i="5"/>
  <c r="S265" i="5"/>
  <c r="S261" i="5"/>
  <c r="S257" i="5"/>
  <c r="S253" i="5"/>
  <c r="S245" i="5"/>
  <c r="S241" i="5"/>
  <c r="S237" i="5"/>
  <c r="S233" i="5"/>
  <c r="S229" i="5"/>
  <c r="S225" i="5"/>
  <c r="S221" i="5"/>
  <c r="S217" i="5"/>
  <c r="S213" i="5"/>
  <c r="S209" i="5"/>
  <c r="S205" i="5"/>
  <c r="S201" i="5"/>
  <c r="S197" i="5"/>
  <c r="S193" i="5"/>
  <c r="S185" i="5"/>
  <c r="S181" i="5"/>
  <c r="S177" i="5"/>
  <c r="S173" i="5"/>
  <c r="S169" i="5"/>
  <c r="S165" i="5"/>
  <c r="S161" i="5"/>
  <c r="S157" i="5"/>
  <c r="S143" i="5"/>
  <c r="S127" i="5"/>
  <c r="S17" i="5"/>
  <c r="S23" i="5"/>
  <c r="S33" i="5"/>
  <c r="S120" i="5"/>
  <c r="S124" i="5"/>
  <c r="S263" i="5"/>
  <c r="S247" i="5"/>
  <c r="S235" i="5"/>
  <c r="S227" i="5"/>
  <c r="S211" i="5"/>
  <c r="S203" i="5"/>
  <c r="S38" i="5"/>
  <c r="S44" i="5"/>
  <c r="S50" i="5"/>
  <c r="S58" i="5"/>
  <c r="S66" i="5"/>
  <c r="T281" i="5"/>
  <c r="S300" i="5"/>
  <c r="S296" i="5"/>
  <c r="S292" i="5"/>
  <c r="S288" i="5"/>
  <c r="S284" i="5"/>
  <c r="S280" i="5"/>
  <c r="S276" i="5"/>
  <c r="S272" i="5"/>
  <c r="S155" i="5"/>
  <c r="S139" i="5"/>
  <c r="S264" i="5" l="1"/>
  <c r="S232" i="5"/>
  <c r="S206" i="5"/>
  <c r="S14" i="5"/>
  <c r="S277" i="5"/>
  <c r="S188" i="5"/>
  <c r="S164" i="5"/>
  <c r="S140" i="5"/>
  <c r="S97" i="5"/>
  <c r="S81" i="5"/>
  <c r="S57" i="5"/>
  <c r="S305" i="5"/>
  <c r="V257" i="5"/>
  <c r="U257" i="5"/>
  <c r="V235" i="5"/>
  <c r="U235" i="5"/>
  <c r="T122" i="5"/>
  <c r="U266" i="5"/>
  <c r="V266" i="5"/>
  <c r="V191" i="5"/>
  <c r="U191" i="5"/>
  <c r="V171" i="5"/>
  <c r="U171" i="5"/>
  <c r="T141" i="5"/>
  <c r="T114" i="5"/>
  <c r="T88" i="5"/>
  <c r="T72" i="5"/>
  <c r="T36" i="5"/>
  <c r="S295" i="5"/>
  <c r="S287" i="5"/>
  <c r="S260" i="5"/>
  <c r="S250" i="5"/>
  <c r="S240" i="5"/>
  <c r="S230" i="5"/>
  <c r="S220" i="5"/>
  <c r="S212" i="5"/>
  <c r="S202" i="5"/>
  <c r="S30" i="5"/>
  <c r="S22" i="5"/>
  <c r="S12" i="5"/>
  <c r="S275" i="5"/>
  <c r="S267" i="5"/>
  <c r="V254" i="5"/>
  <c r="U254" i="5"/>
  <c r="V204" i="5"/>
  <c r="U204" i="5"/>
  <c r="S194" i="5"/>
  <c r="S186" i="5"/>
  <c r="S178" i="5"/>
  <c r="S170" i="5"/>
  <c r="S162" i="5"/>
  <c r="S154" i="5"/>
  <c r="S146" i="5"/>
  <c r="S138" i="5"/>
  <c r="S130" i="5"/>
  <c r="T121" i="5"/>
  <c r="S111" i="5"/>
  <c r="S103" i="5"/>
  <c r="S95" i="5"/>
  <c r="S87" i="5"/>
  <c r="S79" i="5"/>
  <c r="S71" i="5"/>
  <c r="S63" i="5"/>
  <c r="S55" i="5"/>
  <c r="S47" i="5"/>
  <c r="S39" i="5"/>
  <c r="T66" i="5"/>
  <c r="T50" i="5"/>
  <c r="T38" i="5"/>
  <c r="V296" i="5"/>
  <c r="U296" i="5"/>
  <c r="V261" i="5"/>
  <c r="U261" i="5"/>
  <c r="V233" i="5"/>
  <c r="U233" i="5"/>
  <c r="V221" i="5"/>
  <c r="U221" i="5"/>
  <c r="V205" i="5"/>
  <c r="U205" i="5"/>
  <c r="T120" i="5"/>
  <c r="T23" i="5"/>
  <c r="S303" i="5"/>
  <c r="V183" i="5"/>
  <c r="U183" i="5"/>
  <c r="V173" i="5"/>
  <c r="U173" i="5"/>
  <c r="V163" i="5"/>
  <c r="U163" i="5"/>
  <c r="V157" i="5"/>
  <c r="U157" i="5"/>
  <c r="T149" i="5"/>
  <c r="V143" i="5"/>
  <c r="U143" i="5"/>
  <c r="V135" i="5"/>
  <c r="U135" i="5"/>
  <c r="V127" i="5"/>
  <c r="U127" i="5"/>
  <c r="T112" i="5"/>
  <c r="T104" i="5"/>
  <c r="T98" i="5"/>
  <c r="T90" i="5"/>
  <c r="T82" i="5"/>
  <c r="T74" i="5"/>
  <c r="T64" i="5"/>
  <c r="T52" i="5"/>
  <c r="T40" i="5"/>
  <c r="V169" i="5"/>
  <c r="U169" i="5"/>
  <c r="V300" i="5"/>
  <c r="U300" i="5"/>
  <c r="V288" i="5"/>
  <c r="U288" i="5"/>
  <c r="V265" i="5"/>
  <c r="U265" i="5"/>
  <c r="V253" i="5"/>
  <c r="U253" i="5"/>
  <c r="V241" i="5"/>
  <c r="U241" i="5"/>
  <c r="V231" i="5"/>
  <c r="U231" i="5"/>
  <c r="V219" i="5"/>
  <c r="U219" i="5"/>
  <c r="V209" i="5"/>
  <c r="U209" i="5"/>
  <c r="T29" i="5"/>
  <c r="T15" i="5"/>
  <c r="T304" i="5"/>
  <c r="V255" i="5"/>
  <c r="U255" i="5"/>
  <c r="T189" i="5"/>
  <c r="S289" i="5"/>
  <c r="S242" i="5"/>
  <c r="S214" i="5"/>
  <c r="S24" i="5"/>
  <c r="V299" i="5"/>
  <c r="U299" i="5"/>
  <c r="S196" i="5"/>
  <c r="S172" i="5"/>
  <c r="S156" i="5"/>
  <c r="S132" i="5"/>
  <c r="S105" i="5"/>
  <c r="S73" i="5"/>
  <c r="S49" i="5"/>
  <c r="S238" i="5"/>
  <c r="V298" i="5"/>
  <c r="U298" i="5"/>
  <c r="V245" i="5"/>
  <c r="U245" i="5"/>
  <c r="V211" i="5"/>
  <c r="U211" i="5"/>
  <c r="T13" i="5"/>
  <c r="V280" i="5"/>
  <c r="U280" i="5"/>
  <c r="V272" i="5"/>
  <c r="U272" i="5"/>
  <c r="V195" i="5"/>
  <c r="U195" i="5"/>
  <c r="V179" i="5"/>
  <c r="U179" i="5"/>
  <c r="V151" i="5"/>
  <c r="U151" i="5"/>
  <c r="T125" i="5"/>
  <c r="T96" i="5"/>
  <c r="T80" i="5"/>
  <c r="T48" i="5"/>
  <c r="S293" i="5"/>
  <c r="S285" i="5"/>
  <c r="S258" i="5"/>
  <c r="S248" i="5"/>
  <c r="S236" i="5"/>
  <c r="S228" i="5"/>
  <c r="S218" i="5"/>
  <c r="S210" i="5"/>
  <c r="S123" i="5"/>
  <c r="S28" i="5"/>
  <c r="S18" i="5"/>
  <c r="S10" i="5"/>
  <c r="T268" i="5"/>
  <c r="V281" i="5"/>
  <c r="U281" i="5"/>
  <c r="S273" i="5"/>
  <c r="S200" i="5"/>
  <c r="S192" i="5"/>
  <c r="S184" i="5"/>
  <c r="S176" i="5"/>
  <c r="S168" i="5"/>
  <c r="S160" i="5"/>
  <c r="S152" i="5"/>
  <c r="S144" i="5"/>
  <c r="S136" i="5"/>
  <c r="S128" i="5"/>
  <c r="S117" i="5"/>
  <c r="S109" i="5"/>
  <c r="S101" i="5"/>
  <c r="S93" i="5"/>
  <c r="S85" i="5"/>
  <c r="S77" i="5"/>
  <c r="S69" i="5"/>
  <c r="S61" i="5"/>
  <c r="S53" i="5"/>
  <c r="S45" i="5"/>
  <c r="S37" i="5"/>
  <c r="S301" i="5"/>
  <c r="T34" i="5"/>
  <c r="V290" i="5"/>
  <c r="U290" i="5"/>
  <c r="V263" i="5"/>
  <c r="U263" i="5"/>
  <c r="V251" i="5"/>
  <c r="U251" i="5"/>
  <c r="V239" i="5"/>
  <c r="U239" i="5"/>
  <c r="V229" i="5"/>
  <c r="U229" i="5"/>
  <c r="V217" i="5"/>
  <c r="U217" i="5"/>
  <c r="V207" i="5"/>
  <c r="U207" i="5"/>
  <c r="T27" i="5"/>
  <c r="T19" i="5"/>
  <c r="V278" i="5"/>
  <c r="U278" i="5"/>
  <c r="U274" i="5"/>
  <c r="V274" i="5"/>
  <c r="V270" i="5"/>
  <c r="U270" i="5"/>
  <c r="V201" i="5"/>
  <c r="U201" i="5"/>
  <c r="V197" i="5"/>
  <c r="U197" i="5"/>
  <c r="V193" i="5"/>
  <c r="U193" i="5"/>
  <c r="V187" i="5"/>
  <c r="U187" i="5"/>
  <c r="V181" i="5"/>
  <c r="U181" i="5"/>
  <c r="V175" i="5"/>
  <c r="U175" i="5"/>
  <c r="V165" i="5"/>
  <c r="U165" i="5"/>
  <c r="V155" i="5"/>
  <c r="U155" i="5"/>
  <c r="V147" i="5"/>
  <c r="U147" i="5"/>
  <c r="V139" i="5"/>
  <c r="U139" i="5"/>
  <c r="V131" i="5"/>
  <c r="U131" i="5"/>
  <c r="T118" i="5"/>
  <c r="T110" i="5"/>
  <c r="T102" i="5"/>
  <c r="T92" i="5"/>
  <c r="T84" i="5"/>
  <c r="T76" i="5"/>
  <c r="T68" i="5"/>
  <c r="T54" i="5"/>
  <c r="T42" i="5"/>
  <c r="S297" i="5"/>
  <c r="S252" i="5"/>
  <c r="S222" i="5"/>
  <c r="S32" i="5"/>
  <c r="S269" i="5"/>
  <c r="S180" i="5"/>
  <c r="S148" i="5"/>
  <c r="S113" i="5"/>
  <c r="S89" i="5"/>
  <c r="S65" i="5"/>
  <c r="S41" i="5"/>
  <c r="V286" i="5"/>
  <c r="U286" i="5"/>
  <c r="V225" i="5"/>
  <c r="U225" i="5"/>
  <c r="T25" i="5"/>
  <c r="V276" i="5"/>
  <c r="U276" i="5"/>
  <c r="V199" i="5"/>
  <c r="U199" i="5"/>
  <c r="V185" i="5"/>
  <c r="U185" i="5"/>
  <c r="V161" i="5"/>
  <c r="U161" i="5"/>
  <c r="T133" i="5"/>
  <c r="T106" i="5"/>
  <c r="T62" i="5"/>
  <c r="S291" i="5"/>
  <c r="S283" i="5"/>
  <c r="S256" i="5"/>
  <c r="S244" i="5"/>
  <c r="S234" i="5"/>
  <c r="S224" i="5"/>
  <c r="S216" i="5"/>
  <c r="S208" i="5"/>
  <c r="S119" i="5"/>
  <c r="S26" i="5"/>
  <c r="S16" i="5"/>
  <c r="S279" i="5"/>
  <c r="S271" i="5"/>
  <c r="V262" i="5"/>
  <c r="U262" i="5"/>
  <c r="V226" i="5"/>
  <c r="U226" i="5"/>
  <c r="S198" i="5"/>
  <c r="S190" i="5"/>
  <c r="S182" i="5"/>
  <c r="S174" i="5"/>
  <c r="S166" i="5"/>
  <c r="S158" i="5"/>
  <c r="S150" i="5"/>
  <c r="S142" i="5"/>
  <c r="S134" i="5"/>
  <c r="S126" i="5"/>
  <c r="S115" i="5"/>
  <c r="S107" i="5"/>
  <c r="S99" i="5"/>
  <c r="S91" i="5"/>
  <c r="S83" i="5"/>
  <c r="S75" i="5"/>
  <c r="S67" i="5"/>
  <c r="S59" i="5"/>
  <c r="S51" i="5"/>
  <c r="S43" i="5"/>
  <c r="S35" i="5"/>
  <c r="T58" i="5"/>
  <c r="T44" i="5"/>
  <c r="V284" i="5"/>
  <c r="U284" i="5"/>
  <c r="V243" i="5"/>
  <c r="U243" i="5"/>
  <c r="V227" i="5"/>
  <c r="U227" i="5"/>
  <c r="V215" i="5"/>
  <c r="U215" i="5"/>
  <c r="T124" i="5"/>
  <c r="T33" i="5"/>
  <c r="T17" i="5"/>
  <c r="T249" i="5"/>
  <c r="S246" i="5"/>
  <c r="S20" i="5"/>
  <c r="V177" i="5"/>
  <c r="U177" i="5"/>
  <c r="V167" i="5"/>
  <c r="U167" i="5"/>
  <c r="V159" i="5"/>
  <c r="U159" i="5"/>
  <c r="T153" i="5"/>
  <c r="T145" i="5"/>
  <c r="T137" i="5"/>
  <c r="T129" i="5"/>
  <c r="T116" i="5"/>
  <c r="T108" i="5"/>
  <c r="T100" i="5"/>
  <c r="T94" i="5"/>
  <c r="T86" i="5"/>
  <c r="T78" i="5"/>
  <c r="T70" i="5"/>
  <c r="T60" i="5"/>
  <c r="T46" i="5"/>
  <c r="V302" i="5"/>
  <c r="U302" i="5"/>
  <c r="V292" i="5"/>
  <c r="U292" i="5"/>
  <c r="V282" i="5"/>
  <c r="U282" i="5"/>
  <c r="V259" i="5"/>
  <c r="U259" i="5"/>
  <c r="V247" i="5"/>
  <c r="U247" i="5"/>
  <c r="V237" i="5"/>
  <c r="U237" i="5"/>
  <c r="V223" i="5"/>
  <c r="U223" i="5"/>
  <c r="V213" i="5"/>
  <c r="U213" i="5"/>
  <c r="V203" i="5"/>
  <c r="U203" i="5"/>
  <c r="T21" i="5"/>
  <c r="T11" i="5"/>
  <c r="T294" i="5"/>
  <c r="T31" i="5"/>
  <c r="T56" i="5"/>
  <c r="S7" i="5" l="1"/>
  <c r="V31" i="5"/>
  <c r="U31" i="5"/>
  <c r="V94" i="5"/>
  <c r="U94" i="5"/>
  <c r="V17" i="5"/>
  <c r="U17" i="5"/>
  <c r="T59" i="5"/>
  <c r="T107" i="5"/>
  <c r="T158" i="5"/>
  <c r="T190" i="5"/>
  <c r="T16" i="5"/>
  <c r="T234" i="5"/>
  <c r="T180" i="5"/>
  <c r="V42" i="5"/>
  <c r="U42" i="5"/>
  <c r="V102" i="5"/>
  <c r="U102" i="5"/>
  <c r="V27" i="5"/>
  <c r="U27" i="5"/>
  <c r="T53" i="5"/>
  <c r="T101" i="5"/>
  <c r="T152" i="5"/>
  <c r="T200" i="5"/>
  <c r="T10" i="5"/>
  <c r="T228" i="5"/>
  <c r="V48" i="5"/>
  <c r="U48" i="5"/>
  <c r="T49" i="5"/>
  <c r="T105" i="5"/>
  <c r="T156" i="5"/>
  <c r="T196" i="5"/>
  <c r="V189" i="5"/>
  <c r="U189" i="5"/>
  <c r="V304" i="5"/>
  <c r="U304" i="5"/>
  <c r="V29" i="5"/>
  <c r="U29" i="5"/>
  <c r="V40" i="5"/>
  <c r="U40" i="5"/>
  <c r="V64" i="5"/>
  <c r="U64" i="5"/>
  <c r="V82" i="5"/>
  <c r="U82" i="5"/>
  <c r="V98" i="5"/>
  <c r="U98" i="5"/>
  <c r="V112" i="5"/>
  <c r="U112" i="5"/>
  <c r="V149" i="5"/>
  <c r="U149" i="5"/>
  <c r="V120" i="5"/>
  <c r="U120" i="5"/>
  <c r="V38" i="5"/>
  <c r="U38" i="5"/>
  <c r="V66" i="5"/>
  <c r="U66" i="5"/>
  <c r="T47" i="5"/>
  <c r="T63" i="5"/>
  <c r="T79" i="5"/>
  <c r="T95" i="5"/>
  <c r="T111" i="5"/>
  <c r="T130" i="5"/>
  <c r="T146" i="5"/>
  <c r="T162" i="5"/>
  <c r="T178" i="5"/>
  <c r="T194" i="5"/>
  <c r="T275" i="5"/>
  <c r="T22" i="5"/>
  <c r="T202" i="5"/>
  <c r="T220" i="5"/>
  <c r="T240" i="5"/>
  <c r="T260" i="5"/>
  <c r="T295" i="5"/>
  <c r="V72" i="5"/>
  <c r="U72" i="5"/>
  <c r="V114" i="5"/>
  <c r="U114" i="5"/>
  <c r="T305" i="5"/>
  <c r="T81" i="5"/>
  <c r="T140" i="5"/>
  <c r="T188" i="5"/>
  <c r="T14" i="5"/>
  <c r="T232" i="5"/>
  <c r="V78" i="5"/>
  <c r="U78" i="5"/>
  <c r="V129" i="5"/>
  <c r="U129" i="5"/>
  <c r="T43" i="5"/>
  <c r="T91" i="5"/>
  <c r="T142" i="5"/>
  <c r="T174" i="5"/>
  <c r="T271" i="5"/>
  <c r="T216" i="5"/>
  <c r="T291" i="5"/>
  <c r="T65" i="5"/>
  <c r="T32" i="5"/>
  <c r="T252" i="5"/>
  <c r="V84" i="5"/>
  <c r="U84" i="5"/>
  <c r="V118" i="5"/>
  <c r="U118" i="5"/>
  <c r="V34" i="5"/>
  <c r="U34" i="5"/>
  <c r="T69" i="5"/>
  <c r="T117" i="5"/>
  <c r="T168" i="5"/>
  <c r="T210" i="5"/>
  <c r="T285" i="5"/>
  <c r="V96" i="5"/>
  <c r="U96" i="5"/>
  <c r="T24" i="5"/>
  <c r="V56" i="5"/>
  <c r="U56" i="5"/>
  <c r="V21" i="5"/>
  <c r="U21" i="5"/>
  <c r="V70" i="5"/>
  <c r="U70" i="5"/>
  <c r="V100" i="5"/>
  <c r="U100" i="5"/>
  <c r="V137" i="5"/>
  <c r="U137" i="5"/>
  <c r="V153" i="5"/>
  <c r="U153" i="5"/>
  <c r="T20" i="5"/>
  <c r="V33" i="5"/>
  <c r="U33" i="5"/>
  <c r="T35" i="5"/>
  <c r="T67" i="5"/>
  <c r="T99" i="5"/>
  <c r="T134" i="5"/>
  <c r="T166" i="5"/>
  <c r="T198" i="5"/>
  <c r="T279" i="5"/>
  <c r="T208" i="5"/>
  <c r="T244" i="5"/>
  <c r="V62" i="5"/>
  <c r="U62" i="5"/>
  <c r="T89" i="5"/>
  <c r="T269" i="5"/>
  <c r="T297" i="5"/>
  <c r="V76" i="5"/>
  <c r="U76" i="5"/>
  <c r="V110" i="5"/>
  <c r="U110" i="5"/>
  <c r="V19" i="5"/>
  <c r="U19" i="5"/>
  <c r="T301" i="5"/>
  <c r="T45" i="5"/>
  <c r="T61" i="5"/>
  <c r="T77" i="5"/>
  <c r="T93" i="5"/>
  <c r="T109" i="5"/>
  <c r="T128" i="5"/>
  <c r="T144" i="5"/>
  <c r="T160" i="5"/>
  <c r="T176" i="5"/>
  <c r="T192" i="5"/>
  <c r="T273" i="5"/>
  <c r="V268" i="5"/>
  <c r="U268" i="5"/>
  <c r="T18" i="5"/>
  <c r="T123" i="5"/>
  <c r="T218" i="5"/>
  <c r="T236" i="5"/>
  <c r="T258" i="5"/>
  <c r="T293" i="5"/>
  <c r="V80" i="5"/>
  <c r="U80" i="5"/>
  <c r="V125" i="5"/>
  <c r="U125" i="5"/>
  <c r="V13" i="5"/>
  <c r="U13" i="5"/>
  <c r="T238" i="5"/>
  <c r="T73" i="5"/>
  <c r="T132" i="5"/>
  <c r="T172" i="5"/>
  <c r="T214" i="5"/>
  <c r="T289" i="5"/>
  <c r="V15" i="5"/>
  <c r="U15" i="5"/>
  <c r="V52" i="5"/>
  <c r="U52" i="5"/>
  <c r="V74" i="5"/>
  <c r="U74" i="5"/>
  <c r="V90" i="5"/>
  <c r="U90" i="5"/>
  <c r="V104" i="5"/>
  <c r="U104" i="5"/>
  <c r="T303" i="5"/>
  <c r="V23" i="5"/>
  <c r="U23" i="5"/>
  <c r="V50" i="5"/>
  <c r="U50" i="5"/>
  <c r="T39" i="5"/>
  <c r="T55" i="5"/>
  <c r="T71" i="5"/>
  <c r="T87" i="5"/>
  <c r="T103" i="5"/>
  <c r="V121" i="5"/>
  <c r="U121" i="5"/>
  <c r="T138" i="5"/>
  <c r="T154" i="5"/>
  <c r="T170" i="5"/>
  <c r="T186" i="5"/>
  <c r="T267" i="5"/>
  <c r="T12" i="5"/>
  <c r="T30" i="5"/>
  <c r="T212" i="5"/>
  <c r="T230" i="5"/>
  <c r="T250" i="5"/>
  <c r="T287" i="5"/>
  <c r="V36" i="5"/>
  <c r="U36" i="5"/>
  <c r="V88" i="5"/>
  <c r="U88" i="5"/>
  <c r="V141" i="5"/>
  <c r="U141" i="5"/>
  <c r="V122" i="5"/>
  <c r="U122" i="5"/>
  <c r="V11" i="5"/>
  <c r="U11" i="5"/>
  <c r="V60" i="5"/>
  <c r="U60" i="5"/>
  <c r="V108" i="5"/>
  <c r="U108" i="5"/>
  <c r="V145" i="5"/>
  <c r="U145" i="5"/>
  <c r="T246" i="5"/>
  <c r="V124" i="5"/>
  <c r="U124" i="5"/>
  <c r="V58" i="5"/>
  <c r="U58" i="5"/>
  <c r="T75" i="5"/>
  <c r="T126" i="5"/>
  <c r="T119" i="5"/>
  <c r="T256" i="5"/>
  <c r="V106" i="5"/>
  <c r="U106" i="5"/>
  <c r="V25" i="5"/>
  <c r="U25" i="5"/>
  <c r="T113" i="5"/>
  <c r="V68" i="5"/>
  <c r="U68" i="5"/>
  <c r="T37" i="5"/>
  <c r="T85" i="5"/>
  <c r="T136" i="5"/>
  <c r="T184" i="5"/>
  <c r="T28" i="5"/>
  <c r="T248" i="5"/>
  <c r="T242" i="5"/>
  <c r="V294" i="5"/>
  <c r="U294" i="5"/>
  <c r="V46" i="5"/>
  <c r="U46" i="5"/>
  <c r="V86" i="5"/>
  <c r="U86" i="5"/>
  <c r="V116" i="5"/>
  <c r="U116" i="5"/>
  <c r="V249" i="5"/>
  <c r="U249" i="5"/>
  <c r="V44" i="5"/>
  <c r="U44" i="5"/>
  <c r="T51" i="5"/>
  <c r="T83" i="5"/>
  <c r="T115" i="5"/>
  <c r="T150" i="5"/>
  <c r="T182" i="5"/>
  <c r="T26" i="5"/>
  <c r="T224" i="5"/>
  <c r="T283" i="5"/>
  <c r="V133" i="5"/>
  <c r="U133" i="5"/>
  <c r="T41" i="5"/>
  <c r="T148" i="5"/>
  <c r="T222" i="5"/>
  <c r="V54" i="5"/>
  <c r="U54" i="5"/>
  <c r="V92" i="5"/>
  <c r="U92" i="5"/>
  <c r="T57" i="5"/>
  <c r="T97" i="5"/>
  <c r="T164" i="5"/>
  <c r="T277" i="5"/>
  <c r="T206" i="5"/>
  <c r="T264" i="5"/>
  <c r="T7" i="5" l="1"/>
  <c r="V164" i="5"/>
  <c r="U164" i="5"/>
  <c r="V115" i="5"/>
  <c r="U115" i="5"/>
  <c r="V51" i="5"/>
  <c r="U51" i="5"/>
  <c r="V248" i="5"/>
  <c r="U248" i="5"/>
  <c r="V85" i="5"/>
  <c r="U85" i="5"/>
  <c r="V250" i="5"/>
  <c r="U250" i="5"/>
  <c r="V212" i="5"/>
  <c r="U212" i="5"/>
  <c r="V12" i="5"/>
  <c r="U12" i="5"/>
  <c r="V186" i="5"/>
  <c r="U186" i="5"/>
  <c r="V87" i="5"/>
  <c r="U87" i="5"/>
  <c r="V55" i="5"/>
  <c r="U55" i="5"/>
  <c r="V303" i="5"/>
  <c r="U303" i="5"/>
  <c r="V289" i="5"/>
  <c r="U289" i="5"/>
  <c r="V172" i="5"/>
  <c r="U172" i="5"/>
  <c r="V73" i="5"/>
  <c r="U73" i="5"/>
  <c r="V258" i="5"/>
  <c r="U258" i="5"/>
  <c r="V218" i="5"/>
  <c r="U218" i="5"/>
  <c r="V18" i="5"/>
  <c r="U18" i="5"/>
  <c r="V273" i="5"/>
  <c r="U273" i="5"/>
  <c r="V176" i="5"/>
  <c r="U176" i="5"/>
  <c r="V144" i="5"/>
  <c r="U144" i="5"/>
  <c r="V109" i="5"/>
  <c r="U109" i="5"/>
  <c r="V77" i="5"/>
  <c r="U77" i="5"/>
  <c r="V45" i="5"/>
  <c r="U45" i="5"/>
  <c r="V269" i="5"/>
  <c r="U269" i="5"/>
  <c r="V208" i="5"/>
  <c r="U208" i="5"/>
  <c r="V198" i="5"/>
  <c r="U198" i="5"/>
  <c r="V134" i="5"/>
  <c r="U134" i="5"/>
  <c r="V67" i="5"/>
  <c r="U67" i="5"/>
  <c r="V24" i="5"/>
  <c r="U24" i="5"/>
  <c r="V285" i="5"/>
  <c r="U285" i="5"/>
  <c r="V168" i="5"/>
  <c r="U168" i="5"/>
  <c r="V69" i="5"/>
  <c r="U69" i="5"/>
  <c r="V252" i="5"/>
  <c r="U252" i="5"/>
  <c r="V65" i="5"/>
  <c r="U65" i="5"/>
  <c r="V216" i="5"/>
  <c r="U216" i="5"/>
  <c r="V174" i="5"/>
  <c r="U174" i="5"/>
  <c r="V91" i="5"/>
  <c r="U91" i="5"/>
  <c r="V232" i="5"/>
  <c r="U232" i="5"/>
  <c r="V188" i="5"/>
  <c r="U188" i="5"/>
  <c r="V81" i="5"/>
  <c r="U81" i="5"/>
  <c r="V295" i="5"/>
  <c r="U295" i="5"/>
  <c r="V240" i="5"/>
  <c r="U240" i="5"/>
  <c r="V202" i="5"/>
  <c r="U202" i="5"/>
  <c r="V275" i="5"/>
  <c r="U275" i="5"/>
  <c r="V178" i="5"/>
  <c r="U178" i="5"/>
  <c r="V146" i="5"/>
  <c r="U146" i="5"/>
  <c r="V111" i="5"/>
  <c r="U111" i="5"/>
  <c r="V79" i="5"/>
  <c r="U79" i="5"/>
  <c r="V47" i="5"/>
  <c r="U47" i="5"/>
  <c r="V196" i="5"/>
  <c r="U196" i="5"/>
  <c r="V105" i="5"/>
  <c r="U105" i="5"/>
  <c r="V10" i="5"/>
  <c r="U10" i="5"/>
  <c r="V152" i="5"/>
  <c r="U152" i="5"/>
  <c r="V53" i="5"/>
  <c r="U53" i="5"/>
  <c r="V180" i="5"/>
  <c r="U180" i="5"/>
  <c r="V16" i="5"/>
  <c r="U16" i="5"/>
  <c r="V158" i="5"/>
  <c r="U158" i="5"/>
  <c r="V59" i="5"/>
  <c r="U59" i="5"/>
  <c r="V206" i="5"/>
  <c r="U206" i="5"/>
  <c r="V57" i="5"/>
  <c r="U57" i="5"/>
  <c r="V148" i="5"/>
  <c r="U148" i="5"/>
  <c r="V224" i="5"/>
  <c r="U224" i="5"/>
  <c r="V182" i="5"/>
  <c r="U182" i="5"/>
  <c r="V184" i="5"/>
  <c r="U184" i="5"/>
  <c r="V256" i="5"/>
  <c r="U256" i="5"/>
  <c r="V126" i="5"/>
  <c r="U126" i="5"/>
  <c r="V246" i="5"/>
  <c r="U246" i="5"/>
  <c r="V154" i="5"/>
  <c r="U154" i="5"/>
  <c r="V264" i="5"/>
  <c r="U264" i="5"/>
  <c r="V277" i="5"/>
  <c r="U277" i="5"/>
  <c r="V97" i="5"/>
  <c r="U97" i="5"/>
  <c r="V222" i="5"/>
  <c r="U222" i="5"/>
  <c r="V41" i="5"/>
  <c r="U41" i="5"/>
  <c r="V283" i="5"/>
  <c r="U283" i="5"/>
  <c r="V26" i="5"/>
  <c r="U26" i="5"/>
  <c r="V150" i="5"/>
  <c r="U150" i="5"/>
  <c r="V83" i="5"/>
  <c r="U83" i="5"/>
  <c r="V242" i="5"/>
  <c r="U242" i="5"/>
  <c r="V28" i="5"/>
  <c r="U28" i="5"/>
  <c r="V136" i="5"/>
  <c r="U136" i="5"/>
  <c r="V37" i="5"/>
  <c r="U37" i="5"/>
  <c r="V113" i="5"/>
  <c r="U113" i="5"/>
  <c r="V119" i="5"/>
  <c r="U119" i="5"/>
  <c r="V75" i="5"/>
  <c r="U75" i="5"/>
  <c r="V287" i="5"/>
  <c r="U287" i="5"/>
  <c r="V230" i="5"/>
  <c r="U230" i="5"/>
  <c r="V30" i="5"/>
  <c r="U30" i="5"/>
  <c r="V267" i="5"/>
  <c r="U267" i="5"/>
  <c r="V170" i="5"/>
  <c r="U170" i="5"/>
  <c r="V138" i="5"/>
  <c r="U138" i="5"/>
  <c r="V103" i="5"/>
  <c r="U103" i="5"/>
  <c r="V71" i="5"/>
  <c r="U71" i="5"/>
  <c r="V39" i="5"/>
  <c r="U39" i="5"/>
  <c r="V214" i="5"/>
  <c r="U214" i="5"/>
  <c r="V132" i="5"/>
  <c r="U132" i="5"/>
  <c r="V238" i="5"/>
  <c r="U238" i="5"/>
  <c r="V293" i="5"/>
  <c r="U293" i="5"/>
  <c r="V236" i="5"/>
  <c r="U236" i="5"/>
  <c r="V123" i="5"/>
  <c r="U123" i="5"/>
  <c r="V192" i="5"/>
  <c r="U192" i="5"/>
  <c r="V160" i="5"/>
  <c r="U160" i="5"/>
  <c r="V128" i="5"/>
  <c r="U128" i="5"/>
  <c r="V93" i="5"/>
  <c r="U93" i="5"/>
  <c r="V61" i="5"/>
  <c r="U61" i="5"/>
  <c r="V301" i="5"/>
  <c r="U301" i="5"/>
  <c r="V297" i="5"/>
  <c r="U297" i="5"/>
  <c r="V89" i="5"/>
  <c r="U89" i="5"/>
  <c r="V244" i="5"/>
  <c r="U244" i="5"/>
  <c r="V279" i="5"/>
  <c r="U279" i="5"/>
  <c r="V166" i="5"/>
  <c r="U166" i="5"/>
  <c r="V99" i="5"/>
  <c r="U99" i="5"/>
  <c r="V35" i="5"/>
  <c r="U35" i="5"/>
  <c r="V20" i="5"/>
  <c r="U20" i="5"/>
  <c r="V210" i="5"/>
  <c r="U210" i="5"/>
  <c r="V117" i="5"/>
  <c r="U117" i="5"/>
  <c r="V32" i="5"/>
  <c r="U32" i="5"/>
  <c r="V291" i="5"/>
  <c r="U291" i="5"/>
  <c r="V271" i="5"/>
  <c r="U271" i="5"/>
  <c r="V142" i="5"/>
  <c r="U142" i="5"/>
  <c r="V43" i="5"/>
  <c r="U43" i="5"/>
  <c r="V14" i="5"/>
  <c r="U14" i="5"/>
  <c r="V140" i="5"/>
  <c r="U140" i="5"/>
  <c r="V305" i="5"/>
  <c r="U305" i="5"/>
  <c r="V260" i="5"/>
  <c r="U260" i="5"/>
  <c r="V220" i="5"/>
  <c r="U220" i="5"/>
  <c r="V22" i="5"/>
  <c r="U22" i="5"/>
  <c r="V194" i="5"/>
  <c r="U194" i="5"/>
  <c r="V162" i="5"/>
  <c r="U162" i="5"/>
  <c r="V130" i="5"/>
  <c r="U130" i="5"/>
  <c r="V95" i="5"/>
  <c r="U95" i="5"/>
  <c r="V63" i="5"/>
  <c r="U63" i="5"/>
  <c r="V156" i="5"/>
  <c r="U156" i="5"/>
  <c r="V49" i="5"/>
  <c r="U49" i="5"/>
  <c r="V228" i="5"/>
  <c r="U228" i="5"/>
  <c r="V200" i="5"/>
  <c r="U200" i="5"/>
  <c r="V101" i="5"/>
  <c r="U101" i="5"/>
  <c r="V234" i="5"/>
  <c r="U234" i="5"/>
  <c r="V190" i="5"/>
  <c r="U190" i="5"/>
  <c r="V107" i="5"/>
  <c r="U107" i="5"/>
  <c r="V7" i="5" l="1"/>
  <c r="U7" i="5"/>
  <c r="E298" i="4" l="1"/>
  <c r="G298" i="4" l="1"/>
  <c r="D298" i="4"/>
  <c r="F298" i="4"/>
  <c r="C298" i="4"/>
  <c r="H3" i="1" s="1"/>
  <c r="M3" i="1" l="1"/>
  <c r="N3" i="1"/>
  <c r="G2" i="4" l="1"/>
  <c r="P3" i="1" l="1"/>
  <c r="O3" i="1"/>
  <c r="K3" i="1"/>
  <c r="L3" i="1"/>
  <c r="J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4" i="1"/>
  <c r="E2" i="4" l="1"/>
  <c r="F2" i="4"/>
  <c r="C2" i="4"/>
  <c r="F7" i="5" l="1"/>
  <c r="G7" i="5"/>
  <c r="H7" i="5"/>
  <c r="I7" i="5" l="1"/>
  <c r="J7" i="5"/>
  <c r="C1" i="1"/>
  <c r="D1" i="1" s="1"/>
  <c r="E1" i="1" s="1"/>
  <c r="F1" i="1" s="1"/>
  <c r="G1" i="1" s="1"/>
  <c r="H1" i="1" s="1"/>
  <c r="L7" i="5" l="1"/>
  <c r="K7" i="5"/>
  <c r="B19" i="3" l="1"/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A1" i="3" s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6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4" i="1"/>
  <c r="C14" i="3" l="1"/>
  <c r="D14" i="3" s="1"/>
  <c r="E14" i="3" s="1"/>
  <c r="F14" i="3" s="1"/>
  <c r="C21" i="3"/>
  <c r="E19" i="3"/>
  <c r="E21" i="3"/>
  <c r="C19" i="3"/>
  <c r="C41" i="3" s="1"/>
  <c r="F21" i="3"/>
  <c r="C56" i="3"/>
  <c r="F23" i="3"/>
  <c r="C52" i="3"/>
  <c r="D19" i="3"/>
  <c r="F19" i="3"/>
  <c r="D21" i="3"/>
  <c r="D30" i="3" s="1"/>
  <c r="D23" i="3"/>
  <c r="C23" i="3"/>
  <c r="E23" i="3"/>
  <c r="I1" i="1"/>
  <c r="E25" i="3" s="1"/>
  <c r="C30" i="3" l="1"/>
  <c r="F25" i="3"/>
  <c r="D25" i="3"/>
  <c r="D31" i="3" s="1"/>
  <c r="C25" i="3"/>
  <c r="C31" i="3" s="1"/>
  <c r="D32" i="3"/>
  <c r="D41" i="3"/>
  <c r="F41" i="3"/>
  <c r="E41" i="3"/>
  <c r="E31" i="3"/>
  <c r="F30" i="3"/>
  <c r="E30" i="3"/>
  <c r="E39" i="3" s="1"/>
  <c r="E40" i="3" s="1"/>
  <c r="F39" i="3" l="1"/>
  <c r="F40" i="3" s="1"/>
  <c r="D42" i="3"/>
  <c r="D39" i="3"/>
  <c r="D40" i="3" s="1"/>
  <c r="D43" i="3" s="1"/>
  <c r="C39" i="3"/>
  <c r="C40" i="3" s="1"/>
  <c r="C43" i="3" s="1"/>
  <c r="C32" i="3"/>
  <c r="C33" i="3" s="1"/>
  <c r="C42" i="3"/>
  <c r="E32" i="3"/>
  <c r="E43" i="3"/>
  <c r="F32" i="3"/>
  <c r="F43" i="3"/>
  <c r="E33" i="3"/>
  <c r="D33" i="3"/>
  <c r="D34" i="3" s="1"/>
  <c r="E42" i="3"/>
  <c r="F31" i="3"/>
  <c r="F42" i="3"/>
  <c r="C44" i="3" l="1"/>
  <c r="C45" i="3" s="1"/>
  <c r="C35" i="3"/>
  <c r="C34" i="3"/>
  <c r="D44" i="3"/>
  <c r="D45" i="3" s="1"/>
  <c r="D54" i="3" s="1"/>
  <c r="E44" i="3"/>
  <c r="E45" i="3" s="1"/>
  <c r="F44" i="3"/>
  <c r="F45" i="3" s="1"/>
  <c r="F54" i="3" s="1"/>
  <c r="E35" i="3"/>
  <c r="E34" i="3"/>
  <c r="F33" i="3"/>
  <c r="F34" i="3" s="1"/>
  <c r="D35" i="3"/>
  <c r="C50" i="3" l="1"/>
  <c r="C53" i="3" s="1"/>
  <c r="D51" i="3"/>
  <c r="F51" i="3"/>
  <c r="E50" i="3"/>
  <c r="E51" i="3"/>
  <c r="D50" i="3"/>
  <c r="F35" i="3"/>
  <c r="E55" i="3"/>
  <c r="E54" i="3"/>
  <c r="E53" i="3" l="1"/>
  <c r="F50" i="3"/>
  <c r="F53" i="3" s="1"/>
  <c r="E57" i="3"/>
  <c r="D53" i="3"/>
  <c r="C54" i="3"/>
  <c r="C57" i="3" s="1"/>
  <c r="C58" i="3" s="1"/>
  <c r="D55" i="3"/>
  <c r="D57" i="3" s="1"/>
  <c r="F55" i="3"/>
  <c r="F57" i="3" s="1"/>
  <c r="E58" i="3" l="1"/>
  <c r="F58" i="3"/>
  <c r="D58" i="3"/>
</calcChain>
</file>

<file path=xl/sharedStrings.xml><?xml version="1.0" encoding="utf-8"?>
<sst xmlns="http://schemas.openxmlformats.org/spreadsheetml/2006/main" count="2220" uniqueCount="1015">
  <si>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</si>
  <si>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</si>
  <si>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</si>
  <si>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</si>
  <si>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</si>
  <si>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</si>
  <si>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</si>
  <si>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</si>
  <si>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</si>
  <si>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</si>
  <si>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</si>
  <si>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</si>
  <si>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</si>
  <si>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</si>
  <si>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</si>
  <si>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</si>
  <si>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</si>
  <si>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</si>
  <si>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</si>
  <si>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KIONA BENTON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</si>
  <si>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</si>
  <si>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</si>
  <si>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</si>
  <si>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</si>
  <si>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</si>
  <si>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</si>
  <si>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</si>
  <si>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</si>
  <si>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</si>
  <si>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</si>
  <si>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</si>
  <si>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</si>
  <si>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</si>
  <si>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</si>
  <si>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</si>
  <si>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</si>
  <si>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</si>
  <si>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</si>
  <si>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</si>
  <si>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</si>
  <si>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</si>
  <si>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</si>
  <si>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</si>
  <si>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</si>
  <si>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</si>
  <si>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</si>
  <si>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</si>
  <si>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</si>
  <si>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</si>
  <si>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</si>
  <si>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</si>
  <si>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</si>
  <si>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</si>
  <si>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</si>
  <si>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</si>
  <si>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</si>
  <si>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</si>
  <si>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</si>
  <si>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</si>
  <si>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</si>
  <si>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</si>
  <si>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</si>
  <si>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</si>
  <si>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</si>
  <si>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</si>
  <si>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</si>
  <si>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</si>
  <si>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</si>
  <si>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</si>
  <si>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</si>
  <si>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</si>
  <si>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</si>
  <si>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</si>
  <si>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</si>
  <si>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</si>
  <si>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</si>
  <si>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</si>
  <si>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</si>
  <si>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</si>
  <si>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</si>
  <si>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</si>
  <si>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</si>
  <si>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</si>
  <si>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</si>
  <si>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</si>
  <si>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</si>
  <si>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</si>
  <si>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</si>
  <si>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</si>
  <si>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</si>
  <si>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</si>
  <si>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</si>
  <si>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</si>
  <si>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</si>
  <si>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</si>
  <si>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</si>
  <si>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</si>
  <si>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</si>
  <si>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</si>
  <si>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</si>
  <si>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</si>
  <si>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</si>
  <si>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</si>
  <si>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</si>
  <si>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</si>
  <si>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</si>
  <si>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</si>
  <si>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</si>
  <si>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</si>
  <si>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</si>
  <si>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</si>
  <si>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</si>
  <si>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</si>
  <si>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</si>
  <si>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12110</t>
  </si>
  <si>
    <t>POMEROY</t>
  </si>
  <si>
    <t>13073</t>
  </si>
  <si>
    <t>WAHLUKE</t>
  </si>
  <si>
    <t>13144</t>
  </si>
  <si>
    <t>QUINCY</t>
  </si>
  <si>
    <t>13146</t>
  </si>
  <si>
    <t>WARDEN</t>
  </si>
  <si>
    <t>13151</t>
  </si>
  <si>
    <t>COULEE/HARTLINE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</si>
  <si>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</si>
  <si>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</si>
  <si>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</si>
  <si>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</si>
  <si>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</si>
  <si>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</si>
  <si>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</si>
  <si>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</si>
  <si>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</si>
  <si>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</si>
  <si>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</si>
  <si>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</si>
  <si>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14005</t>
  </si>
  <si>
    <t>ABERDEEN</t>
  </si>
  <si>
    <t>14028</t>
  </si>
  <si>
    <t>HOQUIAM</t>
  </si>
  <si>
    <t>14064</t>
  </si>
  <si>
    <t>NORTH BEACH</t>
  </si>
  <si>
    <t>14065</t>
  </si>
  <si>
    <t>MC CLEARY</t>
  </si>
  <si>
    <t>14066</t>
  </si>
  <si>
    <t>MONTESANO</t>
  </si>
  <si>
    <t>14068</t>
  </si>
  <si>
    <t>ELMA</t>
  </si>
  <si>
    <t>14077</t>
  </si>
  <si>
    <t>TAHOLAH</t>
  </si>
  <si>
    <t>14097</t>
  </si>
  <si>
    <t>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</si>
  <si>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</si>
  <si>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</si>
  <si>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</si>
  <si>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</si>
  <si>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</si>
  <si>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</si>
  <si>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</si>
  <si>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</si>
  <si>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</si>
  <si>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</si>
  <si>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15201</t>
  </si>
  <si>
    <t>OAK HARBOR</t>
  </si>
  <si>
    <t>15204</t>
  </si>
  <si>
    <t>COUPEVILLE</t>
  </si>
  <si>
    <t>15206</t>
  </si>
  <si>
    <t>SOUTH WHIDBEY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</si>
  <si>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</si>
  <si>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</si>
  <si>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</si>
  <si>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</si>
  <si>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</si>
  <si>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</si>
  <si>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</si>
  <si>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</si>
  <si>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</si>
  <si>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</si>
  <si>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</si>
  <si>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</si>
  <si>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</si>
  <si>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</si>
  <si>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</si>
  <si>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</si>
  <si>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</si>
  <si>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</si>
  <si>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</si>
  <si>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</si>
  <si>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</si>
  <si>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</si>
  <si>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</si>
  <si>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</si>
  <si>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</si>
  <si>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</si>
  <si>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</si>
  <si>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</si>
  <si>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</si>
  <si>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</si>
  <si>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</si>
  <si>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</si>
  <si>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</si>
  <si>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</si>
  <si>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</si>
  <si>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</si>
  <si>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</si>
  <si>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</si>
  <si>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</si>
  <si>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</si>
  <si>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</si>
  <si>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</si>
  <si>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</si>
  <si>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</si>
  <si>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</si>
  <si>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</si>
  <si>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</si>
  <si>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</si>
  <si>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</si>
  <si>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</si>
  <si>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</si>
  <si>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</si>
  <si>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</si>
  <si>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</si>
  <si>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</si>
  <si>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</si>
  <si>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</si>
  <si>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</si>
  <si>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</si>
  <si>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</si>
  <si>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</si>
  <si>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</si>
  <si>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</si>
  <si>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</si>
  <si>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</si>
  <si>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</si>
  <si>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</si>
  <si>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</si>
  <si>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</si>
  <si>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</si>
  <si>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</si>
  <si>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</si>
  <si>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</si>
  <si>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</si>
  <si>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</si>
  <si>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</si>
  <si>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</si>
  <si>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</si>
  <si>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</si>
  <si>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</si>
  <si>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</si>
  <si>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</si>
  <si>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</si>
  <si>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</si>
  <si>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</si>
  <si>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</si>
  <si>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</si>
  <si>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</si>
  <si>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</si>
  <si>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</si>
  <si>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</si>
  <si>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</si>
  <si>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</si>
  <si>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</si>
  <si>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</si>
  <si>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</si>
  <si>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</si>
  <si>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</si>
  <si>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</si>
  <si>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</si>
  <si>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</si>
  <si>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</si>
  <si>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</si>
  <si>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</si>
  <si>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</si>
  <si>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</si>
  <si>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</si>
  <si>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</si>
  <si>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</si>
  <si>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</si>
  <si>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</si>
  <si>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</si>
  <si>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</si>
  <si>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</si>
  <si>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</si>
  <si>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</si>
  <si>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</si>
  <si>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</si>
  <si>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</si>
  <si>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</si>
  <si>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</si>
  <si>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</si>
  <si>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</si>
  <si>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</si>
  <si>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</si>
  <si>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</si>
  <si>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</si>
  <si>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</si>
  <si>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</si>
  <si>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</si>
  <si>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</si>
  <si>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23042</t>
  </si>
  <si>
    <t>SOUTHSIDE</t>
  </si>
  <si>
    <t>23054</t>
  </si>
  <si>
    <t>GRAPEVIEW</t>
  </si>
  <si>
    <t>23309</t>
  </si>
  <si>
    <t>SHELTON</t>
  </si>
  <si>
    <t>23311</t>
  </si>
  <si>
    <t>MARY M KNIGHT</t>
  </si>
  <si>
    <t>23402</t>
  </si>
  <si>
    <t>PIONEER</t>
  </si>
  <si>
    <t>23403</t>
  </si>
  <si>
    <t>NORTH MASON</t>
  </si>
  <si>
    <t>23404</t>
  </si>
  <si>
    <t>HOOD CANAL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</si>
  <si>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</si>
  <si>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</si>
  <si>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</si>
  <si>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</si>
  <si>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</si>
  <si>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</si>
  <si>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</si>
  <si>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</si>
  <si>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</si>
  <si>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</si>
  <si>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</si>
  <si>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</si>
  <si>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</si>
  <si>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</si>
  <si>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</si>
  <si>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</si>
  <si>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25101</t>
  </si>
  <si>
    <t>OCEAN BEACH</t>
  </si>
  <si>
    <t>25116</t>
  </si>
  <si>
    <t>RAYMOND</t>
  </si>
  <si>
    <t>25118</t>
  </si>
  <si>
    <t>SOUTH BEND</t>
  </si>
  <si>
    <t>25155</t>
  </si>
  <si>
    <t>NASELLE GRAYS RIV</t>
  </si>
  <si>
    <t>25160</t>
  </si>
  <si>
    <t>WILLAPA VALLEY</t>
  </si>
  <si>
    <t>25200</t>
  </si>
  <si>
    <t>NORTH RIVER</t>
  </si>
  <si>
    <t>26056</t>
  </si>
  <si>
    <t>NEWPORT</t>
  </si>
  <si>
    <t>26059</t>
  </si>
  <si>
    <t>CUSICK</t>
  </si>
  <si>
    <t>26070</t>
  </si>
  <si>
    <t>SELKIRK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</si>
  <si>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</si>
  <si>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</si>
  <si>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</si>
  <si>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</si>
  <si>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</si>
  <si>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</si>
  <si>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</si>
  <si>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</si>
  <si>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</si>
  <si>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</si>
  <si>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</si>
  <si>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</si>
  <si>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</si>
  <si>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</si>
  <si>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</si>
  <si>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</si>
  <si>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</si>
  <si>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</si>
  <si>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</si>
  <si>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</si>
  <si>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</si>
  <si>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</si>
  <si>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</si>
  <si>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</si>
  <si>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</si>
  <si>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</si>
  <si>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</si>
  <si>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</si>
  <si>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</si>
  <si>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</si>
  <si>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28010</t>
  </si>
  <si>
    <t>SHAW</t>
  </si>
  <si>
    <t>28137</t>
  </si>
  <si>
    <t>ORCAS</t>
  </si>
  <si>
    <t>28144</t>
  </si>
  <si>
    <t>LOPEZ</t>
  </si>
  <si>
    <t>28149</t>
  </si>
  <si>
    <t>SAN JUAN</t>
  </si>
  <si>
    <t>29011</t>
  </si>
  <si>
    <t>CONCRETE</t>
  </si>
  <si>
    <t>29100</t>
  </si>
  <si>
    <t>BURLINGTON EDISON</t>
  </si>
  <si>
    <t>29101</t>
  </si>
  <si>
    <t>SEDRO WOOLLEY</t>
  </si>
  <si>
    <t>29103</t>
  </si>
  <si>
    <t>ANACORTES</t>
  </si>
  <si>
    <t>29311</t>
  </si>
  <si>
    <t>LA CONNER</t>
  </si>
  <si>
    <t>29317</t>
  </si>
  <si>
    <t>CONWAY</t>
  </si>
  <si>
    <t>29320</t>
  </si>
  <si>
    <t>MT VERNON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</si>
  <si>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</si>
  <si>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</si>
  <si>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</si>
  <si>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</si>
  <si>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</si>
  <si>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</si>
  <si>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</si>
  <si>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</si>
  <si>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</si>
  <si>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</si>
  <si>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</si>
  <si>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</si>
  <si>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</si>
  <si>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</si>
  <si>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</si>
  <si>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</si>
  <si>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</si>
  <si>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</si>
  <si>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</si>
  <si>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</si>
  <si>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</si>
  <si>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</si>
  <si>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</si>
  <si>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</si>
  <si>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</si>
  <si>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</si>
  <si>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</si>
  <si>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</si>
  <si>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</si>
  <si>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</si>
  <si>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</si>
  <si>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</si>
  <si>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</si>
  <si>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</si>
  <si>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</si>
  <si>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</si>
  <si>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</si>
  <si>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</si>
  <si>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</si>
  <si>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</si>
  <si>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</si>
  <si>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</si>
  <si>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</si>
  <si>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</si>
  <si>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</si>
  <si>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</si>
  <si>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</si>
  <si>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</si>
  <si>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</si>
  <si>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</si>
  <si>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</si>
  <si>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</si>
  <si>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</si>
  <si>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</si>
  <si>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</si>
  <si>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</t>
  </si>
  <si>
    <t>32362</t>
  </si>
  <si>
    <t>LIBERTY</t>
  </si>
  <si>
    <t>32363</t>
  </si>
  <si>
    <t>WEST VALLEY (SPOK</t>
  </si>
  <si>
    <t>32414</t>
  </si>
  <si>
    <t>DEER PARK</t>
  </si>
  <si>
    <t>32416</t>
  </si>
  <si>
    <t>RIVERSIDE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</si>
  <si>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</si>
  <si>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</si>
  <si>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</si>
  <si>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</si>
  <si>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</si>
  <si>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</si>
  <si>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</si>
  <si>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</si>
  <si>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</si>
  <si>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</si>
  <si>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</si>
  <si>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</si>
  <si>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</si>
  <si>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</si>
  <si>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</si>
  <si>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(STEV)</t>
  </si>
  <si>
    <t>33206</t>
  </si>
  <si>
    <t>COLUMBIA (STEV)</t>
  </si>
  <si>
    <t>33207</t>
  </si>
  <si>
    <t>MARY WALKER</t>
  </si>
  <si>
    <t>33211</t>
  </si>
  <si>
    <t>NORTHPORT</t>
  </si>
  <si>
    <t>33212</t>
  </si>
  <si>
    <t>KETTLE FALLS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</si>
  <si>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</si>
  <si>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</si>
  <si>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</si>
  <si>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</si>
  <si>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</si>
  <si>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</si>
  <si>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</si>
  <si>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</si>
  <si>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</si>
  <si>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</si>
  <si>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</si>
  <si>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</si>
  <si>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</si>
  <si>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</si>
  <si>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</si>
  <si>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</si>
  <si>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35200</t>
  </si>
  <si>
    <t>WAHKIAKUM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</si>
  <si>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</si>
  <si>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</si>
  <si>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</si>
  <si>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</si>
  <si>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</si>
  <si>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</si>
  <si>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</si>
  <si>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</si>
  <si>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</si>
  <si>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(WALLA)</t>
  </si>
  <si>
    <t>36401</t>
  </si>
  <si>
    <t>WAITSBURG</t>
  </si>
  <si>
    <t>36402</t>
  </si>
  <si>
    <t>PRESCOTT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</si>
  <si>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</si>
  <si>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</si>
  <si>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</si>
  <si>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</si>
  <si>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</si>
  <si>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</si>
  <si>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</si>
  <si>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</si>
  <si>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</si>
  <si>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</si>
  <si>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</si>
  <si>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</si>
  <si>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</si>
  <si>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</si>
  <si>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38126</t>
  </si>
  <si>
    <t>LACROSSE JOINT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</si>
  <si>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</si>
  <si>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</si>
  <si>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</si>
  <si>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</si>
  <si>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</si>
  <si>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</si>
  <si>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</si>
  <si>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</si>
  <si>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</si>
  <si>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</si>
  <si>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</si>
  <si>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</si>
  <si>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</si>
  <si>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</si>
  <si>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</si>
  <si>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</si>
  <si>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</si>
  <si>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</si>
  <si>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</si>
  <si>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</si>
  <si>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</si>
  <si>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 JOHN</t>
  </si>
  <si>
    <t>38324</t>
  </si>
  <si>
    <t>OAKESDALE</t>
  </si>
  <si>
    <t>39002</t>
  </si>
  <si>
    <t>UNION GAP</t>
  </si>
  <si>
    <t>39003</t>
  </si>
  <si>
    <t>NACHES VALLEY</t>
  </si>
  <si>
    <t>39007</t>
  </si>
  <si>
    <t>YAKIMA</t>
  </si>
  <si>
    <t>39090</t>
  </si>
  <si>
    <t>EAST VALLEY (YAK)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</si>
  <si>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</si>
  <si>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</si>
  <si>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</si>
  <si>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</si>
  <si>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</si>
  <si>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</si>
  <si>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</si>
  <si>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</si>
  <si>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</si>
  <si>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</si>
  <si>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</si>
  <si>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</si>
  <si>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</si>
  <si>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</si>
  <si>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</si>
  <si>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</si>
  <si>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</si>
  <si>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</si>
  <si>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</si>
  <si>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(YAK)</t>
  </si>
  <si>
    <t>39209</t>
  </si>
  <si>
    <t>MOUNT ADAMS</t>
  </si>
  <si>
    <t>2019 Certified Levy</t>
  </si>
  <si>
    <t>2019 Voter Aproved Levy</t>
  </si>
  <si>
    <t>Assumptions</t>
  </si>
  <si>
    <t>Max Per Pupil</t>
  </si>
  <si>
    <t>Max Tax Rate</t>
  </si>
  <si>
    <t>LEA Max Per Pupil</t>
  </si>
  <si>
    <t>CCDDD</t>
  </si>
  <si>
    <t>District</t>
  </si>
  <si>
    <t>Select District</t>
  </si>
  <si>
    <t>Assessed Value w/Timber</t>
  </si>
  <si>
    <t>CCDDD Sort</t>
  </si>
  <si>
    <t>Estimated Levy Revenue</t>
  </si>
  <si>
    <t>A.</t>
  </si>
  <si>
    <t>B.</t>
  </si>
  <si>
    <t>C.</t>
  </si>
  <si>
    <t>D.</t>
  </si>
  <si>
    <t>E.</t>
  </si>
  <si>
    <t>F.</t>
  </si>
  <si>
    <t>G.</t>
  </si>
  <si>
    <t>School Year LEA Total</t>
  </si>
  <si>
    <t>Row Labels</t>
  </si>
  <si>
    <t>H.</t>
  </si>
  <si>
    <t>Input alternate enrollment estimate:</t>
  </si>
  <si>
    <t>Calendar Year</t>
  </si>
  <si>
    <t>Estimated Local Effort Assistance (LEA)</t>
  </si>
  <si>
    <t>I.</t>
  </si>
  <si>
    <t>J.</t>
  </si>
  <si>
    <t>K.</t>
  </si>
  <si>
    <t>L.</t>
  </si>
  <si>
    <t>N.</t>
  </si>
  <si>
    <t>School Year Levy Total</t>
  </si>
  <si>
    <t>Estimated Payable Levy Revenue Calendar Year</t>
  </si>
  <si>
    <t>2019-20</t>
  </si>
  <si>
    <t>2020-21</t>
  </si>
  <si>
    <t>2021-22</t>
  </si>
  <si>
    <t>Estimated LEA Payable Calendar Year</t>
  </si>
  <si>
    <t>School Year</t>
  </si>
  <si>
    <t>School Year Totals</t>
  </si>
  <si>
    <t>Spring Levy 52.62%</t>
  </si>
  <si>
    <t>Fall Levy 47.38%</t>
  </si>
  <si>
    <t>January-August LEA 72%</t>
  </si>
  <si>
    <t>September-December LEA 28%</t>
  </si>
  <si>
    <t>Total Estimated Local Funds (Levy + LEA)</t>
  </si>
  <si>
    <t>S.</t>
  </si>
  <si>
    <t>M.</t>
  </si>
  <si>
    <t>O.</t>
  </si>
  <si>
    <t>P.</t>
  </si>
  <si>
    <t>Q.</t>
  </si>
  <si>
    <t>R.</t>
  </si>
  <si>
    <t>T.</t>
  </si>
  <si>
    <t>V.</t>
  </si>
  <si>
    <t>00000</t>
  </si>
  <si>
    <t>State Total</t>
  </si>
  <si>
    <t>Input Alternate Voter Approved Levy:</t>
  </si>
  <si>
    <t>Input alternate Assessed Value:</t>
  </si>
  <si>
    <t>Enter any revised data into colored cells (Voter Approved Levy, Enrollment or Assessed Value)</t>
  </si>
  <si>
    <t>Notes for use:</t>
  </si>
  <si>
    <t>&lt;---------Select District with dropdown here</t>
  </si>
  <si>
    <t>X.</t>
  </si>
  <si>
    <t>Enrollment / Outyears includes caseload forecast</t>
  </si>
  <si>
    <t>Input alternate enrollment transfer:</t>
  </si>
  <si>
    <t>High / Non-high enrollment Transfer &amp; Innovative Academy</t>
  </si>
  <si>
    <t>Enrollment Growth</t>
  </si>
  <si>
    <t>Transfers in/out by year</t>
  </si>
  <si>
    <t>Tribal Adjustment</t>
  </si>
  <si>
    <t>Grow Enroll</t>
  </si>
  <si>
    <t>non-high district?</t>
  </si>
  <si>
    <t>Transfer Out</t>
  </si>
  <si>
    <t>Transfer In</t>
  </si>
  <si>
    <t>Total
SY 2018-19</t>
  </si>
  <si>
    <t>Total
SY 2019-20</t>
  </si>
  <si>
    <t>Total
SY 2020-21</t>
  </si>
  <si>
    <t>SY 2018-19</t>
  </si>
  <si>
    <t>SY 2019-20</t>
  </si>
  <si>
    <t>State Summary</t>
  </si>
  <si>
    <t>YES</t>
  </si>
  <si>
    <t>Washtucna School District</t>
  </si>
  <si>
    <t>No</t>
  </si>
  <si>
    <t>Benge School District</t>
  </si>
  <si>
    <t>Yes</t>
  </si>
  <si>
    <t>Othello School District</t>
  </si>
  <si>
    <t>Lind School District</t>
  </si>
  <si>
    <t>Ritzville School District</t>
  </si>
  <si>
    <t>Clarkston School District</t>
  </si>
  <si>
    <t>Asotin-Anatone School District</t>
  </si>
  <si>
    <t>Kennewick School District</t>
  </si>
  <si>
    <t>Paterson School District</t>
  </si>
  <si>
    <t>Kiona-Benton City School District</t>
  </si>
  <si>
    <t>Finley School District</t>
  </si>
  <si>
    <t>Prosser School District</t>
  </si>
  <si>
    <t>Richland School District</t>
  </si>
  <si>
    <t>Manson School District</t>
  </si>
  <si>
    <t>Stehekin School District</t>
  </si>
  <si>
    <t>Entiat School District</t>
  </si>
  <si>
    <t>Lake Chelan School District</t>
  </si>
  <si>
    <t>CASHMERE SCHOOL DISTRICT</t>
  </si>
  <si>
    <t>Cascade School District</t>
  </si>
  <si>
    <t>Wenatchee School District</t>
  </si>
  <si>
    <t>Port Angeles School District</t>
  </si>
  <si>
    <t>Crescent School District</t>
  </si>
  <si>
    <t>Sequim School District</t>
  </si>
  <si>
    <t>Cape Flattery School District</t>
  </si>
  <si>
    <t>Quillayute Valley School District</t>
  </si>
  <si>
    <t>05903</t>
  </si>
  <si>
    <t>Quileute Tribal School District</t>
  </si>
  <si>
    <t>Vancouver School District</t>
  </si>
  <si>
    <t>Hockinson School District</t>
  </si>
  <si>
    <t>Green Mountain School District</t>
  </si>
  <si>
    <t>Washougal School District</t>
  </si>
  <si>
    <t>Evergreen School District (Clark)</t>
  </si>
  <si>
    <t>Camas School District</t>
  </si>
  <si>
    <t>Battle Ground School District</t>
  </si>
  <si>
    <t>Ridgefield School District</t>
  </si>
  <si>
    <t>Dayton School District</t>
  </si>
  <si>
    <t>Starbuck School District</t>
  </si>
  <si>
    <t>Longview School District</t>
  </si>
  <si>
    <t>Toutle Lake School District</t>
  </si>
  <si>
    <t>Castle Rock School District</t>
  </si>
  <si>
    <t>Kalama School District</t>
  </si>
  <si>
    <t>Woodland School District</t>
  </si>
  <si>
    <t>Kelso School District</t>
  </si>
  <si>
    <t>Orondo School District</t>
  </si>
  <si>
    <t>Bridgeport School District</t>
  </si>
  <si>
    <t>Palisades School District</t>
  </si>
  <si>
    <t>Eastmont School District</t>
  </si>
  <si>
    <t>Mansfield School District</t>
  </si>
  <si>
    <t>Waterville School District</t>
  </si>
  <si>
    <t>Keller School District</t>
  </si>
  <si>
    <t>Curlew School District</t>
  </si>
  <si>
    <t>Orient School District</t>
  </si>
  <si>
    <t>Inchelium School District</t>
  </si>
  <si>
    <t>Republic School District</t>
  </si>
  <si>
    <t>Pasco School District</t>
  </si>
  <si>
    <t>North Franklin School District</t>
  </si>
  <si>
    <t>Star School District No. 054</t>
  </si>
  <si>
    <t>Kahlotus School District</t>
  </si>
  <si>
    <t>Pomeroy School District</t>
  </si>
  <si>
    <t>Wahluke School District</t>
  </si>
  <si>
    <t>Quincy School District</t>
  </si>
  <si>
    <t>Warden School District</t>
  </si>
  <si>
    <t>Coulee-Hartline School District</t>
  </si>
  <si>
    <t>Soap Lake School District</t>
  </si>
  <si>
    <t>Royal School District</t>
  </si>
  <si>
    <t>Moses Lake School District</t>
  </si>
  <si>
    <t>Ephrata School District</t>
  </si>
  <si>
    <t>Wilson Creek School District</t>
  </si>
  <si>
    <t>Grand Coulee Dam School District</t>
  </si>
  <si>
    <t>Aberdeen School District</t>
  </si>
  <si>
    <t>Hoquiam School District</t>
  </si>
  <si>
    <t>North Beach School District</t>
  </si>
  <si>
    <t>McCleary School District</t>
  </si>
  <si>
    <t>Montesano School District</t>
  </si>
  <si>
    <t>Elma School District</t>
  </si>
  <si>
    <t>Taholah School District</t>
  </si>
  <si>
    <t>Lake Quinault School District</t>
  </si>
  <si>
    <t>Cosmopolis School District</t>
  </si>
  <si>
    <t>Satsop School District</t>
  </si>
  <si>
    <t>Wishkah Valley School District</t>
  </si>
  <si>
    <t>Ocosta School District</t>
  </si>
  <si>
    <t>Oakville School District</t>
  </si>
  <si>
    <t>Oak Harbor School District</t>
  </si>
  <si>
    <t>Coupeville School District</t>
  </si>
  <si>
    <t>South Whidbey School District</t>
  </si>
  <si>
    <t>Queets-Clearwater School District</t>
  </si>
  <si>
    <t>Brinnon School District</t>
  </si>
  <si>
    <t>Quilcene School District</t>
  </si>
  <si>
    <t>Chimacum School District</t>
  </si>
  <si>
    <t>Port Townsend School District</t>
  </si>
  <si>
    <t>Seattle Public Schools</t>
  </si>
  <si>
    <t>Federal Way School District</t>
  </si>
  <si>
    <t>Enumclaw School District</t>
  </si>
  <si>
    <t>Mercer Island School District</t>
  </si>
  <si>
    <t>Highline School District</t>
  </si>
  <si>
    <t>Vashon Island School District</t>
  </si>
  <si>
    <t>Renton School District</t>
  </si>
  <si>
    <t>Skykomish School District</t>
  </si>
  <si>
    <t>Bellevue School District</t>
  </si>
  <si>
    <t>Tukwila School District</t>
  </si>
  <si>
    <t>Riverview School District</t>
  </si>
  <si>
    <t>Auburn School District</t>
  </si>
  <si>
    <t>Tahoma School District</t>
  </si>
  <si>
    <t>Snoqualmie Valley School District</t>
  </si>
  <si>
    <t>Issaquah School District</t>
  </si>
  <si>
    <t>Shoreline School District</t>
  </si>
  <si>
    <t>Lake Washington School District</t>
  </si>
  <si>
    <t>Kent School District</t>
  </si>
  <si>
    <t>Northshore School District</t>
  </si>
  <si>
    <t>17903</t>
  </si>
  <si>
    <t>Muckleshoot Indian Tribe</t>
  </si>
  <si>
    <t>Bremerton School District</t>
  </si>
  <si>
    <t>Bainbridge Island School District</t>
  </si>
  <si>
    <t>North Kitsap School District</t>
  </si>
  <si>
    <t>Central Kitsap School District</t>
  </si>
  <si>
    <t>South Kitsap School District</t>
  </si>
  <si>
    <t>18902</t>
  </si>
  <si>
    <t>Suquamish Tribal Education Department</t>
  </si>
  <si>
    <t>Damman School District</t>
  </si>
  <si>
    <t>Easton School District</t>
  </si>
  <si>
    <t>Thorp School District</t>
  </si>
  <si>
    <t>Ellensburg School District</t>
  </si>
  <si>
    <t>Kittitas School District</t>
  </si>
  <si>
    <t>Cle Elum-Roslyn School District</t>
  </si>
  <si>
    <t>Wishram School District</t>
  </si>
  <si>
    <t>Bickleton School District</t>
  </si>
  <si>
    <t>Centerville School District</t>
  </si>
  <si>
    <t>Trout Lake School District</t>
  </si>
  <si>
    <t>Glenwood School District</t>
  </si>
  <si>
    <t>Klickitat School District</t>
  </si>
  <si>
    <t>Roosevelt School District</t>
  </si>
  <si>
    <t>Goldendale School District</t>
  </si>
  <si>
    <t>White Salmon Valley School District</t>
  </si>
  <si>
    <t>Lyle School District</t>
  </si>
  <si>
    <t>Napavine School District</t>
  </si>
  <si>
    <t>Evaline School District</t>
  </si>
  <si>
    <t>Mossyrock School District</t>
  </si>
  <si>
    <t>Morton School District</t>
  </si>
  <si>
    <t>Adna School District</t>
  </si>
  <si>
    <t>Winlock School District</t>
  </si>
  <si>
    <t>Boistfort School District</t>
  </si>
  <si>
    <t>Toledo School District</t>
  </si>
  <si>
    <t>Onalaska School District</t>
  </si>
  <si>
    <t>Pe Ell School District</t>
  </si>
  <si>
    <t>Chehalis School District</t>
  </si>
  <si>
    <t>White Pass School District</t>
  </si>
  <si>
    <t>Centralia School District</t>
  </si>
  <si>
    <t>Sprague School District</t>
  </si>
  <si>
    <t>Reardan-Edwall School District</t>
  </si>
  <si>
    <t>Almira School District</t>
  </si>
  <si>
    <t>Creston School District</t>
  </si>
  <si>
    <t>Odessa School District</t>
  </si>
  <si>
    <t>Wilbur School District</t>
  </si>
  <si>
    <t>Harrington School District</t>
  </si>
  <si>
    <t>Davenport School District</t>
  </si>
  <si>
    <t>Southside School District</t>
  </si>
  <si>
    <t>Grapeview School District</t>
  </si>
  <si>
    <t>Shelton School District</t>
  </si>
  <si>
    <t>Mary M Knight School District</t>
  </si>
  <si>
    <t>Pioneer School District</t>
  </si>
  <si>
    <t>North Mason School District</t>
  </si>
  <si>
    <t>Hood Canal School District</t>
  </si>
  <si>
    <t>Nespelem School District</t>
  </si>
  <si>
    <t>Omak School District</t>
  </si>
  <si>
    <t>Okanogan School District</t>
  </si>
  <si>
    <t>Brewster School District</t>
  </si>
  <si>
    <t>Pateros School District</t>
  </si>
  <si>
    <t>Methow Valley School District</t>
  </si>
  <si>
    <t>Tonasket School District</t>
  </si>
  <si>
    <t>Oroville School District</t>
  </si>
  <si>
    <t>Ocean Beach School District</t>
  </si>
  <si>
    <t>Raymond School District</t>
  </si>
  <si>
    <t>South Bend School District</t>
  </si>
  <si>
    <t>Naselle-Grays River Valley School District</t>
  </si>
  <si>
    <t>Willapa Valley School District</t>
  </si>
  <si>
    <t>North River School District</t>
  </si>
  <si>
    <t>Newport School District</t>
  </si>
  <si>
    <t>Cusick School District</t>
  </si>
  <si>
    <t>Selkirk School District</t>
  </si>
  <si>
    <t>Steilacoom Hist. School District</t>
  </si>
  <si>
    <t>Puyallup School District</t>
  </si>
  <si>
    <t>Tacoma School District</t>
  </si>
  <si>
    <t>Carbonado School District</t>
  </si>
  <si>
    <t>University Place School District</t>
  </si>
  <si>
    <t>Sumner School District</t>
  </si>
  <si>
    <t>Dieringer School District</t>
  </si>
  <si>
    <t>Orting School District</t>
  </si>
  <si>
    <t>Clover Park School District</t>
  </si>
  <si>
    <t>Peninsula School District</t>
  </si>
  <si>
    <t>Franklin Pierce School District</t>
  </si>
  <si>
    <t>Bethel School District</t>
  </si>
  <si>
    <t>Eatonville School District</t>
  </si>
  <si>
    <t>White River School District</t>
  </si>
  <si>
    <t>Fife School District</t>
  </si>
  <si>
    <t>Shaw Island School District</t>
  </si>
  <si>
    <t>Orcas Island School District</t>
  </si>
  <si>
    <t>Lopez School District</t>
  </si>
  <si>
    <t>San Juan Island School District</t>
  </si>
  <si>
    <t>Concrete School District</t>
  </si>
  <si>
    <t>Burlington-Edison School District</t>
  </si>
  <si>
    <t>Sedro-Woolley School District</t>
  </si>
  <si>
    <t>Anacortes School District</t>
  </si>
  <si>
    <t>La Conner School District</t>
  </si>
  <si>
    <t>Conway School District</t>
  </si>
  <si>
    <t>Mount Vernon School District</t>
  </si>
  <si>
    <t>Skamania School District</t>
  </si>
  <si>
    <t>Mount Pleasant School District</t>
  </si>
  <si>
    <t>Mill A School District</t>
  </si>
  <si>
    <t>Stevenson-Carson School District</t>
  </si>
  <si>
    <t>Everett School District</t>
  </si>
  <si>
    <t>Lake Stevens School District</t>
  </si>
  <si>
    <t>Mukilteo School District</t>
  </si>
  <si>
    <t>Edmonds School District</t>
  </si>
  <si>
    <t>Arlington School District</t>
  </si>
  <si>
    <t>Marysville School District</t>
  </si>
  <si>
    <t>Index School District</t>
  </si>
  <si>
    <t>Monroe School District</t>
  </si>
  <si>
    <t>Snohomish School District</t>
  </si>
  <si>
    <t>Lakewood School District</t>
  </si>
  <si>
    <t>Sultan School District</t>
  </si>
  <si>
    <t>Darrington School District</t>
  </si>
  <si>
    <t>Granite Falls School District</t>
  </si>
  <si>
    <t>Stanwood-Camano School District</t>
  </si>
  <si>
    <t>Spokane School District</t>
  </si>
  <si>
    <t>Orchard Prairie School District</t>
  </si>
  <si>
    <t>Great Northern School District</t>
  </si>
  <si>
    <t>Nine Mile Falls School District</t>
  </si>
  <si>
    <t>Medical Lake School District</t>
  </si>
  <si>
    <t>Mead School District</t>
  </si>
  <si>
    <t>Central Valley School District</t>
  </si>
  <si>
    <t>Freeman School District</t>
  </si>
  <si>
    <t>Cheney School District</t>
  </si>
  <si>
    <t>East Valley School District (Spokane)</t>
  </si>
  <si>
    <t>Liberty School District</t>
  </si>
  <si>
    <t>West Valley School District (Spokane)</t>
  </si>
  <si>
    <t>Deer Park School District</t>
  </si>
  <si>
    <t>Riverside School District</t>
  </si>
  <si>
    <t>Onion Creek School District</t>
  </si>
  <si>
    <t>Chewelah School District</t>
  </si>
  <si>
    <t>Wellpinit School District</t>
  </si>
  <si>
    <t>Valley School District</t>
  </si>
  <si>
    <t>Colville School District</t>
  </si>
  <si>
    <t>Loon Lake School District</t>
  </si>
  <si>
    <t>Summit Valley School District</t>
  </si>
  <si>
    <t>Evergreen School District (Stevens)</t>
  </si>
  <si>
    <t>Columbia (Stevens) School District</t>
  </si>
  <si>
    <t>Mary Walker School District</t>
  </si>
  <si>
    <t>Northport School District</t>
  </si>
  <si>
    <t>Kettle Falls School District</t>
  </si>
  <si>
    <t>Yelm School District</t>
  </si>
  <si>
    <t>North Thurston Public Schools</t>
  </si>
  <si>
    <t>Tumwater School District</t>
  </si>
  <si>
    <t>Olympia School District</t>
  </si>
  <si>
    <t>Rainier School District</t>
  </si>
  <si>
    <t>Griffin School District</t>
  </si>
  <si>
    <t>Rochester School District</t>
  </si>
  <si>
    <t>Tenino School District</t>
  </si>
  <si>
    <t>34901</t>
  </si>
  <si>
    <t>WA HE LUT Indian School Agency</t>
  </si>
  <si>
    <t>Wahkiakum School District</t>
  </si>
  <si>
    <t>Dixie School District</t>
  </si>
  <si>
    <t>Walla Walla Public Schools</t>
  </si>
  <si>
    <t>College Place School District</t>
  </si>
  <si>
    <t>Touchet School District</t>
  </si>
  <si>
    <t>Columbia (Walla Walla) School District</t>
  </si>
  <si>
    <t>Waitsburg School District</t>
  </si>
  <si>
    <t>Prescott School District</t>
  </si>
  <si>
    <t>Bellingham School District</t>
  </si>
  <si>
    <t>Ferndale School District</t>
  </si>
  <si>
    <t>Blaine School District</t>
  </si>
  <si>
    <t>Lynden School District</t>
  </si>
  <si>
    <t>Meridian School District</t>
  </si>
  <si>
    <t>Nooksack Valley School District</t>
  </si>
  <si>
    <t>Mount Baker School District</t>
  </si>
  <si>
    <t>37903</t>
  </si>
  <si>
    <t>Lummi Tribal Agency</t>
  </si>
  <si>
    <t>Lamont School District</t>
  </si>
  <si>
    <t>Tekoa School District</t>
  </si>
  <si>
    <t>Pullman School District</t>
  </si>
  <si>
    <t>Colfax School District</t>
  </si>
  <si>
    <t>Palouse School District</t>
  </si>
  <si>
    <t>Garfield School District</t>
  </si>
  <si>
    <t>Steptoe School District</t>
  </si>
  <si>
    <t>Colton School District</t>
  </si>
  <si>
    <t>Endicott School District</t>
  </si>
  <si>
    <t>Rosalia School District</t>
  </si>
  <si>
    <t>St. John School District</t>
  </si>
  <si>
    <t>Oakesdale School District</t>
  </si>
  <si>
    <t>Union Gap School District</t>
  </si>
  <si>
    <t>Naches Valley School District</t>
  </si>
  <si>
    <t>Yakima School District</t>
  </si>
  <si>
    <t>East Valley School District (Yakima)</t>
  </si>
  <si>
    <t>Selah School District</t>
  </si>
  <si>
    <t>Mabton School District</t>
  </si>
  <si>
    <t>Grandview School District</t>
  </si>
  <si>
    <t>Sunnyside School District</t>
  </si>
  <si>
    <t>Toppenish School District</t>
  </si>
  <si>
    <t>Highland School District</t>
  </si>
  <si>
    <t>Granger School District</t>
  </si>
  <si>
    <t>Zillah School District</t>
  </si>
  <si>
    <t>Wapato School District</t>
  </si>
  <si>
    <t>West Valley School District (Yakima)</t>
  </si>
  <si>
    <t>Mount Adams School District</t>
  </si>
  <si>
    <t>Without transfers</t>
  </si>
  <si>
    <t>TUKWILA</t>
  </si>
  <si>
    <t>CY 2019 AV for CY 2020 Levy (Proj)</t>
  </si>
  <si>
    <t>CY 2020 AV for CY 2021 Levy (Proj)</t>
  </si>
  <si>
    <t>La Center School District</t>
  </si>
  <si>
    <t>LaCrosse School District</t>
  </si>
  <si>
    <t>STATE SUMMARY</t>
  </si>
  <si>
    <t>CY 2018 AV for CY 2019 Levy</t>
  </si>
  <si>
    <t>CY 2021 AV for CY 2022 Levy (Proj)</t>
  </si>
  <si>
    <t>CY 2022 AV for CY 2023 Levy (Proj)</t>
  </si>
  <si>
    <t>27901</t>
  </si>
  <si>
    <t>Chief Leschi Tribal</t>
  </si>
  <si>
    <t>2022-23</t>
  </si>
  <si>
    <t>Total
SY 2021-22</t>
  </si>
  <si>
    <t>SY 2021-22</t>
  </si>
  <si>
    <t>Total w/o TXF
SY 2017-18</t>
  </si>
  <si>
    <t>Total w/ TXF
SY 2017-18</t>
  </si>
  <si>
    <t>LEA Max Tax Rate</t>
  </si>
  <si>
    <t>Worksheet for Estimating 2020 through 2023 Levy Authority and LEA</t>
  </si>
  <si>
    <t>Assessed Valuations estimated and adjustable for all years.</t>
  </si>
  <si>
    <r>
      <t xml:space="preserve">Max Levy Per Tax Rate </t>
    </r>
    <r>
      <rPr>
        <sz val="11"/>
        <color theme="4"/>
        <rFont val="Calibri"/>
        <family val="2"/>
        <scheme val="minor"/>
      </rPr>
      <t>(B * I / $1,000)</t>
    </r>
  </si>
  <si>
    <r>
      <t xml:space="preserve">Max Levy Per Pupil </t>
    </r>
    <r>
      <rPr>
        <sz val="11"/>
        <color theme="4"/>
        <rFont val="Calibri"/>
        <family val="2"/>
        <scheme val="minor"/>
      </rPr>
      <t>(J * A)</t>
    </r>
  </si>
  <si>
    <r>
      <t xml:space="preserve">Maximum Levy: Lesser of Pupil </t>
    </r>
    <r>
      <rPr>
        <sz val="11"/>
        <color theme="4"/>
        <rFont val="Calibri"/>
        <family val="2"/>
        <scheme val="minor"/>
      </rPr>
      <t>(L)</t>
    </r>
    <r>
      <rPr>
        <sz val="11"/>
        <color theme="1"/>
        <rFont val="Calibri"/>
        <family val="2"/>
        <scheme val="minor"/>
      </rPr>
      <t xml:space="preserve"> or Tax Rate </t>
    </r>
    <r>
      <rPr>
        <sz val="11"/>
        <color theme="4"/>
        <rFont val="Calibri"/>
        <family val="2"/>
        <scheme val="minor"/>
      </rPr>
      <t>(K)</t>
    </r>
  </si>
  <si>
    <r>
      <t xml:space="preserve">Per Pupil Eligible for LEA </t>
    </r>
    <r>
      <rPr>
        <sz val="11"/>
        <color theme="4"/>
        <rFont val="Calibri"/>
        <family val="2"/>
        <scheme val="minor"/>
      </rPr>
      <t>(I * D / $1,000) / J</t>
    </r>
  </si>
  <si>
    <r>
      <t xml:space="preserve">Voter Approved Levy </t>
    </r>
    <r>
      <rPr>
        <sz val="11"/>
        <color theme="4"/>
        <rFont val="Calibri"/>
        <family val="2"/>
        <scheme val="minor"/>
      </rPr>
      <t xml:space="preserve">(F) </t>
    </r>
  </si>
  <si>
    <r>
      <t xml:space="preserve">Voter Approved Levy Rate </t>
    </r>
    <r>
      <rPr>
        <sz val="11"/>
        <color theme="4"/>
        <rFont val="Calibri"/>
        <family val="2"/>
        <scheme val="minor"/>
      </rPr>
      <t>(R / F * $1,000)</t>
    </r>
  </si>
  <si>
    <r>
      <t xml:space="preserve">Estimated Maximum LEA </t>
    </r>
    <r>
      <rPr>
        <sz val="11"/>
        <color theme="4"/>
        <rFont val="Calibri"/>
        <family val="2"/>
        <scheme val="minor"/>
      </rPr>
      <t>(Q * J)</t>
    </r>
  </si>
  <si>
    <r>
      <t xml:space="preserve">Rollback </t>
    </r>
    <r>
      <rPr>
        <sz val="11"/>
        <color theme="4"/>
        <rFont val="Calibri"/>
        <family val="2"/>
        <scheme val="minor"/>
      </rPr>
      <t>( If (R &gt; M, R - M))</t>
    </r>
  </si>
  <si>
    <r>
      <t xml:space="preserve">Estimated Max Payable LEA </t>
    </r>
    <r>
      <rPr>
        <sz val="11"/>
        <color theme="4"/>
        <rFont val="Calibri"/>
        <family val="2"/>
        <scheme val="minor"/>
      </rPr>
      <t>(T * (Min(S,D)/D))</t>
    </r>
  </si>
  <si>
    <t>2019 Fall only 47.38%</t>
  </si>
  <si>
    <t>2019 September - December LEA only 28%</t>
  </si>
  <si>
    <t>Sept-Dec 2019 Est LEA (28%)</t>
  </si>
  <si>
    <t>2019 Fall Levy</t>
  </si>
  <si>
    <t xml:space="preserve">Calendar 2020 is based on SY 2018-19 August AAFTE enrollment, Non-high / high transfers are pulled out on separate line (this also includes Innovative Academy).  Out years are increased according to caseload forecasted projections. </t>
  </si>
  <si>
    <t>Through August 2019</t>
  </si>
  <si>
    <t xml:space="preserve">
SY 2018-19 Enroll</t>
  </si>
  <si>
    <t>39901</t>
  </si>
  <si>
    <t>Yakama Nation Tribal Compact</t>
  </si>
  <si>
    <t>SY 2020-21</t>
  </si>
  <si>
    <t>2018-19</t>
  </si>
  <si>
    <r>
      <t xml:space="preserve">Total Enrollment From Above </t>
    </r>
    <r>
      <rPr>
        <sz val="11"/>
        <color theme="4"/>
        <rFont val="Calibri"/>
        <family val="2"/>
        <scheme val="minor"/>
      </rPr>
      <t>(F + G)</t>
    </r>
  </si>
  <si>
    <t>Voter Approved Levy are actual amounts for each year, if the value is zero there isn't an approval levy as of August 2019 elections</t>
  </si>
  <si>
    <r>
      <t xml:space="preserve">Max LEA per Pupil </t>
    </r>
    <r>
      <rPr>
        <sz val="11"/>
        <color theme="4"/>
        <rFont val="Calibri"/>
        <family val="2"/>
        <scheme val="minor"/>
      </rPr>
      <t>(C - P)</t>
    </r>
  </si>
  <si>
    <t>CPI annual average as of October 2019 is final CPI used to calculate 2020 values.</t>
  </si>
  <si>
    <t>CPI final for 2020, as of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</si>
</sst>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%"/>
    <numFmt numFmtId="168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00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wrapText="1"/>
    </xf>
    <xf numFmtId="0" fontId="2" fillId="0" borderId="0" xfId="0" applyFont="1"/>
    <xf numFmtId="44" fontId="0" fillId="0" borderId="0" xfId="2" applyFont="1"/>
    <xf numFmtId="165" fontId="0" fillId="0" borderId="0" xfId="2" applyNumberFormat="1" applyFont="1"/>
    <xf numFmtId="43" fontId="0" fillId="0" borderId="0" xfId="1" applyNumberFormat="1" applyFont="1"/>
    <xf numFmtId="0" fontId="0" fillId="0" borderId="0" xfId="0" applyFont="1"/>
    <xf numFmtId="165" fontId="0" fillId="0" borderId="0" xfId="0" applyNumberFormat="1" applyFont="1"/>
    <xf numFmtId="166" fontId="0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6" fillId="4" borderId="0" xfId="0" applyFont="1" applyFill="1" applyAlignment="1">
      <alignment horizontal="right"/>
    </xf>
    <xf numFmtId="164" fontId="0" fillId="0" borderId="0" xfId="0" applyNumberFormat="1"/>
    <xf numFmtId="0" fontId="11" fillId="0" borderId="0" xfId="0" applyFont="1"/>
    <xf numFmtId="164" fontId="8" fillId="3" borderId="0" xfId="1" applyNumberFormat="1" applyFont="1" applyFill="1" applyProtection="1">
      <protection locked="0"/>
    </xf>
    <xf numFmtId="43" fontId="8" fillId="3" borderId="0" xfId="1" applyFont="1" applyFill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Protection="1">
      <protection locked="0"/>
    </xf>
    <xf numFmtId="165" fontId="0" fillId="0" borderId="0" xfId="0" applyNumberFormat="1" applyFont="1" applyProtection="1">
      <protection locked="0"/>
    </xf>
    <xf numFmtId="44" fontId="0" fillId="0" borderId="0" xfId="2" applyFont="1" applyProtection="1">
      <protection locked="0"/>
    </xf>
    <xf numFmtId="166" fontId="0" fillId="0" borderId="0" xfId="0" applyNumberFormat="1" applyFont="1" applyProtection="1">
      <protection locked="0"/>
    </xf>
    <xf numFmtId="166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164" fontId="0" fillId="0" borderId="0" xfId="1" applyNumberFormat="1" applyFont="1" applyProtection="1">
      <protection locked="0"/>
    </xf>
    <xf numFmtId="0" fontId="10" fillId="0" borderId="0" xfId="0" applyFont="1" applyProtection="1">
      <protection locked="0"/>
    </xf>
    <xf numFmtId="0" fontId="5" fillId="0" borderId="0" xfId="0" applyFont="1" applyAlignment="1">
      <alignment horizontal="center"/>
    </xf>
    <xf numFmtId="0" fontId="0" fillId="0" borderId="0" xfId="0" applyFont="1" applyFill="1"/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indent="2"/>
    </xf>
    <xf numFmtId="0" fontId="12" fillId="0" borderId="0" xfId="0" applyFont="1"/>
    <xf numFmtId="164" fontId="2" fillId="0" borderId="0" xfId="1" applyNumberFormat="1" applyFont="1"/>
    <xf numFmtId="164" fontId="0" fillId="0" borderId="0" xfId="1" applyNumberFormat="1" applyFont="1" applyAlignment="1">
      <alignment wrapText="1"/>
    </xf>
    <xf numFmtId="0" fontId="13" fillId="0" borderId="0" xfId="3"/>
    <xf numFmtId="0" fontId="13" fillId="0" borderId="0" xfId="3" applyAlignment="1">
      <alignment horizontal="right"/>
    </xf>
    <xf numFmtId="0" fontId="13" fillId="0" borderId="0" xfId="3" applyAlignment="1">
      <alignment horizontal="center"/>
    </xf>
    <xf numFmtId="0" fontId="13" fillId="0" borderId="0" xfId="3" applyFill="1" applyAlignment="1">
      <alignment horizontal="center"/>
    </xf>
    <xf numFmtId="43" fontId="0" fillId="0" borderId="0" xfId="4" applyFont="1"/>
    <xf numFmtId="167" fontId="0" fillId="0" borderId="0" xfId="5" applyNumberFormat="1" applyFont="1"/>
    <xf numFmtId="167" fontId="0" fillId="0" borderId="0" xfId="5" applyNumberFormat="1" applyFont="1" applyFill="1"/>
    <xf numFmtId="0" fontId="9" fillId="0" borderId="0" xfId="3" applyFont="1" applyFill="1"/>
    <xf numFmtId="0" fontId="14" fillId="0" borderId="0" xfId="3" applyFont="1" applyFill="1"/>
    <xf numFmtId="0" fontId="14" fillId="0" borderId="0" xfId="3" applyFont="1" applyFill="1" applyAlignment="1">
      <alignment horizontal="center"/>
    </xf>
    <xf numFmtId="0" fontId="13" fillId="0" borderId="0" xfId="3" applyFill="1"/>
    <xf numFmtId="0" fontId="13" fillId="0" borderId="0" xfId="3" applyFill="1" applyAlignment="1"/>
    <xf numFmtId="0" fontId="9" fillId="0" borderId="1" xfId="3" applyFont="1" applyFill="1" applyBorder="1"/>
    <xf numFmtId="0" fontId="9" fillId="0" borderId="2" xfId="3" applyFont="1" applyFill="1" applyBorder="1"/>
    <xf numFmtId="0" fontId="9" fillId="0" borderId="3" xfId="3" applyFont="1" applyFill="1" applyBorder="1" applyAlignment="1">
      <alignment horizontal="center"/>
    </xf>
    <xf numFmtId="0" fontId="15" fillId="0" borderId="0" xfId="3" applyFont="1"/>
    <xf numFmtId="0" fontId="15" fillId="0" borderId="0" xfId="3" applyFont="1" applyAlignment="1">
      <alignment horizontal="center"/>
    </xf>
    <xf numFmtId="0" fontId="15" fillId="0" borderId="0" xfId="3" applyFont="1" applyAlignment="1">
      <alignment horizontal="center" wrapText="1"/>
    </xf>
    <xf numFmtId="0" fontId="15" fillId="0" borderId="0" xfId="3" applyFont="1" applyFill="1" applyAlignment="1">
      <alignment horizontal="center" wrapText="1"/>
    </xf>
    <xf numFmtId="0" fontId="9" fillId="0" borderId="0" xfId="3" quotePrefix="1" applyFont="1" applyFill="1" applyBorder="1"/>
    <xf numFmtId="43" fontId="9" fillId="0" borderId="0" xfId="3" applyNumberFormat="1" applyFont="1" applyFill="1" applyBorder="1" applyAlignment="1">
      <alignment horizontal="center"/>
    </xf>
    <xf numFmtId="0" fontId="16" fillId="0" borderId="0" xfId="3" applyFont="1" applyAlignment="1">
      <alignment horizontal="center"/>
    </xf>
    <xf numFmtId="43" fontId="16" fillId="0" borderId="0" xfId="4" applyFont="1"/>
    <xf numFmtId="43" fontId="16" fillId="0" borderId="0" xfId="4" applyFont="1" applyFill="1"/>
    <xf numFmtId="0" fontId="14" fillId="0" borderId="0" xfId="3" applyNumberFormat="1" applyFont="1" applyFill="1"/>
    <xf numFmtId="43" fontId="14" fillId="0" borderId="0" xfId="3" applyNumberFormat="1" applyFont="1" applyFill="1"/>
    <xf numFmtId="43" fontId="13" fillId="0" borderId="0" xfId="3" applyNumberFormat="1" applyFill="1"/>
    <xf numFmtId="49" fontId="14" fillId="0" borderId="0" xfId="3" applyNumberFormat="1" applyFont="1" applyFill="1"/>
    <xf numFmtId="165" fontId="7" fillId="2" borderId="0" xfId="2" applyNumberFormat="1" applyFont="1" applyFill="1"/>
    <xf numFmtId="168" fontId="0" fillId="0" borderId="0" xfId="1" applyNumberFormat="1" applyFont="1"/>
    <xf numFmtId="165" fontId="8" fillId="3" borderId="0" xfId="2" applyNumberFormat="1" applyFont="1" applyFill="1" applyProtection="1">
      <protection locked="0"/>
    </xf>
    <xf numFmtId="165" fontId="0" fillId="0" borderId="0" xfId="2" applyNumberFormat="1" applyFont="1" applyFill="1"/>
    <xf numFmtId="165" fontId="0" fillId="2" borderId="0" xfId="2" applyNumberFormat="1" applyFont="1" applyFill="1"/>
    <xf numFmtId="165" fontId="6" fillId="4" borderId="0" xfId="2" applyNumberFormat="1" applyFont="1" applyFill="1"/>
    <xf numFmtId="43" fontId="13" fillId="0" borderId="0" xfId="3" applyNumberFormat="1"/>
    <xf numFmtId="43" fontId="14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3" xfId="0" applyFont="1" applyFill="1" applyBorder="1" applyAlignment="1">
      <alignment horizontal="center" wrapText="1"/>
    </xf>
    <xf numFmtId="0" fontId="14" fillId="0" borderId="0" xfId="0" applyNumberFormat="1" applyFont="1" applyFill="1"/>
    <xf numFmtId="43" fontId="14" fillId="5" borderId="0" xfId="0" applyNumberFormat="1" applyFont="1" applyFill="1"/>
    <xf numFmtId="0" fontId="17" fillId="0" borderId="0" xfId="0" quotePrefix="1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49" fontId="17" fillId="0" borderId="0" xfId="0" applyNumberFormat="1" applyFont="1" applyAlignment="1">
      <alignment horizontal="left"/>
    </xf>
    <xf numFmtId="0" fontId="14" fillId="0" borderId="0" xfId="0" applyFont="1" applyFill="1"/>
    <xf numFmtId="0" fontId="17" fillId="0" borderId="0" xfId="0" applyFont="1" applyAlignment="1">
      <alignment horizontal="left"/>
    </xf>
    <xf numFmtId="49" fontId="14" fillId="0" borderId="0" xfId="0" applyNumberFormat="1" applyFont="1" applyFill="1"/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 wrapText="1"/>
    </xf>
    <xf numFmtId="164" fontId="0" fillId="0" borderId="0" xfId="1" applyNumberFormat="1" applyFont="1" applyFill="1"/>
    <xf numFmtId="0" fontId="6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 horizontal="left" wrapText="1" indent="2"/>
    </xf>
    <xf numFmtId="0" fontId="13" fillId="0" borderId="0" xfId="3" applyFill="1" applyAlignment="1">
      <alignment horizontal="center"/>
    </xf>
    <xf numFmtId="166" fontId="0" fillId="4" borderId="0" xfId="0" applyNumberFormat="1" applyFont="1" applyFill="1"/>
  </cellXfs>
  <cellStyles count="6">
    <cellStyle name="Comma" xfId="1" builtinId="3"/>
    <cellStyle name="Comma 2" xfId="4" xr:uid="{00000000-0005-0000-0000-000001000000}"/>
    <cellStyle name="Currency" xfId="2" builtinId="4"/>
    <cellStyle name="Normal" xfId="0" builtinId="0"/>
    <cellStyle name="Normal 2" xfId="3" xr:uid="{00000000-0005-0000-0000-000004000000}"/>
    <cellStyle name="Percent 2" xfId="5" xr:uid="{00000000-0005-0000-0000-000005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2"/>
  <sheetViews>
    <sheetView tabSelected="1" zoomScale="80" zoomScaleNormal="80" workbookViewId="0">
      <selection activeCell="C3" sqref="C3:D3"/>
    </sheetView>
  </sheetViews>
  <sheetFormatPr defaultRowHeight="15" x14ac:dyDescent="0.25"/>
  <cols>
    <col min="1" max="1" width="3.28515625" style="8" customWidth="1"/>
    <col min="2" max="2" width="55.28515625" style="8" bestFit="1" customWidth="1"/>
    <col min="3" max="6" width="21.7109375" style="8" customWidth="1"/>
    <col min="7" max="7" width="12" style="8" customWidth="1"/>
    <col min="8" max="16384" width="9.140625" style="8"/>
  </cols>
  <sheetData>
    <row r="1" spans="1:29" ht="18.75" x14ac:dyDescent="0.3">
      <c r="A1" s="22" t="str">
        <f>VLOOKUP($C$3,Data!$B$4:$P$298,15,FALSE)</f>
        <v>14005</v>
      </c>
      <c r="B1" s="95" t="s">
        <v>988</v>
      </c>
      <c r="C1" s="95"/>
      <c r="D1" s="95"/>
      <c r="E1" s="95"/>
      <c r="F1" s="9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ht="10.5" customHeight="1" x14ac:dyDescent="0.3">
      <c r="A2" s="11"/>
      <c r="B2" s="15"/>
      <c r="C2" s="15"/>
      <c r="D2" s="15"/>
      <c r="E2" s="15"/>
      <c r="F2" s="1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ht="18.75" x14ac:dyDescent="0.3">
      <c r="B3" s="14" t="s">
        <v>597</v>
      </c>
      <c r="C3" s="96" t="s">
        <v>137</v>
      </c>
      <c r="D3" s="96"/>
      <c r="E3" s="40" t="s">
        <v>646</v>
      </c>
      <c r="F3" s="40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ht="10.5" customHeight="1" x14ac:dyDescent="0.3">
      <c r="A4" s="11"/>
      <c r="B4" s="34"/>
      <c r="C4" s="34"/>
      <c r="D4" s="34"/>
      <c r="E4" s="34"/>
      <c r="F4" s="3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spans="1:29" s="35" customFormat="1" ht="15" customHeight="1" x14ac:dyDescent="0.3">
      <c r="B5" s="38" t="s">
        <v>645</v>
      </c>
      <c r="C5" s="36"/>
      <c r="D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s="35" customFormat="1" ht="15" customHeight="1" x14ac:dyDescent="0.3">
      <c r="B6" s="39" t="s">
        <v>644</v>
      </c>
      <c r="C6" s="36"/>
      <c r="D6" s="36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s="35" customFormat="1" ht="32.25" customHeight="1" x14ac:dyDescent="0.25">
      <c r="B7" s="97" t="s">
        <v>1003</v>
      </c>
      <c r="C7" s="97"/>
      <c r="D7" s="97"/>
      <c r="E7" s="97"/>
      <c r="F7" s="9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x14ac:dyDescent="0.25">
      <c r="B8" s="39" t="s">
        <v>1013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x14ac:dyDescent="0.25">
      <c r="B9" s="39" t="s">
        <v>1011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x14ac:dyDescent="0.25">
      <c r="B10" s="39" t="s">
        <v>989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10.5" customHeight="1" x14ac:dyDescent="0.3">
      <c r="A11" s="11"/>
      <c r="B11" s="34"/>
      <c r="C11" s="34"/>
      <c r="D11" s="34"/>
      <c r="E11" s="34"/>
      <c r="F11" s="3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18.75" x14ac:dyDescent="0.3">
      <c r="B12" s="94" t="s">
        <v>591</v>
      </c>
      <c r="C12" s="94"/>
      <c r="D12" s="94"/>
      <c r="E12" s="94"/>
      <c r="F12" s="9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x14ac:dyDescent="0.25">
      <c r="B13" s="13" t="s">
        <v>612</v>
      </c>
      <c r="C13" s="12">
        <v>2020</v>
      </c>
      <c r="D13" s="12">
        <v>2021</v>
      </c>
      <c r="E13" s="12">
        <v>2022</v>
      </c>
      <c r="F13" s="12">
        <v>2023</v>
      </c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x14ac:dyDescent="0.25">
      <c r="A14" s="8" t="s">
        <v>601</v>
      </c>
      <c r="B14" s="8" t="s">
        <v>592</v>
      </c>
      <c r="C14" s="6">
        <f>IF(A1="17001",3000*(1+C18),2500*(1+C18))</f>
        <v>2562.5</v>
      </c>
      <c r="D14" s="9">
        <f>C14*(1+D18)</f>
        <v>2624</v>
      </c>
      <c r="E14" s="9">
        <f>D14*(1+E18)</f>
        <v>2681.7280000000001</v>
      </c>
      <c r="F14" s="9">
        <f>E14*(1+F18)</f>
        <v>2740.7260160000001</v>
      </c>
      <c r="G14" s="27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29" x14ac:dyDescent="0.25">
      <c r="A15" s="8" t="s">
        <v>602</v>
      </c>
      <c r="B15" s="8" t="s">
        <v>593</v>
      </c>
      <c r="C15" s="5">
        <v>2.5</v>
      </c>
      <c r="D15" s="5">
        <v>2.5</v>
      </c>
      <c r="E15" s="5">
        <v>2.5</v>
      </c>
      <c r="F15" s="5">
        <v>2.5</v>
      </c>
      <c r="G15" s="28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x14ac:dyDescent="0.25">
      <c r="A16" s="8" t="s">
        <v>603</v>
      </c>
      <c r="B16" s="8" t="s">
        <v>594</v>
      </c>
      <c r="C16" s="6">
        <f>1550*(1+C18)</f>
        <v>1588.7499999999998</v>
      </c>
      <c r="D16" s="9">
        <f>C16*(1+D$18)</f>
        <v>1626.8799999999999</v>
      </c>
      <c r="E16" s="9">
        <f>D16*(1+E$18)</f>
        <v>1662.6713599999998</v>
      </c>
      <c r="F16" s="9">
        <f>E16*(1+F$18)</f>
        <v>1699.2501299199998</v>
      </c>
      <c r="G16" s="27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x14ac:dyDescent="0.25">
      <c r="A17" s="8" t="s">
        <v>604</v>
      </c>
      <c r="B17" s="8" t="s">
        <v>987</v>
      </c>
      <c r="C17" s="5">
        <v>1.5</v>
      </c>
      <c r="D17" s="5">
        <v>1.5</v>
      </c>
      <c r="E17" s="5">
        <v>1.5</v>
      </c>
      <c r="F17" s="5">
        <v>1.5</v>
      </c>
      <c r="G17" s="27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x14ac:dyDescent="0.25">
      <c r="A18" s="8" t="s">
        <v>605</v>
      </c>
      <c r="B18" s="8" t="s">
        <v>1014</v>
      </c>
      <c r="C18" s="99">
        <v>2.5000000000000001E-2</v>
      </c>
      <c r="D18" s="10">
        <v>2.4E-2</v>
      </c>
      <c r="E18" s="10">
        <v>2.1999999999999999E-2</v>
      </c>
      <c r="F18" s="10">
        <v>2.1999999999999999E-2</v>
      </c>
      <c r="G18" s="29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x14ac:dyDescent="0.25">
      <c r="A19" s="8" t="s">
        <v>606</v>
      </c>
      <c r="B19" s="8" t="str">
        <f>CONCATENATE(PROPER(C3)," Voter Approved Levy")</f>
        <v>Aberdeen Voter Approved Levy</v>
      </c>
      <c r="C19" s="6">
        <f>VLOOKUP($A$1,VAL!A:G,MATCH($C$13,VAL!1:1,0),FALSE)</f>
        <v>5200000</v>
      </c>
      <c r="D19" s="6">
        <f>VLOOKUP($A$1,VAL!A:G,MATCH($D$13,VAL!1:1,0),FALSE)</f>
        <v>0</v>
      </c>
      <c r="E19" s="6">
        <f>VLOOKUP($A$1,VAL!A:G,MATCH($E$13,VAL!1:1,0),FALSE)</f>
        <v>0</v>
      </c>
      <c r="F19" s="6">
        <f>VLOOKUP($A$1,VAL!A:G,MATCH($F$13,VAL!1:1,0),FALSE)</f>
        <v>0</v>
      </c>
      <c r="G19" s="29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s="17" customFormat="1" x14ac:dyDescent="0.25">
      <c r="B20" s="18" t="s">
        <v>642</v>
      </c>
      <c r="C20" s="23"/>
      <c r="D20" s="23"/>
      <c r="E20" s="23"/>
      <c r="F20" s="23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x14ac:dyDescent="0.25">
      <c r="A21" s="8" t="s">
        <v>607</v>
      </c>
      <c r="B21" s="8" t="s">
        <v>648</v>
      </c>
      <c r="C21" s="7">
        <f>VLOOKUP($A$1,enrollment,'District AAFTE'!I$1,FALSE)</f>
        <v>3350.54</v>
      </c>
      <c r="D21" s="7">
        <f>VLOOKUP($A$1,enrollment,'District AAFTE'!J$1,FALSE)</f>
        <v>3371.1085256555757</v>
      </c>
      <c r="E21" s="7">
        <f>VLOOKUP($A$1,enrollment,'District AAFTE'!K$1,FALSE)</f>
        <v>3420.0435738897536</v>
      </c>
      <c r="F21" s="7">
        <f>VLOOKUP($A$1,enrollment,'District AAFTE'!L$1,FALSE)</f>
        <v>3505.6980385258607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s="17" customFormat="1" x14ac:dyDescent="0.25">
      <c r="B22" s="18" t="s">
        <v>611</v>
      </c>
      <c r="C22" s="24"/>
      <c r="D22" s="24"/>
      <c r="E22" s="24"/>
      <c r="F22" s="24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s="17" customFormat="1" x14ac:dyDescent="0.25">
      <c r="A23" s="8" t="s">
        <v>610</v>
      </c>
      <c r="B23" s="8" t="s">
        <v>650</v>
      </c>
      <c r="C23" s="72">
        <f>VLOOKUP($A$1,enrollment,'District AAFTE'!N$1,FALSE)</f>
        <v>-110.4</v>
      </c>
      <c r="D23" s="72">
        <f>VLOOKUP($A$1,enrollment,'District AAFTE'!O$1,FALSE)</f>
        <v>-110.4</v>
      </c>
      <c r="E23" s="72">
        <f>VLOOKUP($A$1,enrollment,'District AAFTE'!P$1,FALSE)</f>
        <v>-110.4</v>
      </c>
      <c r="F23" s="72">
        <f>VLOOKUP($A$1,enrollment,'District AAFTE'!Q$1,FALSE)</f>
        <v>-110.4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s="17" customFormat="1" x14ac:dyDescent="0.25">
      <c r="B24" s="18" t="s">
        <v>649</v>
      </c>
      <c r="C24" s="24"/>
      <c r="D24" s="24"/>
      <c r="E24" s="24"/>
      <c r="F24" s="24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x14ac:dyDescent="0.25">
      <c r="A25" s="8" t="s">
        <v>614</v>
      </c>
      <c r="B25" s="8" t="s">
        <v>598</v>
      </c>
      <c r="C25" s="6">
        <f>VLOOKUP($A$1,Data!A:Q,MATCH($C$13,Data!1:1,0),FALSE)</f>
        <v>1178958771</v>
      </c>
      <c r="D25" s="6">
        <f>VLOOKUP($A$1,Data!A:Q,MATCH($D$13,Data!1:1,0),FALSE)</f>
        <v>1165052050</v>
      </c>
      <c r="E25" s="6">
        <f>VLOOKUP($A$1,Data!A:Q,MATCH($E$13,Data!1:1,0),FALSE)</f>
        <v>1173666059</v>
      </c>
      <c r="F25" s="6">
        <f>VLOOKUP($A$1,Data!A:Q,MATCH($F$13,Data!1:1,0),FALSE)</f>
        <v>1167606972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s="17" customFormat="1" x14ac:dyDescent="0.25">
      <c r="B26" s="18" t="s">
        <v>643</v>
      </c>
      <c r="C26" s="73"/>
      <c r="D26" s="73"/>
      <c r="E26" s="73"/>
      <c r="F26" s="73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1:29" ht="10.5" customHeight="1" x14ac:dyDescent="0.3">
      <c r="A27" s="11"/>
      <c r="B27" s="34"/>
      <c r="C27" s="34"/>
      <c r="D27" s="34"/>
      <c r="E27" s="34"/>
      <c r="F27" s="3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29" ht="18.75" x14ac:dyDescent="0.3">
      <c r="B28" s="94" t="s">
        <v>600</v>
      </c>
      <c r="C28" s="94"/>
      <c r="D28" s="94"/>
      <c r="E28" s="94"/>
      <c r="F28" s="9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x14ac:dyDescent="0.25">
      <c r="B29" s="13" t="s">
        <v>612</v>
      </c>
      <c r="C29" s="12">
        <f>C13</f>
        <v>2020</v>
      </c>
      <c r="D29" s="12">
        <f>D13</f>
        <v>2021</v>
      </c>
      <c r="E29" s="12">
        <f>E13</f>
        <v>2022</v>
      </c>
      <c r="F29" s="12">
        <f>F13</f>
        <v>2023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 x14ac:dyDescent="0.25">
      <c r="A30" s="8" t="s">
        <v>615</v>
      </c>
      <c r="B30" s="8" t="s">
        <v>1010</v>
      </c>
      <c r="C30" s="7">
        <f>IF(C22=0,C21,C22)+IF(C24=0,C23,C24)</f>
        <v>3240.14</v>
      </c>
      <c r="D30" s="7">
        <f>IF(D22=0,D21,D22)+IF(D24=0,D23,D24)</f>
        <v>3260.7085256555756</v>
      </c>
      <c r="E30" s="7">
        <f t="shared" ref="E30:F30" si="0">IF(E22=0,E21,E22)+IF(E24=0,E23,E24)</f>
        <v>3309.6435738897535</v>
      </c>
      <c r="F30" s="7">
        <f t="shared" si="0"/>
        <v>3395.2980385258606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x14ac:dyDescent="0.25">
      <c r="A31" s="8" t="s">
        <v>616</v>
      </c>
      <c r="B31" s="8" t="s">
        <v>990</v>
      </c>
      <c r="C31" s="6">
        <f>IF(C26=0,C25*C15/1000,C26*C15/1000)</f>
        <v>2947396.9275000002</v>
      </c>
      <c r="D31" s="6">
        <f>IF(D26=0,D25*D15/1000,D26*D15/1000)</f>
        <v>2912630.125</v>
      </c>
      <c r="E31" s="6">
        <f>IF(E26=0,E25*E15/1000,E26*E15/1000)</f>
        <v>2934165.1475</v>
      </c>
      <c r="F31" s="6">
        <f>IF(F26=0,F25*F15/1000,F26*F15/1000)</f>
        <v>2919017.43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x14ac:dyDescent="0.25">
      <c r="A32" s="8" t="s">
        <v>617</v>
      </c>
      <c r="B32" s="8" t="s">
        <v>991</v>
      </c>
      <c r="C32" s="6">
        <f>C30*C14</f>
        <v>8302858.75</v>
      </c>
      <c r="D32" s="6">
        <f>D30*D14</f>
        <v>8556099.1713202298</v>
      </c>
      <c r="E32" s="6">
        <f>E30*E14</f>
        <v>8875563.8421202209</v>
      </c>
      <c r="F32" s="6">
        <f>F30*F14</f>
        <v>9305581.6662615966</v>
      </c>
      <c r="G32" s="32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x14ac:dyDescent="0.25">
      <c r="A33" s="8" t="s">
        <v>633</v>
      </c>
      <c r="B33" s="8" t="s">
        <v>992</v>
      </c>
      <c r="C33" s="6">
        <f>MIN(C31,C32)</f>
        <v>2947396.9275000002</v>
      </c>
      <c r="D33" s="6">
        <f>MIN(D31,D32)</f>
        <v>2912630.125</v>
      </c>
      <c r="E33" s="6">
        <f>MIN(E31,E32)</f>
        <v>2934165.1475</v>
      </c>
      <c r="F33" s="6">
        <f>MIN(F31,F32)</f>
        <v>2919017.43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x14ac:dyDescent="0.25">
      <c r="A34" s="8" t="s">
        <v>618</v>
      </c>
      <c r="B34" s="8" t="s">
        <v>997</v>
      </c>
      <c r="C34" s="6">
        <f>IF(C33&lt;C41,C41-C33,0)</f>
        <v>2252603.0724999998</v>
      </c>
      <c r="D34" s="6">
        <f>IF(D33&lt;D41,D41-D33,0)</f>
        <v>0</v>
      </c>
      <c r="E34" s="6">
        <f>IF(E33&lt;E41,E41-E33,0)</f>
        <v>0</v>
      </c>
      <c r="F34" s="6">
        <f>IF(F33&lt;F41,F41-F33,0)</f>
        <v>0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29" ht="15.75" x14ac:dyDescent="0.25">
      <c r="A35" s="8" t="s">
        <v>634</v>
      </c>
      <c r="B35" s="16" t="s">
        <v>620</v>
      </c>
      <c r="C35" s="71">
        <f>IF(C20=0,IF(C33&lt;C19,C33,C19),IF(C33&lt;C20,C33,C20))</f>
        <v>2947396.9275000002</v>
      </c>
      <c r="D35" s="71">
        <f>IF(D20=0,IF(D33&lt;D19,D33,D19),IF(D33&lt;D20,D33,D20))</f>
        <v>0</v>
      </c>
      <c r="E35" s="71">
        <f>IF(E20=0,IF(E33&lt;E19,E33,E19),IF(E33&lt;E20,E33,E20))</f>
        <v>0</v>
      </c>
      <c r="F35" s="71">
        <f t="shared" ref="F35" si="1">IF(F20=0,IF(F33&lt;F19,F33,F19),IF(F33&lt;F20,F33,F20))</f>
        <v>0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ht="10.5" customHeight="1" x14ac:dyDescent="0.3">
      <c r="B36" s="34"/>
      <c r="C36" s="34"/>
      <c r="D36" s="34"/>
      <c r="E36" s="34"/>
      <c r="F36" s="34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ht="18.75" x14ac:dyDescent="0.3">
      <c r="A37" s="11"/>
      <c r="B37" s="94" t="s">
        <v>613</v>
      </c>
      <c r="C37" s="94"/>
      <c r="D37" s="94"/>
      <c r="E37" s="94"/>
      <c r="F37" s="9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x14ac:dyDescent="0.25">
      <c r="B38" s="13" t="s">
        <v>612</v>
      </c>
      <c r="C38" s="12">
        <f>C29</f>
        <v>2020</v>
      </c>
      <c r="D38" s="12">
        <f>D29</f>
        <v>2021</v>
      </c>
      <c r="E38" s="12">
        <f>E29</f>
        <v>2022</v>
      </c>
      <c r="F38" s="12">
        <f>F29</f>
        <v>2023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x14ac:dyDescent="0.25">
      <c r="A39" s="8" t="s">
        <v>635</v>
      </c>
      <c r="B39" s="8" t="s">
        <v>993</v>
      </c>
      <c r="C39" s="6">
        <f>IF(C26=0,((C25*C17/1000)/C30),((C26*C17/1000)/C30))</f>
        <v>545.79066228619752</v>
      </c>
      <c r="D39" s="6">
        <f>IF(D26=0,((D25*D17/1000)/D30),((D26*D17/1000)/D30))</f>
        <v>535.95041116060622</v>
      </c>
      <c r="E39" s="6">
        <f>IF(E26=0,((E25*E17/1000)/E30),((E26*E17/1000)/E30))</f>
        <v>531.93011549304777</v>
      </c>
      <c r="F39" s="6">
        <f>IF(F26=0,((F25*F17/1000)/F30),((F26*F17/1000)/F30))</f>
        <v>515.83408529296923</v>
      </c>
      <c r="G39" s="32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 x14ac:dyDescent="0.25">
      <c r="A40" s="8" t="s">
        <v>636</v>
      </c>
      <c r="B40" s="8" t="s">
        <v>1012</v>
      </c>
      <c r="C40" s="6">
        <f>IF(C39&lt;C16,C16-C39,0)+IF($A$1="06114",246,0)+IF($A$1="06037",286,0)</f>
        <v>1042.9593377138021</v>
      </c>
      <c r="D40" s="6">
        <f t="shared" ref="D40:F40" si="2">IF(D39&lt;D16,D16-D39,0)+IF($A$1="06114",246,0)+IF($A$1="06037",286,0)</f>
        <v>1090.9295888393935</v>
      </c>
      <c r="E40" s="6">
        <f t="shared" si="2"/>
        <v>1130.7412445069522</v>
      </c>
      <c r="F40" s="6">
        <f t="shared" si="2"/>
        <v>1183.4160446270307</v>
      </c>
      <c r="G40" s="32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:29" x14ac:dyDescent="0.25">
      <c r="A41" s="8" t="s">
        <v>637</v>
      </c>
      <c r="B41" s="8" t="s">
        <v>994</v>
      </c>
      <c r="C41" s="6">
        <f>IF(C20=0,C19,C20)</f>
        <v>5200000</v>
      </c>
      <c r="D41" s="74">
        <f>IF(D20=0,D19,D20)</f>
        <v>0</v>
      </c>
      <c r="E41" s="74">
        <f>IF(E20=0,E19,E20)</f>
        <v>0</v>
      </c>
      <c r="F41" s="74">
        <f>IF(F20=0,F19,F20)</f>
        <v>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29" x14ac:dyDescent="0.25">
      <c r="A42" s="8" t="s">
        <v>632</v>
      </c>
      <c r="B42" s="8" t="s">
        <v>995</v>
      </c>
      <c r="C42" s="5">
        <f>IF(C26=0,ROUND(C41/C25*1000,2),ROUND(C41/C26*1000,2))</f>
        <v>4.41</v>
      </c>
      <c r="D42" s="5">
        <f>IF(D26=0,ROUND(D41/D25*1000,2),ROUND(D41/D26*1000,2))</f>
        <v>0</v>
      </c>
      <c r="E42" s="5">
        <f>IF(E26=0,ROUND(E41/E25*1000,2),ROUND(E41/E26*1000,2))</f>
        <v>0</v>
      </c>
      <c r="F42" s="5">
        <f>IF(F26=0,ROUND(F41/F25*1000,2),ROUND(F41/F26*1000,2))</f>
        <v>0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  <row r="43" spans="1:29" x14ac:dyDescent="0.25">
      <c r="A43" s="8" t="s">
        <v>638</v>
      </c>
      <c r="B43" s="8" t="s">
        <v>996</v>
      </c>
      <c r="C43" s="6">
        <f>C40*C30</f>
        <v>3379334.2684999988</v>
      </c>
      <c r="D43" s="6">
        <f>D40*D30</f>
        <v>3557203.4112185421</v>
      </c>
      <c r="E43" s="6">
        <f>E40*E30</f>
        <v>3742350.4936145367</v>
      </c>
      <c r="F43" s="6">
        <f>F40*F30</f>
        <v>4018050.17508219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29" x14ac:dyDescent="0.25">
      <c r="A44" s="8" t="s">
        <v>639</v>
      </c>
      <c r="B44" s="8" t="s">
        <v>998</v>
      </c>
      <c r="C44" s="6">
        <f>C43*(MIN(C17,C42)/C17)</f>
        <v>3379334.2684999988</v>
      </c>
      <c r="D44" s="6">
        <f>D43*(MIN(D17,D42)/D17)</f>
        <v>0</v>
      </c>
      <c r="E44" s="6">
        <f>E43*(MIN(E17,E42)/E17)</f>
        <v>0</v>
      </c>
      <c r="F44" s="6">
        <f>F43*(MIN(F17,F42)/F17)</f>
        <v>0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ht="15.75" x14ac:dyDescent="0.25">
      <c r="A45" s="8" t="s">
        <v>647</v>
      </c>
      <c r="B45" s="16" t="s">
        <v>624</v>
      </c>
      <c r="C45" s="71">
        <f>C44</f>
        <v>3379334.2684999988</v>
      </c>
      <c r="D45" s="71">
        <f t="shared" ref="D45:F45" si="3">D44</f>
        <v>0</v>
      </c>
      <c r="E45" s="71">
        <f t="shared" si="3"/>
        <v>0</v>
      </c>
      <c r="F45" s="71">
        <f t="shared" si="3"/>
        <v>0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x14ac:dyDescent="0.25"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ht="10.5" customHeight="1" x14ac:dyDescent="0.3">
      <c r="A47" s="11"/>
      <c r="B47" s="34"/>
      <c r="C47" s="34"/>
      <c r="D47" s="34"/>
      <c r="E47" s="34"/>
      <c r="F47" s="34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ht="18.75" x14ac:dyDescent="0.3">
      <c r="B48" s="94" t="s">
        <v>626</v>
      </c>
      <c r="C48" s="94"/>
      <c r="D48" s="94"/>
      <c r="E48" s="94"/>
      <c r="F48" s="94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2:29" x14ac:dyDescent="0.25">
      <c r="B49" s="13" t="s">
        <v>625</v>
      </c>
      <c r="C49" s="12" t="s">
        <v>621</v>
      </c>
      <c r="D49" s="12" t="s">
        <v>622</v>
      </c>
      <c r="E49" s="12" t="s">
        <v>623</v>
      </c>
      <c r="F49" s="12" t="s">
        <v>982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2:29" x14ac:dyDescent="0.25">
      <c r="B50" s="8" t="s">
        <v>627</v>
      </c>
      <c r="C50" s="6">
        <f>C35*0.5262</f>
        <v>1550920.2632505002</v>
      </c>
      <c r="D50" s="6">
        <f>D35*0.5262</f>
        <v>0</v>
      </c>
      <c r="E50" s="6">
        <f>E35*0.5262</f>
        <v>0</v>
      </c>
      <c r="F50" s="6">
        <f>F35*0.5262</f>
        <v>0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2:29" x14ac:dyDescent="0.25">
      <c r="B51" s="8" t="s">
        <v>628</v>
      </c>
      <c r="C51" s="75"/>
      <c r="D51" s="6">
        <f>C35*0.4738</f>
        <v>1396476.6642495</v>
      </c>
      <c r="E51" s="6">
        <f>D35*0.4738</f>
        <v>0</v>
      </c>
      <c r="F51" s="6">
        <f>E35*0.4738</f>
        <v>0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2:29" x14ac:dyDescent="0.25">
      <c r="B52" s="8" t="s">
        <v>999</v>
      </c>
      <c r="C52" s="6">
        <f>VLOOKUP($A$1,Data,Data!Q$1,FALSE)</f>
        <v>903580.2808065</v>
      </c>
      <c r="D52" s="75"/>
      <c r="E52" s="75"/>
      <c r="F52" s="7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2:29" ht="15.75" x14ac:dyDescent="0.25">
      <c r="B53" s="16" t="s">
        <v>619</v>
      </c>
      <c r="C53" s="71">
        <f>SUM(C52,C50)</f>
        <v>2454500.5440570004</v>
      </c>
      <c r="D53" s="71">
        <f>D50+D51</f>
        <v>1396476.6642495</v>
      </c>
      <c r="E53" s="71">
        <f t="shared" ref="E53:F53" si="4">E50+E51</f>
        <v>0</v>
      </c>
      <c r="F53" s="71">
        <f t="shared" si="4"/>
        <v>0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2:29" x14ac:dyDescent="0.25">
      <c r="B54" s="8" t="s">
        <v>629</v>
      </c>
      <c r="C54" s="74">
        <f>C45*0.72</f>
        <v>2433120.6733199991</v>
      </c>
      <c r="D54" s="74">
        <f>D45*0.72</f>
        <v>0</v>
      </c>
      <c r="E54" s="74">
        <f>E45*0.72</f>
        <v>0</v>
      </c>
      <c r="F54" s="74">
        <f>F45*0.72</f>
        <v>0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2:29" x14ac:dyDescent="0.25">
      <c r="B55" s="8" t="s">
        <v>630</v>
      </c>
      <c r="C55" s="75"/>
      <c r="D55" s="74">
        <f>C45*0.28</f>
        <v>946213.59517999971</v>
      </c>
      <c r="E55" s="74">
        <f>D45*0.28</f>
        <v>0</v>
      </c>
      <c r="F55" s="74">
        <f>E45*0.28</f>
        <v>0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2:29" x14ac:dyDescent="0.25">
      <c r="B56" s="8" t="s">
        <v>1000</v>
      </c>
      <c r="C56" s="74">
        <f>VLOOKUP($A$1,Data,Data!O$1,FALSE)</f>
        <v>841875.38680000009</v>
      </c>
      <c r="D56" s="75"/>
      <c r="E56" s="75"/>
      <c r="F56" s="7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2:29" ht="15.75" x14ac:dyDescent="0.25">
      <c r="B57" s="16" t="s">
        <v>608</v>
      </c>
      <c r="C57" s="71">
        <f>SUM(C56,C54)</f>
        <v>3274996.0601199991</v>
      </c>
      <c r="D57" s="71">
        <f>SUM(D55,D54)</f>
        <v>946213.59517999971</v>
      </c>
      <c r="E57" s="71">
        <f>SUM(E55,E54)</f>
        <v>0</v>
      </c>
      <c r="F57" s="71">
        <f>SUM(F55,F54)</f>
        <v>0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2:29" s="19" customFormat="1" ht="18.75" x14ac:dyDescent="0.3">
      <c r="B58" s="20" t="s">
        <v>631</v>
      </c>
      <c r="C58" s="76">
        <f>C57+C53</f>
        <v>5729496.604177</v>
      </c>
      <c r="D58" s="76">
        <f t="shared" ref="D58:F58" si="5">D57+D53</f>
        <v>2342690.2594294995</v>
      </c>
      <c r="E58" s="76">
        <f t="shared" si="5"/>
        <v>0</v>
      </c>
      <c r="F58" s="76">
        <f t="shared" si="5"/>
        <v>0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2:29" x14ac:dyDescent="0.25"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2:29" x14ac:dyDescent="0.25"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2:29" x14ac:dyDescent="0.25"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2:29" x14ac:dyDescent="0.25"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</sheetData>
  <sheetProtection algorithmName="SHA-512" hashValue="7kyBKduzOys0RkBRy2GL0p0oLLEOSotzkpvm2F9HSgOKk4E/rLNOL9zAvB8UUKQyRS8km/sdJf2pnbcjF8K2yw==" saltValue="LtyISI8HI4CFO+YfPa4lCQ==" spinCount="100000" sheet="1" objects="1" scenarios="1"/>
  <mergeCells count="7">
    <mergeCell ref="B48:F48"/>
    <mergeCell ref="B1:F1"/>
    <mergeCell ref="B28:F28"/>
    <mergeCell ref="B37:F37"/>
    <mergeCell ref="C3:D3"/>
    <mergeCell ref="B12:F12"/>
    <mergeCell ref="B7:F7"/>
  </mergeCells>
  <dataValidations count="1">
    <dataValidation type="list" allowBlank="1" showInputMessage="1" showErrorMessage="1" sqref="D5" xr:uid="{00000000-0002-0000-0000-000000000000}">
      <formula1>$B$4:$B$296</formula1>
    </dataValidation>
  </dataValidations>
  <printOptions horizontalCentered="1"/>
  <pageMargins left="0.7" right="0.7" top="0.75" bottom="0.75" header="0.3" footer="0.3"/>
  <pageSetup scale="5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Data!$B$4:$B$298</xm:f>
          </x14:formula1>
          <xm:sqref>C5:C6 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98"/>
  <sheetViews>
    <sheetView zoomScale="90" zoomScaleNormal="90" workbookViewId="0">
      <pane xSplit="2" ySplit="2" topLeftCell="C3" activePane="bottomRight" state="frozen"/>
      <selection activeCell="C3" sqref="C3:D3"/>
      <selection pane="topRight" activeCell="C3" sqref="C3:D3"/>
      <selection pane="bottomLeft" activeCell="C3" sqref="C3:D3"/>
      <selection pane="bottomRight" activeCell="O3" sqref="O3"/>
    </sheetView>
  </sheetViews>
  <sheetFormatPr defaultRowHeight="15" x14ac:dyDescent="0.25"/>
  <cols>
    <col min="1" max="1" width="7.5703125" customWidth="1"/>
    <col min="2" max="2" width="20.42578125" bestFit="1" customWidth="1"/>
    <col min="3" max="7" width="15.28515625" hidden="1" customWidth="1"/>
    <col min="8" max="8" width="17.7109375" style="2" bestFit="1" customWidth="1"/>
    <col min="9" max="9" width="16" bestFit="1" customWidth="1"/>
    <col min="10" max="11" width="19" bestFit="1" customWidth="1"/>
    <col min="12" max="14" width="19" customWidth="1"/>
    <col min="15" max="15" width="16.28515625" bestFit="1" customWidth="1"/>
    <col min="17" max="17" width="16.28515625" bestFit="1" customWidth="1"/>
  </cols>
  <sheetData>
    <row r="1" spans="1:26" x14ac:dyDescent="0.25">
      <c r="A1" s="4"/>
      <c r="B1" s="4">
        <v>1</v>
      </c>
      <c r="C1" s="4">
        <f t="shared" ref="C1:I1" si="0">1+B1</f>
        <v>2</v>
      </c>
      <c r="D1" s="4">
        <f t="shared" si="0"/>
        <v>3</v>
      </c>
      <c r="E1" s="4">
        <f>1+D1</f>
        <v>4</v>
      </c>
      <c r="F1" s="4">
        <f>1+E1</f>
        <v>5</v>
      </c>
      <c r="G1" s="4">
        <f t="shared" si="0"/>
        <v>6</v>
      </c>
      <c r="H1" s="41">
        <f>1+G1</f>
        <v>7</v>
      </c>
      <c r="I1" s="4">
        <f t="shared" si="0"/>
        <v>8</v>
      </c>
      <c r="J1" s="4">
        <v>2019</v>
      </c>
      <c r="K1" s="4">
        <v>2020</v>
      </c>
      <c r="L1" s="4">
        <v>2021</v>
      </c>
      <c r="M1" s="4">
        <v>2022</v>
      </c>
      <c r="N1" s="4">
        <v>2023</v>
      </c>
      <c r="O1" s="4">
        <v>15</v>
      </c>
      <c r="P1" s="4"/>
      <c r="Q1" s="4">
        <v>17</v>
      </c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ht="30" x14ac:dyDescent="0.25">
      <c r="A2" s="3" t="s">
        <v>595</v>
      </c>
      <c r="B2" s="3" t="s">
        <v>596</v>
      </c>
      <c r="H2" s="42" t="s">
        <v>590</v>
      </c>
      <c r="I2" s="3" t="s">
        <v>589</v>
      </c>
      <c r="J2" s="3" t="s">
        <v>977</v>
      </c>
      <c r="K2" s="3" t="s">
        <v>972</v>
      </c>
      <c r="L2" s="3" t="s">
        <v>973</v>
      </c>
      <c r="M2" s="3" t="s">
        <v>978</v>
      </c>
      <c r="N2" s="3" t="s">
        <v>979</v>
      </c>
      <c r="O2" s="3" t="s">
        <v>1001</v>
      </c>
      <c r="P2" s="3" t="s">
        <v>599</v>
      </c>
      <c r="Q2" s="3" t="s">
        <v>1002</v>
      </c>
    </row>
    <row r="3" spans="1:26" x14ac:dyDescent="0.25">
      <c r="A3" s="62" t="s">
        <v>640</v>
      </c>
      <c r="B3" s="62" t="s">
        <v>976</v>
      </c>
      <c r="H3" s="2">
        <f>VLOOKUP(A3,VAL!$A$3:$F$298,3,FALSE)</f>
        <v>2243795589</v>
      </c>
      <c r="I3" s="2">
        <f>SUM(I4:I298)</f>
        <v>2166753078.0100002</v>
      </c>
      <c r="J3" s="21">
        <f t="shared" ref="J3:O3" si="1">SUM(J4:J298)</f>
        <v>1279129574623.282</v>
      </c>
      <c r="K3" s="21">
        <f t="shared" si="1"/>
        <v>1318249006935</v>
      </c>
      <c r="L3" s="21">
        <f t="shared" si="1"/>
        <v>1378176868717</v>
      </c>
      <c r="M3" s="21">
        <f t="shared" si="1"/>
        <v>1441199854881</v>
      </c>
      <c r="N3" s="21">
        <f t="shared" si="1"/>
        <v>1505471607281</v>
      </c>
      <c r="O3" s="21">
        <f t="shared" si="1"/>
        <v>92573575.099600047</v>
      </c>
      <c r="P3" t="str">
        <f>A3</f>
        <v>00000</v>
      </c>
      <c r="Q3" s="21">
        <f>SUM(Q4:Q298)</f>
        <v>724725416.16076088</v>
      </c>
    </row>
    <row r="4" spans="1:26" x14ac:dyDescent="0.25">
      <c r="A4" t="s">
        <v>136</v>
      </c>
      <c r="B4" t="s">
        <v>137</v>
      </c>
      <c r="C4" s="1"/>
      <c r="D4" s="7"/>
      <c r="E4" s="7"/>
      <c r="F4" s="7"/>
      <c r="G4" s="2"/>
      <c r="H4" s="2">
        <f>VLOOKUP(A4,VAL!$A$3:$F$298,3,FALSE)</f>
        <v>5200000</v>
      </c>
      <c r="I4" s="2">
        <v>5200000</v>
      </c>
      <c r="J4" s="2">
        <v>1271394795</v>
      </c>
      <c r="K4" s="2">
        <v>1178958771</v>
      </c>
      <c r="L4" s="2">
        <v>1165052050</v>
      </c>
      <c r="M4" s="2">
        <v>1173666059</v>
      </c>
      <c r="N4" s="2">
        <v>1167606972</v>
      </c>
      <c r="O4" s="2">
        <v>841875.38680000009</v>
      </c>
      <c r="P4" t="str">
        <f t="shared" ref="P4:P67" si="2">A4</f>
        <v>14005</v>
      </c>
      <c r="Q4" s="2">
        <v>903580.2808065</v>
      </c>
    </row>
    <row r="5" spans="1:26" x14ac:dyDescent="0.25">
      <c r="A5" t="s">
        <v>265</v>
      </c>
      <c r="B5" t="s">
        <v>266</v>
      </c>
      <c r="C5" s="1"/>
      <c r="D5" s="7"/>
      <c r="E5" s="7"/>
      <c r="F5" s="7"/>
      <c r="G5" s="2"/>
      <c r="H5" s="2">
        <f>VLOOKUP(A5,VAL!$A$3:$F$298,3,FALSE)</f>
        <v>683833</v>
      </c>
      <c r="I5" s="2">
        <v>683833</v>
      </c>
      <c r="J5" s="2">
        <v>436147055.30000001</v>
      </c>
      <c r="K5" s="2">
        <v>425628341</v>
      </c>
      <c r="L5" s="2">
        <v>455340415</v>
      </c>
      <c r="M5" s="2">
        <v>473018371</v>
      </c>
      <c r="N5" s="2">
        <v>520930177</v>
      </c>
      <c r="O5" s="2">
        <v>81220.837599999999</v>
      </c>
      <c r="P5" t="str">
        <f t="shared" si="2"/>
        <v>21226</v>
      </c>
      <c r="Q5" s="2">
        <v>309969.71220171003</v>
      </c>
    </row>
    <row r="6" spans="1:26" x14ac:dyDescent="0.25">
      <c r="A6" t="s">
        <v>287</v>
      </c>
      <c r="B6" t="s">
        <v>288</v>
      </c>
      <c r="C6" s="1"/>
      <c r="D6" s="7"/>
      <c r="E6" s="7"/>
      <c r="F6" s="7"/>
      <c r="G6" s="2"/>
      <c r="H6" s="2">
        <f>VLOOKUP(A6,VAL!$A$3:$F$298,3,FALSE)</f>
        <v>210000</v>
      </c>
      <c r="I6" s="2">
        <v>210000</v>
      </c>
      <c r="J6" s="2">
        <v>79682287</v>
      </c>
      <c r="K6" s="2">
        <v>82278413</v>
      </c>
      <c r="L6" s="2">
        <v>85254607</v>
      </c>
      <c r="M6" s="2">
        <v>85550402</v>
      </c>
      <c r="N6" s="2">
        <v>86044546</v>
      </c>
      <c r="O6" s="2">
        <v>0</v>
      </c>
      <c r="P6" t="str">
        <f t="shared" si="2"/>
        <v>22017</v>
      </c>
      <c r="Q6" s="2">
        <v>56630.201370900002</v>
      </c>
    </row>
    <row r="7" spans="1:26" x14ac:dyDescent="0.25">
      <c r="A7" t="s">
        <v>391</v>
      </c>
      <c r="B7" t="s">
        <v>392</v>
      </c>
      <c r="C7" s="1"/>
      <c r="D7" s="7"/>
      <c r="E7" s="7"/>
      <c r="F7" s="7"/>
      <c r="G7" s="2"/>
      <c r="H7" s="2">
        <f>VLOOKUP(A7,VAL!$A$3:$F$298,3,FALSE)</f>
        <v>7623438</v>
      </c>
      <c r="I7" s="2">
        <v>6794150</v>
      </c>
      <c r="J7" s="2">
        <v>6247578413</v>
      </c>
      <c r="K7" s="2">
        <v>6323825138</v>
      </c>
      <c r="L7" s="2">
        <v>6760109279</v>
      </c>
      <c r="M7" s="2">
        <v>7053485102</v>
      </c>
      <c r="N7" s="2">
        <v>7410953243</v>
      </c>
      <c r="O7" s="2">
        <v>0</v>
      </c>
      <c r="P7" t="str">
        <f t="shared" si="2"/>
        <v>29103</v>
      </c>
      <c r="Q7" s="2">
        <v>3219068.27</v>
      </c>
    </row>
    <row r="8" spans="1:26" x14ac:dyDescent="0.25">
      <c r="A8" t="s">
        <v>415</v>
      </c>
      <c r="B8" t="s">
        <v>416</v>
      </c>
      <c r="C8" s="1"/>
      <c r="D8" s="7"/>
      <c r="E8" s="7"/>
      <c r="F8" s="7"/>
      <c r="G8" s="2"/>
      <c r="H8" s="2">
        <f>VLOOKUP(A8,VAL!$A$3:$F$298,3,FALSE)</f>
        <v>14541698</v>
      </c>
      <c r="I8" s="2">
        <v>14541698</v>
      </c>
      <c r="J8" s="2">
        <v>4726690928</v>
      </c>
      <c r="K8" s="2">
        <v>4843441416</v>
      </c>
      <c r="L8" s="2">
        <v>4964349105</v>
      </c>
      <c r="M8" s="2">
        <v>4942657428</v>
      </c>
      <c r="N8" s="2">
        <v>5198098088</v>
      </c>
      <c r="O8" s="2">
        <v>311358.21080000006</v>
      </c>
      <c r="P8" t="str">
        <f t="shared" si="2"/>
        <v>31016</v>
      </c>
      <c r="Q8" s="2">
        <v>3359259.2425295999</v>
      </c>
    </row>
    <row r="9" spans="1:26" x14ac:dyDescent="0.25">
      <c r="A9" t="s">
        <v>12</v>
      </c>
      <c r="B9" t="s">
        <v>13</v>
      </c>
      <c r="C9" s="1"/>
      <c r="D9" s="7"/>
      <c r="E9" s="7"/>
      <c r="F9" s="7"/>
      <c r="G9" s="2"/>
      <c r="H9" s="2">
        <f>VLOOKUP(A9,VAL!$A$3:$F$298,3,FALSE)</f>
        <v>652000</v>
      </c>
      <c r="I9" s="2">
        <v>652000</v>
      </c>
      <c r="J9" s="2">
        <v>379559065</v>
      </c>
      <c r="K9" s="2">
        <v>391873236</v>
      </c>
      <c r="L9" s="2">
        <v>410010538</v>
      </c>
      <c r="M9" s="2">
        <v>421098642</v>
      </c>
      <c r="N9" s="2">
        <v>438277170</v>
      </c>
      <c r="O9" s="2">
        <v>101295.99200000001</v>
      </c>
      <c r="P9" t="str">
        <f t="shared" si="2"/>
        <v>02420</v>
      </c>
      <c r="Q9" s="2">
        <v>269752.62749550003</v>
      </c>
    </row>
    <row r="10" spans="1:26" x14ac:dyDescent="0.25">
      <c r="A10" t="s">
        <v>199</v>
      </c>
      <c r="B10" t="s">
        <v>200</v>
      </c>
      <c r="C10" s="1"/>
      <c r="D10" s="7"/>
      <c r="E10" s="7"/>
      <c r="F10" s="7"/>
      <c r="G10" s="2"/>
      <c r="H10" s="2">
        <f>VLOOKUP(A10,VAL!$A$3:$F$298,3,FALSE)</f>
        <v>45400000</v>
      </c>
      <c r="I10" s="2">
        <v>45400000</v>
      </c>
      <c r="J10" s="2">
        <v>13005891148</v>
      </c>
      <c r="K10" s="2">
        <v>13541211999</v>
      </c>
      <c r="L10" s="2">
        <v>13914832674</v>
      </c>
      <c r="M10" s="2">
        <v>14407661358</v>
      </c>
      <c r="N10" s="2">
        <v>15260676922</v>
      </c>
      <c r="O10" s="2">
        <v>1344826.9184000003</v>
      </c>
      <c r="P10" t="str">
        <f t="shared" si="2"/>
        <v>17408</v>
      </c>
      <c r="Q10" s="2">
        <v>9243286.8388835993</v>
      </c>
    </row>
    <row r="11" spans="1:26" x14ac:dyDescent="0.25">
      <c r="A11" t="s">
        <v>217</v>
      </c>
      <c r="B11" t="s">
        <v>218</v>
      </c>
      <c r="C11" s="1"/>
      <c r="D11" s="7"/>
      <c r="E11" s="7"/>
      <c r="F11" s="7"/>
      <c r="G11" s="2"/>
      <c r="H11" s="2">
        <f>VLOOKUP(A11,VAL!$A$3:$F$298,3,FALSE)</f>
        <v>10600000</v>
      </c>
      <c r="I11" s="2">
        <v>10600000</v>
      </c>
      <c r="J11" s="2">
        <v>8364266463</v>
      </c>
      <c r="K11" s="2">
        <v>8895747291</v>
      </c>
      <c r="L11" s="2">
        <v>9462953004</v>
      </c>
      <c r="M11" s="2">
        <v>10593469318</v>
      </c>
      <c r="N11" s="2">
        <v>11364915678</v>
      </c>
      <c r="O11" s="2">
        <v>0</v>
      </c>
      <c r="P11" t="str">
        <f t="shared" si="2"/>
        <v>18303</v>
      </c>
      <c r="Q11" s="2">
        <v>4542119.2350000003</v>
      </c>
    </row>
    <row r="12" spans="1:26" x14ac:dyDescent="0.25">
      <c r="A12" t="s">
        <v>64</v>
      </c>
      <c r="B12" t="s">
        <v>65</v>
      </c>
      <c r="C12" s="1"/>
      <c r="D12" s="7"/>
      <c r="E12" s="7"/>
      <c r="F12" s="7"/>
      <c r="G12" s="2"/>
      <c r="H12" s="2">
        <f>VLOOKUP(A12,VAL!$A$3:$F$298,3,FALSE)</f>
        <v>33260000</v>
      </c>
      <c r="I12" s="2">
        <v>33260000</v>
      </c>
      <c r="J12" s="2">
        <v>10599887243</v>
      </c>
      <c r="K12" s="2">
        <v>11288276149</v>
      </c>
      <c r="L12" s="2">
        <v>12010058624</v>
      </c>
      <c r="M12" s="2">
        <v>12495958106</v>
      </c>
      <c r="N12" s="2">
        <v>12872046321</v>
      </c>
      <c r="O12" s="2">
        <v>1089359.3592000001</v>
      </c>
      <c r="P12" t="str">
        <f t="shared" si="2"/>
        <v>06119</v>
      </c>
      <c r="Q12" s="2">
        <v>7533339.8636000995</v>
      </c>
    </row>
    <row r="13" spans="1:26" x14ac:dyDescent="0.25">
      <c r="A13" t="s">
        <v>194</v>
      </c>
      <c r="B13" t="s">
        <v>195</v>
      </c>
      <c r="C13" s="1"/>
      <c r="D13" s="7"/>
      <c r="E13" s="7"/>
      <c r="F13" s="7"/>
      <c r="G13" s="2"/>
      <c r="H13" s="2">
        <f>VLOOKUP(A13,VAL!$A$3:$F$298,3,FALSE)</f>
        <v>68000000</v>
      </c>
      <c r="I13" s="2">
        <v>68000000</v>
      </c>
      <c r="J13" s="2">
        <v>72429545401</v>
      </c>
      <c r="K13" s="2">
        <v>73475981053</v>
      </c>
      <c r="L13" s="2">
        <v>77092111848</v>
      </c>
      <c r="M13" s="2">
        <v>79414232525</v>
      </c>
      <c r="N13" s="2">
        <v>82955766866</v>
      </c>
      <c r="O13" s="2">
        <v>0</v>
      </c>
      <c r="P13" t="str">
        <f t="shared" si="2"/>
        <v>17405</v>
      </c>
      <c r="Q13" s="2">
        <v>24251618.829999998</v>
      </c>
    </row>
    <row r="14" spans="1:26" x14ac:dyDescent="0.25">
      <c r="A14" t="s">
        <v>519</v>
      </c>
      <c r="B14" t="s">
        <v>520</v>
      </c>
      <c r="C14" s="1"/>
      <c r="D14" s="7"/>
      <c r="E14" s="7"/>
      <c r="F14" s="7"/>
      <c r="G14" s="2"/>
      <c r="H14" s="2">
        <f>VLOOKUP(A14,VAL!$A$3:$F$298,3,FALSE)</f>
        <v>34900000</v>
      </c>
      <c r="I14" s="2">
        <v>34900000</v>
      </c>
      <c r="J14" s="2">
        <v>15796966783</v>
      </c>
      <c r="K14" s="2">
        <v>15937572972</v>
      </c>
      <c r="L14" s="2">
        <v>16821810094</v>
      </c>
      <c r="M14" s="2">
        <v>17910183655</v>
      </c>
      <c r="N14" s="2">
        <v>19118914814</v>
      </c>
      <c r="O14" s="2">
        <v>0</v>
      </c>
      <c r="P14" t="str">
        <f t="shared" si="2"/>
        <v>37501</v>
      </c>
      <c r="Q14" s="2">
        <v>11226904.292678099</v>
      </c>
    </row>
    <row r="15" spans="1:26" x14ac:dyDescent="0.25">
      <c r="A15" t="s">
        <v>2</v>
      </c>
      <c r="B15" t="s">
        <v>3</v>
      </c>
      <c r="C15" s="1"/>
      <c r="D15" s="7"/>
      <c r="E15" s="7"/>
      <c r="F15" s="7"/>
      <c r="G15" s="2"/>
      <c r="H15" s="2">
        <f>VLOOKUP(A15,VAL!$A$3:$F$298,3,FALSE)</f>
        <v>40000</v>
      </c>
      <c r="I15" s="2">
        <v>40000</v>
      </c>
      <c r="J15" s="2">
        <v>21271879</v>
      </c>
      <c r="K15" s="2">
        <v>23315580</v>
      </c>
      <c r="L15" s="2">
        <v>23331304</v>
      </c>
      <c r="M15" s="2">
        <v>24112414</v>
      </c>
      <c r="N15" s="2">
        <v>24736266</v>
      </c>
      <c r="O15" s="2">
        <v>0</v>
      </c>
      <c r="P15" t="str">
        <f t="shared" si="2"/>
        <v>01122</v>
      </c>
      <c r="Q15" s="2">
        <v>15117.9244053</v>
      </c>
    </row>
    <row r="16" spans="1:26" x14ac:dyDescent="0.25">
      <c r="A16" t="s">
        <v>369</v>
      </c>
      <c r="B16" t="s">
        <v>370</v>
      </c>
      <c r="C16" s="1"/>
      <c r="D16" s="7"/>
      <c r="E16" s="7"/>
      <c r="F16" s="7"/>
      <c r="G16" s="2"/>
      <c r="H16" s="2">
        <f>VLOOKUP(A16,VAL!$A$3:$F$298,3,FALSE)</f>
        <v>25500000</v>
      </c>
      <c r="I16" s="2">
        <v>25500000</v>
      </c>
      <c r="J16" s="2">
        <v>12620771580</v>
      </c>
      <c r="K16" s="2">
        <v>13145418067</v>
      </c>
      <c r="L16" s="2">
        <v>13710106540</v>
      </c>
      <c r="M16" s="2">
        <v>14302238931</v>
      </c>
      <c r="N16" s="2">
        <v>14890329136</v>
      </c>
      <c r="O16" s="2">
        <v>2968088.9364000005</v>
      </c>
      <c r="P16" t="str">
        <f t="shared" si="2"/>
        <v>27403</v>
      </c>
      <c r="Q16" s="2">
        <v>8969582.3619060013</v>
      </c>
    </row>
    <row r="17" spans="1:17" x14ac:dyDescent="0.25">
      <c r="A17" t="s">
        <v>239</v>
      </c>
      <c r="B17" t="s">
        <v>240</v>
      </c>
      <c r="C17" s="1"/>
      <c r="D17" s="7"/>
      <c r="E17" s="7"/>
      <c r="F17" s="7"/>
      <c r="G17" s="2"/>
      <c r="H17" s="2">
        <f>VLOOKUP(A17,VAL!$A$3:$F$298,3,FALSE)</f>
        <v>300000</v>
      </c>
      <c r="I17" s="2">
        <v>300000</v>
      </c>
      <c r="J17" s="2">
        <v>413220679.87</v>
      </c>
      <c r="K17" s="2">
        <v>381739396</v>
      </c>
      <c r="L17" s="2">
        <v>368779049</v>
      </c>
      <c r="M17" s="2">
        <v>365946129</v>
      </c>
      <c r="N17" s="2">
        <v>339704253</v>
      </c>
      <c r="O17" s="2">
        <v>0</v>
      </c>
      <c r="P17" t="str">
        <f t="shared" si="2"/>
        <v>20203</v>
      </c>
      <c r="Q17" s="2">
        <v>139297.20000000001</v>
      </c>
    </row>
    <row r="18" spans="1:17" x14ac:dyDescent="0.25">
      <c r="A18" t="s">
        <v>523</v>
      </c>
      <c r="B18" t="s">
        <v>524</v>
      </c>
      <c r="C18" s="1"/>
      <c r="D18" s="7"/>
      <c r="E18" s="7"/>
      <c r="F18" s="7"/>
      <c r="G18" s="2"/>
      <c r="H18" s="2">
        <f>VLOOKUP(A18,VAL!$A$3:$F$298,3,FALSE)</f>
        <v>7340000</v>
      </c>
      <c r="I18" s="2">
        <v>5503375</v>
      </c>
      <c r="J18" s="2">
        <v>4290480814</v>
      </c>
      <c r="K18" s="2">
        <v>4121984219</v>
      </c>
      <c r="L18" s="2">
        <v>4257039083</v>
      </c>
      <c r="M18" s="2">
        <v>4424290217</v>
      </c>
      <c r="N18" s="2">
        <v>4554218600</v>
      </c>
      <c r="O18" s="2">
        <v>0</v>
      </c>
      <c r="P18" t="str">
        <f t="shared" si="2"/>
        <v>37503</v>
      </c>
      <c r="Q18" s="2">
        <v>2588025.895</v>
      </c>
    </row>
    <row r="19" spans="1:17" x14ac:dyDescent="0.25">
      <c r="A19" t="s">
        <v>269</v>
      </c>
      <c r="B19" t="s">
        <v>270</v>
      </c>
      <c r="C19" s="1"/>
      <c r="D19" s="7"/>
      <c r="E19" s="7"/>
      <c r="F19" s="7"/>
      <c r="G19" s="2"/>
      <c r="H19" s="2">
        <f>VLOOKUP(A19,VAL!$A$3:$F$298,3,FALSE)</f>
        <v>250000</v>
      </c>
      <c r="I19" s="2">
        <v>250000</v>
      </c>
      <c r="J19" s="2">
        <v>133737639.8</v>
      </c>
      <c r="K19" s="2">
        <v>127741574</v>
      </c>
      <c r="L19" s="2">
        <v>134452545</v>
      </c>
      <c r="M19" s="2">
        <v>133988836</v>
      </c>
      <c r="N19" s="2">
        <v>139378022</v>
      </c>
      <c r="O19" s="2">
        <v>0</v>
      </c>
      <c r="P19" t="str">
        <f t="shared" si="2"/>
        <v>21234</v>
      </c>
      <c r="Q19" s="2">
        <v>95047.340605859994</v>
      </c>
    </row>
    <row r="20" spans="1:17" x14ac:dyDescent="0.25">
      <c r="A20" t="s">
        <v>215</v>
      </c>
      <c r="B20" t="s">
        <v>216</v>
      </c>
      <c r="C20" s="1"/>
      <c r="D20" s="7"/>
      <c r="E20" s="7"/>
      <c r="F20" s="7"/>
      <c r="G20" s="2"/>
      <c r="H20" s="2">
        <f>VLOOKUP(A20,VAL!$A$3:$F$298,3,FALSE)</f>
        <v>6652154</v>
      </c>
      <c r="I20" s="2">
        <v>6652154</v>
      </c>
      <c r="J20" s="2">
        <v>4442847999.5</v>
      </c>
      <c r="K20" s="2">
        <v>4514442105</v>
      </c>
      <c r="L20" s="2">
        <v>4768356300</v>
      </c>
      <c r="M20" s="2">
        <v>5255604365</v>
      </c>
      <c r="N20" s="2">
        <v>5603676413</v>
      </c>
      <c r="O20" s="2">
        <v>268032.24000000005</v>
      </c>
      <c r="P20" t="str">
        <f t="shared" si="2"/>
        <v>18100</v>
      </c>
      <c r="Q20" s="2">
        <v>3151790.5652000001</v>
      </c>
    </row>
    <row r="21" spans="1:17" x14ac:dyDescent="0.25">
      <c r="A21" t="s">
        <v>319</v>
      </c>
      <c r="B21" t="s">
        <v>320</v>
      </c>
      <c r="C21" s="1"/>
      <c r="D21" s="7"/>
      <c r="E21" s="7"/>
      <c r="F21" s="7"/>
      <c r="G21" s="2"/>
      <c r="H21" s="2">
        <f>VLOOKUP(A21,VAL!$A$3:$F$298,3,FALSE)</f>
        <v>672176</v>
      </c>
      <c r="I21" s="2">
        <v>672176</v>
      </c>
      <c r="J21" s="2">
        <v>460821635</v>
      </c>
      <c r="K21" s="2">
        <v>479822588</v>
      </c>
      <c r="L21" s="2">
        <v>512625833</v>
      </c>
      <c r="M21" s="2">
        <v>548706456</v>
      </c>
      <c r="N21" s="2">
        <v>600940774</v>
      </c>
      <c r="O21" s="2">
        <v>201231.13080000001</v>
      </c>
      <c r="P21" t="str">
        <f t="shared" si="2"/>
        <v>24111</v>
      </c>
      <c r="Q21" s="2">
        <v>318476.98879999999</v>
      </c>
    </row>
    <row r="22" spans="1:17" x14ac:dyDescent="0.25">
      <c r="A22" t="s">
        <v>86</v>
      </c>
      <c r="B22" t="s">
        <v>87</v>
      </c>
      <c r="C22" s="1"/>
      <c r="D22" s="7"/>
      <c r="E22" s="7"/>
      <c r="F22" s="7"/>
      <c r="G22" s="2"/>
      <c r="H22" s="2">
        <f>VLOOKUP(A22,VAL!$A$3:$F$298,3,FALSE)</f>
        <v>285134</v>
      </c>
      <c r="I22" s="2">
        <v>285134</v>
      </c>
      <c r="J22" s="2">
        <v>159130055</v>
      </c>
      <c r="K22" s="2">
        <v>171194131</v>
      </c>
      <c r="L22" s="2">
        <v>180904769</v>
      </c>
      <c r="M22" s="2">
        <v>190821989</v>
      </c>
      <c r="N22" s="2">
        <v>205320550</v>
      </c>
      <c r="O22" s="2">
        <v>288699.57760000002</v>
      </c>
      <c r="P22" t="str">
        <f t="shared" si="2"/>
        <v>09075</v>
      </c>
      <c r="Q22" s="2">
        <v>113093.7300885</v>
      </c>
    </row>
    <row r="23" spans="1:17" x14ac:dyDescent="0.25">
      <c r="A23" t="s">
        <v>170</v>
      </c>
      <c r="B23" t="s">
        <v>171</v>
      </c>
      <c r="C23" s="1"/>
      <c r="D23" s="7"/>
      <c r="E23" s="7"/>
      <c r="F23" s="7"/>
      <c r="G23" s="2"/>
      <c r="H23" s="2">
        <f>VLOOKUP(A23,VAL!$A$3:$F$298,3,FALSE)</f>
        <v>314681</v>
      </c>
      <c r="I23" s="2">
        <v>228088.67</v>
      </c>
      <c r="J23" s="2">
        <v>302793922</v>
      </c>
      <c r="K23" s="2">
        <v>276422267</v>
      </c>
      <c r="L23" s="2">
        <v>278744217</v>
      </c>
      <c r="M23" s="2">
        <v>282672747</v>
      </c>
      <c r="N23" s="2">
        <v>285296097</v>
      </c>
      <c r="O23" s="2">
        <v>0</v>
      </c>
      <c r="P23" t="str">
        <f t="shared" si="2"/>
        <v>16046</v>
      </c>
      <c r="Q23" s="2">
        <v>107789.5</v>
      </c>
    </row>
    <row r="24" spans="1:17" x14ac:dyDescent="0.25">
      <c r="A24" t="s">
        <v>387</v>
      </c>
      <c r="B24" t="s">
        <v>388</v>
      </c>
      <c r="C24" s="1"/>
      <c r="D24" s="7"/>
      <c r="E24" s="7"/>
      <c r="F24" s="7"/>
      <c r="G24" s="2"/>
      <c r="H24" s="2">
        <f>VLOOKUP(A24,VAL!$A$3:$F$298,3,FALSE)</f>
        <v>9100000</v>
      </c>
      <c r="I24" s="2">
        <v>9100000</v>
      </c>
      <c r="J24" s="2">
        <v>3723611061</v>
      </c>
      <c r="K24" s="2">
        <v>3791750945</v>
      </c>
      <c r="L24" s="2">
        <v>3943629356</v>
      </c>
      <c r="M24" s="2">
        <v>4240093180</v>
      </c>
      <c r="N24" s="2">
        <v>4553214833</v>
      </c>
      <c r="O24" s="2">
        <v>0</v>
      </c>
      <c r="P24" t="str">
        <f t="shared" si="2"/>
        <v>29100</v>
      </c>
      <c r="Q24" s="2">
        <v>2646370.3810526999</v>
      </c>
    </row>
    <row r="25" spans="1:17" x14ac:dyDescent="0.25">
      <c r="A25" t="s">
        <v>62</v>
      </c>
      <c r="B25" t="s">
        <v>63</v>
      </c>
      <c r="C25" s="1"/>
      <c r="D25" s="7"/>
      <c r="E25" s="7"/>
      <c r="F25" s="7"/>
      <c r="G25" s="2"/>
      <c r="H25" s="2">
        <f>VLOOKUP(A25,VAL!$A$3:$F$298,3,FALSE)</f>
        <v>16583000</v>
      </c>
      <c r="I25" s="2">
        <v>16583000</v>
      </c>
      <c r="J25" s="2">
        <v>6062219212</v>
      </c>
      <c r="K25" s="2">
        <v>6441023727</v>
      </c>
      <c r="L25" s="2">
        <v>6688109985</v>
      </c>
      <c r="M25" s="2">
        <v>6851557790</v>
      </c>
      <c r="N25" s="2">
        <v>7031291161</v>
      </c>
      <c r="O25" s="2">
        <v>423368.7304</v>
      </c>
      <c r="P25" t="str">
        <f t="shared" si="2"/>
        <v>06117</v>
      </c>
      <c r="Q25" s="2">
        <v>4308419.1939684004</v>
      </c>
    </row>
    <row r="26" spans="1:17" x14ac:dyDescent="0.25">
      <c r="A26" t="s">
        <v>46</v>
      </c>
      <c r="B26" t="s">
        <v>47</v>
      </c>
      <c r="C26" s="1"/>
      <c r="D26" s="7"/>
      <c r="E26" s="7"/>
      <c r="F26" s="7"/>
      <c r="G26" s="2"/>
      <c r="H26" s="2">
        <f>VLOOKUP(A26,VAL!$A$3:$F$298,3,FALSE)</f>
        <v>275000</v>
      </c>
      <c r="I26" s="2">
        <v>276341.59999999998</v>
      </c>
      <c r="J26" s="2">
        <v>139062654</v>
      </c>
      <c r="K26" s="2">
        <v>143921478</v>
      </c>
      <c r="L26" s="2">
        <v>145407914</v>
      </c>
      <c r="M26" s="2">
        <v>149499533</v>
      </c>
      <c r="N26" s="2">
        <v>151000164</v>
      </c>
      <c r="O26" s="2">
        <v>146221.88560000001</v>
      </c>
      <c r="P26" t="str">
        <f t="shared" si="2"/>
        <v>05401</v>
      </c>
      <c r="Q26" s="2">
        <v>98831.828197800001</v>
      </c>
    </row>
    <row r="27" spans="1:17" x14ac:dyDescent="0.25">
      <c r="A27" t="s">
        <v>353</v>
      </c>
      <c r="B27" t="s">
        <v>354</v>
      </c>
      <c r="C27" s="1"/>
      <c r="D27" s="7"/>
      <c r="E27" s="7"/>
      <c r="F27" s="7"/>
      <c r="G27" s="2"/>
      <c r="H27" s="2">
        <f>VLOOKUP(A27,VAL!$A$3:$F$298,3,FALSE)</f>
        <v>607000</v>
      </c>
      <c r="I27" s="2">
        <v>607000</v>
      </c>
      <c r="J27" s="2">
        <v>123591715</v>
      </c>
      <c r="K27" s="2">
        <v>133629368</v>
      </c>
      <c r="L27" s="2">
        <v>145397788</v>
      </c>
      <c r="M27" s="2">
        <v>156058278</v>
      </c>
      <c r="N27" s="2">
        <v>165662718</v>
      </c>
      <c r="O27" s="2">
        <v>41499.4804</v>
      </c>
      <c r="P27" t="str">
        <f t="shared" si="2"/>
        <v>27019</v>
      </c>
      <c r="Q27" s="2">
        <v>87836.631850500009</v>
      </c>
    </row>
    <row r="28" spans="1:17" x14ac:dyDescent="0.25">
      <c r="A28" t="s">
        <v>36</v>
      </c>
      <c r="B28" t="s">
        <v>37</v>
      </c>
      <c r="C28" s="1"/>
      <c r="D28" s="7"/>
      <c r="E28" s="7"/>
      <c r="F28" s="7"/>
      <c r="G28" s="2"/>
      <c r="H28" s="2">
        <f>VLOOKUP(A28,VAL!$A$3:$F$298,3,FALSE)</f>
        <v>3195365</v>
      </c>
      <c r="I28" s="2">
        <v>3195365</v>
      </c>
      <c r="J28" s="2">
        <v>2707334479</v>
      </c>
      <c r="K28" s="2">
        <v>2833814303</v>
      </c>
      <c r="L28" s="2">
        <v>3038010541</v>
      </c>
      <c r="M28" s="2">
        <v>3109380476</v>
      </c>
      <c r="N28" s="2">
        <v>3237130976</v>
      </c>
      <c r="O28" s="2">
        <v>0</v>
      </c>
      <c r="P28" t="str">
        <f t="shared" si="2"/>
        <v>04228</v>
      </c>
      <c r="Q28" s="2">
        <v>1513963.9369999999</v>
      </c>
    </row>
    <row r="29" spans="1:17" x14ac:dyDescent="0.25">
      <c r="A29" t="s">
        <v>34</v>
      </c>
      <c r="B29" t="s">
        <v>35</v>
      </c>
      <c r="C29" s="1"/>
      <c r="D29" s="7"/>
      <c r="E29" s="7"/>
      <c r="F29" s="7"/>
      <c r="G29" s="2"/>
      <c r="H29" s="2">
        <f>VLOOKUP(A29,VAL!$A$3:$F$298,3,FALSE)</f>
        <v>1462859</v>
      </c>
      <c r="I29" s="2">
        <v>1462859</v>
      </c>
      <c r="J29" s="2">
        <v>818511282</v>
      </c>
      <c r="K29" s="2">
        <v>956282078</v>
      </c>
      <c r="L29" s="2">
        <v>1028634616</v>
      </c>
      <c r="M29" s="2">
        <v>1106059282</v>
      </c>
      <c r="N29" s="2">
        <v>1192030908</v>
      </c>
      <c r="O29" s="2">
        <v>322420.86240000004</v>
      </c>
      <c r="P29" t="str">
        <f t="shared" si="2"/>
        <v>04222</v>
      </c>
      <c r="Q29" s="2">
        <v>581715.96811739996</v>
      </c>
    </row>
    <row r="30" spans="1:17" x14ac:dyDescent="0.25">
      <c r="A30" t="s">
        <v>76</v>
      </c>
      <c r="B30" t="s">
        <v>77</v>
      </c>
      <c r="C30" s="1"/>
      <c r="D30" s="7"/>
      <c r="E30" s="7"/>
      <c r="F30" s="7"/>
      <c r="G30" s="2"/>
      <c r="H30" s="2">
        <f>VLOOKUP(A30,VAL!$A$3:$F$298,3,FALSE)</f>
        <v>1455000</v>
      </c>
      <c r="I30" s="2">
        <v>1455000</v>
      </c>
      <c r="J30" s="2">
        <v>973409302</v>
      </c>
      <c r="K30" s="2">
        <v>1005248533</v>
      </c>
      <c r="L30" s="2">
        <v>1040120705</v>
      </c>
      <c r="M30" s="2">
        <v>1125683055</v>
      </c>
      <c r="N30" s="2">
        <v>1161319521</v>
      </c>
      <c r="O30" s="2">
        <v>145094.1072</v>
      </c>
      <c r="P30" t="str">
        <f t="shared" si="2"/>
        <v>08401</v>
      </c>
      <c r="Q30" s="2">
        <v>689379</v>
      </c>
    </row>
    <row r="31" spans="1:17" x14ac:dyDescent="0.25">
      <c r="A31" t="s">
        <v>241</v>
      </c>
      <c r="B31" t="s">
        <v>242</v>
      </c>
      <c r="C31" s="1"/>
      <c r="D31" s="7"/>
      <c r="E31" s="7"/>
      <c r="F31" s="7"/>
      <c r="G31" s="2"/>
      <c r="H31" s="2">
        <f>VLOOKUP(A31,VAL!$A$3:$F$298,3,FALSE)</f>
        <v>225000</v>
      </c>
      <c r="I31" s="2">
        <v>225000</v>
      </c>
      <c r="J31" s="2">
        <v>147755611.16999999</v>
      </c>
      <c r="K31" s="2">
        <v>140730248</v>
      </c>
      <c r="L31" s="2">
        <v>138854965</v>
      </c>
      <c r="M31" s="2">
        <v>135340050</v>
      </c>
      <c r="N31" s="2">
        <v>128725581</v>
      </c>
      <c r="O31" s="2">
        <v>0</v>
      </c>
      <c r="P31" t="str">
        <f t="shared" si="2"/>
        <v>20215</v>
      </c>
      <c r="Q31" s="2">
        <v>105009.91285851899</v>
      </c>
    </row>
    <row r="32" spans="1:17" x14ac:dyDescent="0.25">
      <c r="A32" t="s">
        <v>221</v>
      </c>
      <c r="B32" t="s">
        <v>222</v>
      </c>
      <c r="C32" s="1"/>
      <c r="D32" s="7"/>
      <c r="E32" s="7"/>
      <c r="F32" s="7"/>
      <c r="G32" s="2"/>
      <c r="H32" s="2">
        <f>VLOOKUP(A32,VAL!$A$3:$F$298,3,FALSE)</f>
        <v>22900000</v>
      </c>
      <c r="I32" s="2">
        <v>22900000</v>
      </c>
      <c r="J32" s="2">
        <v>8441276517</v>
      </c>
      <c r="K32" s="2">
        <v>9117864754</v>
      </c>
      <c r="L32" s="2">
        <v>9761077699</v>
      </c>
      <c r="M32" s="2">
        <v>10670138284</v>
      </c>
      <c r="N32" s="2">
        <v>11192896067</v>
      </c>
      <c r="O32" s="2">
        <v>1159302.2616000001</v>
      </c>
      <c r="P32" t="str">
        <f t="shared" si="2"/>
        <v>18401</v>
      </c>
      <c r="Q32" s="2">
        <v>5999215.2206318993</v>
      </c>
    </row>
    <row r="33" spans="1:17" x14ac:dyDescent="0.25">
      <c r="A33" t="s">
        <v>447</v>
      </c>
      <c r="B33" t="s">
        <v>448</v>
      </c>
      <c r="C33" s="1"/>
      <c r="D33" s="7"/>
      <c r="E33" s="7"/>
      <c r="F33" s="7"/>
      <c r="G33" s="2"/>
      <c r="H33" s="2">
        <f>VLOOKUP(A33,VAL!$A$3:$F$298,3,FALSE)</f>
        <v>13646750</v>
      </c>
      <c r="I33" s="2">
        <v>13646750</v>
      </c>
      <c r="J33" s="2">
        <v>8964462238</v>
      </c>
      <c r="K33" s="2">
        <v>9127501174</v>
      </c>
      <c r="L33" s="2">
        <v>9326683213</v>
      </c>
      <c r="M33" s="2">
        <v>9796314992</v>
      </c>
      <c r="N33" s="2">
        <v>10251726520</v>
      </c>
      <c r="O33" s="2">
        <v>1999971.8592000001</v>
      </c>
      <c r="P33" t="str">
        <f t="shared" si="2"/>
        <v>32356</v>
      </c>
      <c r="Q33" s="2">
        <v>6371043.3125466006</v>
      </c>
    </row>
    <row r="34" spans="1:17" x14ac:dyDescent="0.25">
      <c r="A34" t="s">
        <v>281</v>
      </c>
      <c r="B34" t="s">
        <v>282</v>
      </c>
      <c r="C34" s="1"/>
      <c r="D34" s="7"/>
      <c r="E34" s="7"/>
      <c r="F34" s="7"/>
      <c r="G34" s="2"/>
      <c r="H34" s="2">
        <f>VLOOKUP(A34,VAL!$A$3:$F$298,3,FALSE)</f>
        <v>3300000</v>
      </c>
      <c r="I34" s="2">
        <v>3300000</v>
      </c>
      <c r="J34" s="2">
        <v>2153425530.04</v>
      </c>
      <c r="K34" s="2">
        <v>2088354818</v>
      </c>
      <c r="L34" s="2">
        <v>2165097037</v>
      </c>
      <c r="M34" s="2">
        <v>2180703548</v>
      </c>
      <c r="N34" s="2">
        <v>2294796732</v>
      </c>
      <c r="O34" s="2">
        <v>568467.67600000009</v>
      </c>
      <c r="P34" t="str">
        <f t="shared" si="2"/>
        <v>21401</v>
      </c>
      <c r="Q34" s="2">
        <v>1530439.524199428</v>
      </c>
    </row>
    <row r="35" spans="1:17" x14ac:dyDescent="0.25">
      <c r="A35" t="s">
        <v>277</v>
      </c>
      <c r="B35" t="s">
        <v>278</v>
      </c>
      <c r="C35" s="1"/>
      <c r="D35" s="7"/>
      <c r="E35" s="7"/>
      <c r="F35" s="7"/>
      <c r="G35" s="2"/>
      <c r="H35" s="2">
        <f>VLOOKUP(A35,VAL!$A$3:$F$298,3,FALSE)</f>
        <v>5000000</v>
      </c>
      <c r="I35" s="2">
        <v>5000000</v>
      </c>
      <c r="J35" s="2">
        <v>1929730765.4200001</v>
      </c>
      <c r="K35" s="2">
        <v>2004804531</v>
      </c>
      <c r="L35" s="2">
        <v>2093070528</v>
      </c>
      <c r="M35" s="2">
        <v>2217294676</v>
      </c>
      <c r="N35" s="2">
        <v>2346637108</v>
      </c>
      <c r="O35" s="2">
        <v>366021.27800000005</v>
      </c>
      <c r="P35" t="str">
        <f t="shared" si="2"/>
        <v>21302</v>
      </c>
      <c r="Q35" s="2">
        <v>1371459.6549839941</v>
      </c>
    </row>
    <row r="36" spans="1:17" x14ac:dyDescent="0.25">
      <c r="A36" t="s">
        <v>451</v>
      </c>
      <c r="B36" t="s">
        <v>452</v>
      </c>
      <c r="C36" s="1"/>
      <c r="D36" s="7"/>
      <c r="E36" s="7"/>
      <c r="F36" s="7"/>
      <c r="G36" s="2"/>
      <c r="H36" s="2">
        <f>VLOOKUP(A36,VAL!$A$3:$F$298,3,FALSE)</f>
        <v>5800000</v>
      </c>
      <c r="I36" s="2">
        <v>5800000</v>
      </c>
      <c r="J36" s="2">
        <v>3860781609</v>
      </c>
      <c r="K36" s="2">
        <v>4014833932</v>
      </c>
      <c r="L36" s="2">
        <v>4314419267</v>
      </c>
      <c r="M36" s="2">
        <v>4626301354</v>
      </c>
      <c r="N36" s="2">
        <v>4934423369</v>
      </c>
      <c r="O36" s="2">
        <v>336431.92520000006</v>
      </c>
      <c r="P36" t="str">
        <f t="shared" si="2"/>
        <v>32360</v>
      </c>
      <c r="Q36" s="2">
        <v>2743857.4895162997</v>
      </c>
    </row>
    <row r="37" spans="1:17" x14ac:dyDescent="0.25">
      <c r="A37" t="s">
        <v>465</v>
      </c>
      <c r="B37" t="s">
        <v>466</v>
      </c>
      <c r="C37" s="1"/>
      <c r="D37" s="7"/>
      <c r="E37" s="7"/>
      <c r="F37" s="7"/>
      <c r="G37" s="2"/>
      <c r="H37" s="2">
        <f>VLOOKUP(A37,VAL!$A$3:$F$298,3,FALSE)</f>
        <v>1000000</v>
      </c>
      <c r="I37" s="2">
        <v>1000000</v>
      </c>
      <c r="J37" s="2">
        <v>530050324.14999998</v>
      </c>
      <c r="K37" s="2">
        <v>517443587</v>
      </c>
      <c r="L37" s="2">
        <v>512544387</v>
      </c>
      <c r="M37" s="2">
        <v>502243200</v>
      </c>
      <c r="N37" s="2">
        <v>508158851</v>
      </c>
      <c r="O37" s="2">
        <v>88027.662800000006</v>
      </c>
      <c r="P37" t="str">
        <f t="shared" si="2"/>
        <v>33036</v>
      </c>
      <c r="Q37" s="2">
        <v>376706.76537340495</v>
      </c>
    </row>
    <row r="38" spans="1:17" x14ac:dyDescent="0.25">
      <c r="A38" t="s">
        <v>174</v>
      </c>
      <c r="B38" t="s">
        <v>175</v>
      </c>
      <c r="C38" s="1"/>
      <c r="D38" s="7"/>
      <c r="E38" s="7"/>
      <c r="F38" s="7"/>
      <c r="G38" s="2"/>
      <c r="H38" s="2">
        <f>VLOOKUP(A38,VAL!$A$3:$F$298,3,FALSE)</f>
        <v>3595000</v>
      </c>
      <c r="I38" s="2">
        <v>2359364.2000000002</v>
      </c>
      <c r="J38" s="2">
        <v>2023726880</v>
      </c>
      <c r="K38" s="2">
        <v>2077683661</v>
      </c>
      <c r="L38" s="2">
        <v>2210383754</v>
      </c>
      <c r="M38" s="2">
        <v>2336620121</v>
      </c>
      <c r="N38" s="2">
        <v>2412838456</v>
      </c>
      <c r="O38" s="2">
        <v>0</v>
      </c>
      <c r="P38" t="str">
        <f t="shared" si="2"/>
        <v>16049</v>
      </c>
      <c r="Q38" s="2">
        <v>1108277.425</v>
      </c>
    </row>
    <row r="39" spans="1:17" x14ac:dyDescent="0.25">
      <c r="A39" t="s">
        <v>10</v>
      </c>
      <c r="B39" t="s">
        <v>11</v>
      </c>
      <c r="C39" s="1"/>
      <c r="D39" s="7"/>
      <c r="E39" s="7"/>
      <c r="F39" s="7"/>
      <c r="G39" s="2"/>
      <c r="H39" s="2">
        <f>VLOOKUP(A39,VAL!$A$3:$F$298,3,FALSE)</f>
        <v>2337122</v>
      </c>
      <c r="I39" s="2">
        <v>2337112</v>
      </c>
      <c r="J39" s="2">
        <v>1309443970</v>
      </c>
      <c r="K39" s="2">
        <v>1485357519</v>
      </c>
      <c r="L39" s="2">
        <v>1561660222</v>
      </c>
      <c r="M39" s="2">
        <v>1630353121</v>
      </c>
      <c r="N39" s="2">
        <v>1670120661</v>
      </c>
      <c r="O39" s="2">
        <v>533557.93400000001</v>
      </c>
      <c r="P39" t="str">
        <f t="shared" si="2"/>
        <v>02250</v>
      </c>
      <c r="Q39" s="2">
        <v>926216.38140750001</v>
      </c>
    </row>
    <row r="40" spans="1:17" x14ac:dyDescent="0.25">
      <c r="A40" t="s">
        <v>235</v>
      </c>
      <c r="B40" t="s">
        <v>236</v>
      </c>
      <c r="C40" s="1"/>
      <c r="D40" s="7"/>
      <c r="E40" s="7"/>
      <c r="F40" s="7"/>
      <c r="G40" s="2"/>
      <c r="H40" s="2">
        <f>VLOOKUP(A40,VAL!$A$3:$F$298,3,FALSE)</f>
        <v>2200000</v>
      </c>
      <c r="I40" s="2">
        <v>2200000</v>
      </c>
      <c r="J40" s="2">
        <v>3009986073.8000002</v>
      </c>
      <c r="K40" s="2">
        <v>2651519720</v>
      </c>
      <c r="L40" s="2">
        <v>2827974494</v>
      </c>
      <c r="M40" s="2">
        <v>2970827390</v>
      </c>
      <c r="N40" s="2">
        <v>3107521874</v>
      </c>
      <c r="O40" s="2">
        <v>0</v>
      </c>
      <c r="P40" t="str">
        <f t="shared" si="2"/>
        <v>19404</v>
      </c>
      <c r="Q40" s="2">
        <v>1042360</v>
      </c>
    </row>
    <row r="41" spans="1:17" x14ac:dyDescent="0.25">
      <c r="A41" t="s">
        <v>363</v>
      </c>
      <c r="B41" t="s">
        <v>364</v>
      </c>
      <c r="C41" s="1"/>
      <c r="D41" s="7"/>
      <c r="E41" s="7"/>
      <c r="F41" s="7"/>
      <c r="G41" s="2"/>
      <c r="H41" s="2">
        <f>VLOOKUP(A41,VAL!$A$3:$F$298,3,FALSE)</f>
        <v>23500000</v>
      </c>
      <c r="I41" s="2">
        <v>23500000</v>
      </c>
      <c r="J41" s="2">
        <v>6895908379</v>
      </c>
      <c r="K41" s="2">
        <v>6617284615</v>
      </c>
      <c r="L41" s="2">
        <v>6870146287</v>
      </c>
      <c r="M41" s="2">
        <v>6879208124</v>
      </c>
      <c r="N41" s="2">
        <v>7088784419</v>
      </c>
      <c r="O41" s="2">
        <v>2438907.0804000003</v>
      </c>
      <c r="P41" t="str">
        <f t="shared" si="2"/>
        <v>27400</v>
      </c>
      <c r="Q41" s="2">
        <v>4900922.0849552993</v>
      </c>
    </row>
    <row r="42" spans="1:17" x14ac:dyDescent="0.25">
      <c r="A42" t="s">
        <v>541</v>
      </c>
      <c r="B42" t="s">
        <v>542</v>
      </c>
      <c r="C42" s="1"/>
      <c r="D42" s="7"/>
      <c r="E42" s="7"/>
      <c r="F42" s="7"/>
      <c r="G42" s="2"/>
      <c r="H42" s="2">
        <f>VLOOKUP(A42,VAL!$A$3:$F$298,3,FALSE)</f>
        <v>750000</v>
      </c>
      <c r="I42" s="2">
        <v>750000</v>
      </c>
      <c r="J42" s="2">
        <v>437627523</v>
      </c>
      <c r="K42" s="2">
        <v>485128868</v>
      </c>
      <c r="L42" s="2">
        <v>511169241</v>
      </c>
      <c r="M42" s="2">
        <v>539796216</v>
      </c>
      <c r="N42" s="2">
        <v>550681125</v>
      </c>
      <c r="O42" s="2">
        <v>56705.241600000008</v>
      </c>
      <c r="P42" t="str">
        <f t="shared" si="2"/>
        <v>38300</v>
      </c>
      <c r="Q42" s="2">
        <v>311021.8805961</v>
      </c>
    </row>
    <row r="43" spans="1:17" x14ac:dyDescent="0.25">
      <c r="A43" t="s">
        <v>509</v>
      </c>
      <c r="B43" t="s">
        <v>510</v>
      </c>
      <c r="C43" s="1"/>
      <c r="D43" s="7"/>
      <c r="E43" s="7"/>
      <c r="F43" s="7"/>
      <c r="G43" s="2"/>
      <c r="H43" s="2">
        <f>VLOOKUP(A43,VAL!$A$3:$F$298,3,FALSE)</f>
        <v>2300000</v>
      </c>
      <c r="I43" s="2">
        <v>2300000</v>
      </c>
      <c r="J43" s="2">
        <v>1095637799</v>
      </c>
      <c r="K43" s="2">
        <v>1128829053</v>
      </c>
      <c r="L43" s="2">
        <v>1184631578</v>
      </c>
      <c r="M43" s="2">
        <v>1227735321</v>
      </c>
      <c r="N43" s="2">
        <v>1237827303</v>
      </c>
      <c r="O43" s="2">
        <v>138411.924</v>
      </c>
      <c r="P43" t="str">
        <f t="shared" si="2"/>
        <v>36250</v>
      </c>
      <c r="Q43" s="2">
        <v>778669.78374929994</v>
      </c>
    </row>
    <row r="44" spans="1:17" x14ac:dyDescent="0.25">
      <c r="A44" t="s">
        <v>549</v>
      </c>
      <c r="B44" t="s">
        <v>550</v>
      </c>
      <c r="C44" s="1"/>
      <c r="D44" s="7"/>
      <c r="E44" s="7"/>
      <c r="F44" s="7"/>
      <c r="G44" s="2"/>
      <c r="H44" s="2">
        <f>VLOOKUP(A44,VAL!$A$3:$F$298,3,FALSE)</f>
        <v>496935</v>
      </c>
      <c r="I44" s="2">
        <v>496935</v>
      </c>
      <c r="J44" s="2">
        <v>153179924</v>
      </c>
      <c r="K44" s="2">
        <v>166117774</v>
      </c>
      <c r="L44" s="2">
        <v>178406883</v>
      </c>
      <c r="M44" s="2">
        <v>187865488</v>
      </c>
      <c r="N44" s="2">
        <v>199014250</v>
      </c>
      <c r="O44" s="2">
        <v>0</v>
      </c>
      <c r="P44" t="str">
        <f t="shared" si="2"/>
        <v>38306</v>
      </c>
      <c r="Q44" s="2">
        <v>108864.9719868</v>
      </c>
    </row>
    <row r="45" spans="1:17" x14ac:dyDescent="0.25">
      <c r="A45" t="s">
        <v>479</v>
      </c>
      <c r="B45" t="s">
        <v>480</v>
      </c>
      <c r="C45" s="1"/>
      <c r="D45" s="7"/>
      <c r="E45" s="7"/>
      <c r="F45" s="7"/>
      <c r="G45" s="2"/>
      <c r="H45" s="2">
        <f>VLOOKUP(A45,VAL!$A$3:$F$298,3,FALSE)</f>
        <v>125000</v>
      </c>
      <c r="I45" s="2">
        <v>125000</v>
      </c>
      <c r="J45" s="2">
        <v>105712276.34</v>
      </c>
      <c r="K45" s="2">
        <v>104754456</v>
      </c>
      <c r="L45" s="2">
        <v>104773413</v>
      </c>
      <c r="M45" s="2">
        <v>103550273</v>
      </c>
      <c r="N45" s="2">
        <v>108219002</v>
      </c>
      <c r="O45" s="2">
        <v>8540.0868000000009</v>
      </c>
      <c r="P45" t="str">
        <f t="shared" si="2"/>
        <v>33206</v>
      </c>
      <c r="Q45" s="2">
        <v>59225</v>
      </c>
    </row>
    <row r="46" spans="1:17" x14ac:dyDescent="0.25">
      <c r="A46" t="s">
        <v>513</v>
      </c>
      <c r="B46" t="s">
        <v>514</v>
      </c>
      <c r="C46" s="1"/>
      <c r="D46" s="7"/>
      <c r="E46" s="7"/>
      <c r="F46" s="7"/>
      <c r="G46" s="2"/>
      <c r="H46" s="2">
        <f>VLOOKUP(A46,VAL!$A$3:$F$298,3,FALSE)</f>
        <v>2300000</v>
      </c>
      <c r="I46" s="2">
        <v>2300000</v>
      </c>
      <c r="J46" s="2">
        <v>689707058</v>
      </c>
      <c r="K46" s="2">
        <v>770984795</v>
      </c>
      <c r="L46" s="2">
        <v>822174981</v>
      </c>
      <c r="M46" s="2">
        <v>835327757</v>
      </c>
      <c r="N46" s="2">
        <v>879998962</v>
      </c>
      <c r="O46" s="2">
        <v>24420.034800000005</v>
      </c>
      <c r="P46" t="str">
        <f t="shared" si="2"/>
        <v>36400</v>
      </c>
      <c r="Q46" s="2">
        <v>490174.80612060003</v>
      </c>
    </row>
    <row r="47" spans="1:17" x14ac:dyDescent="0.25">
      <c r="A47" t="s">
        <v>471</v>
      </c>
      <c r="B47" t="s">
        <v>472</v>
      </c>
      <c r="C47" s="1"/>
      <c r="D47" s="7"/>
      <c r="E47" s="7"/>
      <c r="F47" s="7"/>
      <c r="G47" s="2"/>
      <c r="H47" s="2">
        <f>VLOOKUP(A47,VAL!$A$3:$F$298,3,FALSE)</f>
        <v>1590688</v>
      </c>
      <c r="I47" s="2">
        <v>1590688</v>
      </c>
      <c r="J47" s="2">
        <v>1066986456.41</v>
      </c>
      <c r="K47" s="2">
        <v>1070477394</v>
      </c>
      <c r="L47" s="2">
        <v>1089025016</v>
      </c>
      <c r="M47" s="2">
        <v>1066091480</v>
      </c>
      <c r="N47" s="2">
        <v>1112715242</v>
      </c>
      <c r="O47" s="2">
        <v>281978.61440000002</v>
      </c>
      <c r="P47" t="str">
        <f t="shared" si="2"/>
        <v>33115</v>
      </c>
      <c r="Q47" s="2">
        <v>753667.97439999995</v>
      </c>
    </row>
    <row r="48" spans="1:17" x14ac:dyDescent="0.25">
      <c r="A48" t="s">
        <v>385</v>
      </c>
      <c r="B48" t="s">
        <v>386</v>
      </c>
      <c r="C48" s="1"/>
      <c r="D48" s="7"/>
      <c r="E48" s="7"/>
      <c r="F48" s="7"/>
      <c r="G48" s="2"/>
      <c r="H48" s="2">
        <f>VLOOKUP(A48,VAL!$A$3:$F$298,3,FALSE)</f>
        <v>1806509</v>
      </c>
      <c r="I48" s="2">
        <v>1806509</v>
      </c>
      <c r="J48" s="2">
        <v>715043391</v>
      </c>
      <c r="K48" s="2">
        <v>751376314</v>
      </c>
      <c r="L48" s="2">
        <v>798477201</v>
      </c>
      <c r="M48" s="2">
        <v>872702623</v>
      </c>
      <c r="N48" s="2">
        <v>924938394</v>
      </c>
      <c r="O48" s="2">
        <v>0</v>
      </c>
      <c r="P48" t="str">
        <f t="shared" si="2"/>
        <v>29011</v>
      </c>
      <c r="Q48" s="2">
        <v>508181.33798369998</v>
      </c>
    </row>
    <row r="49" spans="1:17" x14ac:dyDescent="0.25">
      <c r="A49" t="s">
        <v>395</v>
      </c>
      <c r="B49" t="s">
        <v>396</v>
      </c>
      <c r="C49" s="1"/>
      <c r="D49" s="7"/>
      <c r="E49" s="7"/>
      <c r="F49" s="7"/>
      <c r="G49" s="2"/>
      <c r="H49" s="2">
        <f>VLOOKUP(A49,VAL!$A$3:$F$298,3,FALSE)</f>
        <v>877000</v>
      </c>
      <c r="I49" s="2">
        <v>877000</v>
      </c>
      <c r="J49" s="2">
        <v>563711590</v>
      </c>
      <c r="K49" s="2">
        <v>608517011</v>
      </c>
      <c r="L49" s="2">
        <v>655229760</v>
      </c>
      <c r="M49" s="2">
        <v>719191347</v>
      </c>
      <c r="N49" s="2">
        <v>772106193</v>
      </c>
      <c r="O49" s="2">
        <v>4505.9336000000003</v>
      </c>
      <c r="P49" t="str">
        <f t="shared" si="2"/>
        <v>29317</v>
      </c>
      <c r="Q49" s="2">
        <v>400629.82701300003</v>
      </c>
    </row>
    <row r="50" spans="1:17" x14ac:dyDescent="0.25">
      <c r="A50" t="s">
        <v>152</v>
      </c>
      <c r="B50" t="s">
        <v>153</v>
      </c>
      <c r="C50" s="1"/>
      <c r="D50" s="7"/>
      <c r="E50" s="7"/>
      <c r="F50" s="7"/>
      <c r="G50" s="2"/>
      <c r="H50" s="2">
        <f>VLOOKUP(A50,VAL!$A$3:$F$298,3,FALSE)</f>
        <v>820000</v>
      </c>
      <c r="I50" s="2">
        <v>820000</v>
      </c>
      <c r="J50" s="2">
        <v>185151719</v>
      </c>
      <c r="K50" s="2">
        <v>164494885</v>
      </c>
      <c r="L50" s="2">
        <v>163763284</v>
      </c>
      <c r="M50" s="2">
        <v>157990458</v>
      </c>
      <c r="N50" s="2">
        <v>151595501</v>
      </c>
      <c r="O50" s="2">
        <v>30235.077600000004</v>
      </c>
      <c r="P50" t="str">
        <f t="shared" si="2"/>
        <v>14099</v>
      </c>
      <c r="Q50" s="2">
        <v>131587.32669330001</v>
      </c>
    </row>
    <row r="51" spans="1:17" x14ac:dyDescent="0.25">
      <c r="A51" t="s">
        <v>122</v>
      </c>
      <c r="B51" t="s">
        <v>123</v>
      </c>
      <c r="C51" s="1"/>
      <c r="D51" s="7"/>
      <c r="E51" s="7"/>
      <c r="F51" s="7"/>
      <c r="G51" s="2"/>
      <c r="H51" s="2">
        <f>VLOOKUP(A51,VAL!$A$3:$F$298,3,FALSE)</f>
        <v>505924</v>
      </c>
      <c r="I51" s="2">
        <v>505924</v>
      </c>
      <c r="J51" s="2">
        <v>218611713</v>
      </c>
      <c r="K51" s="2">
        <v>245318524</v>
      </c>
      <c r="L51" s="2">
        <v>260277792</v>
      </c>
      <c r="M51" s="2">
        <v>268775938</v>
      </c>
      <c r="N51" s="2">
        <v>291602379</v>
      </c>
      <c r="O51" s="2">
        <v>0</v>
      </c>
      <c r="P51" t="str">
        <f t="shared" si="2"/>
        <v>13151</v>
      </c>
      <c r="Q51" s="2">
        <v>155367.34442909999</v>
      </c>
    </row>
    <row r="52" spans="1:17" x14ac:dyDescent="0.25">
      <c r="A52" t="s">
        <v>164</v>
      </c>
      <c r="B52" t="s">
        <v>165</v>
      </c>
      <c r="C52" s="1"/>
      <c r="D52" s="7"/>
      <c r="E52" s="7"/>
      <c r="F52" s="7"/>
      <c r="G52" s="2"/>
      <c r="H52" s="2">
        <f>VLOOKUP(A52,VAL!$A$3:$F$298,3,FALSE)</f>
        <v>2440000</v>
      </c>
      <c r="I52" s="2">
        <v>2440000</v>
      </c>
      <c r="J52" s="2">
        <v>2324275081.4699998</v>
      </c>
      <c r="K52" s="2">
        <v>2311185621</v>
      </c>
      <c r="L52" s="2">
        <v>2339412723</v>
      </c>
      <c r="M52" s="2">
        <v>2342239124</v>
      </c>
      <c r="N52" s="2">
        <v>2416216035</v>
      </c>
      <c r="O52" s="2">
        <v>0</v>
      </c>
      <c r="P52" t="str">
        <f t="shared" si="2"/>
        <v>15204</v>
      </c>
      <c r="Q52" s="2">
        <v>1156072</v>
      </c>
    </row>
    <row r="53" spans="1:17" x14ac:dyDescent="0.25">
      <c r="A53" t="s">
        <v>42</v>
      </c>
      <c r="B53" t="s">
        <v>43</v>
      </c>
      <c r="C53" s="1"/>
      <c r="D53" s="7"/>
      <c r="E53" s="7"/>
      <c r="F53" s="7"/>
      <c r="G53" s="2"/>
      <c r="H53" s="2">
        <f>VLOOKUP(A53,VAL!$A$3:$F$298,3,FALSE)</f>
        <v>520000</v>
      </c>
      <c r="I53" s="2">
        <v>522445.83</v>
      </c>
      <c r="J53" s="2">
        <v>348826932.5</v>
      </c>
      <c r="K53" s="2">
        <v>361100095</v>
      </c>
      <c r="L53" s="2">
        <v>363507238</v>
      </c>
      <c r="M53" s="2">
        <v>386569365</v>
      </c>
      <c r="N53" s="2">
        <v>396376322</v>
      </c>
      <c r="O53" s="2">
        <v>0</v>
      </c>
      <c r="P53" t="str">
        <f t="shared" si="2"/>
        <v>05313</v>
      </c>
      <c r="Q53" s="2">
        <v>247534.83425400002</v>
      </c>
    </row>
    <row r="54" spans="1:17" x14ac:dyDescent="0.25">
      <c r="A54" t="s">
        <v>289</v>
      </c>
      <c r="B54" t="s">
        <v>290</v>
      </c>
      <c r="C54" s="1"/>
      <c r="D54" s="7"/>
      <c r="E54" s="7"/>
      <c r="F54" s="7"/>
      <c r="G54" s="2"/>
      <c r="H54" s="2">
        <f>VLOOKUP(A54,VAL!$A$3:$F$298,3,FALSE)</f>
        <v>275000</v>
      </c>
      <c r="I54" s="2">
        <v>275000</v>
      </c>
      <c r="J54" s="2">
        <v>248936319</v>
      </c>
      <c r="K54" s="2">
        <v>249340662</v>
      </c>
      <c r="L54" s="2">
        <v>256280511</v>
      </c>
      <c r="M54" s="2">
        <v>263737121</v>
      </c>
      <c r="N54" s="2">
        <v>272878820</v>
      </c>
      <c r="O54" s="2">
        <v>0</v>
      </c>
      <c r="P54" t="str">
        <f t="shared" si="2"/>
        <v>22073</v>
      </c>
      <c r="Q54" s="2">
        <v>102850.13499999999</v>
      </c>
    </row>
    <row r="55" spans="1:17" x14ac:dyDescent="0.25">
      <c r="A55" t="s">
        <v>98</v>
      </c>
      <c r="B55" t="s">
        <v>99</v>
      </c>
      <c r="C55" s="1"/>
      <c r="D55" s="7"/>
      <c r="E55" s="7"/>
      <c r="F55" s="7"/>
      <c r="G55" s="2"/>
      <c r="H55" s="2">
        <f>VLOOKUP(A55,VAL!$A$3:$F$298,3,FALSE)</f>
        <v>185000</v>
      </c>
      <c r="I55" s="2">
        <v>185000</v>
      </c>
      <c r="J55" s="2">
        <v>121071472.49127273</v>
      </c>
      <c r="K55" s="2">
        <v>119728203</v>
      </c>
      <c r="L55" s="2">
        <v>120063036</v>
      </c>
      <c r="M55" s="2">
        <v>117889706</v>
      </c>
      <c r="N55" s="2">
        <v>122152541</v>
      </c>
      <c r="O55" s="2">
        <v>36551.981200000002</v>
      </c>
      <c r="P55" t="str">
        <f t="shared" si="2"/>
        <v>10050</v>
      </c>
      <c r="Q55" s="2">
        <v>86045.495499547527</v>
      </c>
    </row>
    <row r="56" spans="1:17" x14ac:dyDescent="0.25">
      <c r="A56" t="s">
        <v>343</v>
      </c>
      <c r="B56" t="s">
        <v>344</v>
      </c>
      <c r="C56" s="1"/>
      <c r="D56" s="7"/>
      <c r="E56" s="7"/>
      <c r="F56" s="7"/>
      <c r="G56" s="2"/>
      <c r="H56" s="2">
        <f>VLOOKUP(A56,VAL!$A$3:$F$298,3,FALSE)</f>
        <v>425000</v>
      </c>
      <c r="I56" s="2">
        <v>425000</v>
      </c>
      <c r="J56" s="2">
        <v>323256414</v>
      </c>
      <c r="K56" s="2">
        <v>299051378</v>
      </c>
      <c r="L56" s="2">
        <v>299110414</v>
      </c>
      <c r="M56" s="2">
        <v>300077220</v>
      </c>
      <c r="N56" s="2">
        <v>302825840</v>
      </c>
      <c r="O56" s="2">
        <v>0</v>
      </c>
      <c r="P56" t="str">
        <f t="shared" si="2"/>
        <v>26059</v>
      </c>
      <c r="Q56" s="2">
        <v>201365</v>
      </c>
    </row>
    <row r="57" spans="1:17" x14ac:dyDescent="0.25">
      <c r="A57" t="s">
        <v>225</v>
      </c>
      <c r="B57" t="s">
        <v>226</v>
      </c>
      <c r="C57" s="1"/>
      <c r="D57" s="7"/>
      <c r="E57" s="7"/>
      <c r="F57" s="7"/>
      <c r="G57" s="2"/>
      <c r="H57" s="2">
        <f>VLOOKUP(A57,VAL!$A$3:$F$298,3,FALSE)</f>
        <v>125000</v>
      </c>
      <c r="I57" s="2">
        <v>125000</v>
      </c>
      <c r="J57" s="2">
        <v>120427137.5</v>
      </c>
      <c r="K57" s="2">
        <v>121486932</v>
      </c>
      <c r="L57" s="2">
        <v>128732761</v>
      </c>
      <c r="M57" s="2">
        <v>134634902</v>
      </c>
      <c r="N57" s="2">
        <v>136705730</v>
      </c>
      <c r="O57" s="2">
        <v>0</v>
      </c>
      <c r="P57" t="str">
        <f t="shared" si="2"/>
        <v>19007</v>
      </c>
      <c r="Q57" s="2">
        <v>59225</v>
      </c>
    </row>
    <row r="58" spans="1:17" x14ac:dyDescent="0.25">
      <c r="A58" t="s">
        <v>429</v>
      </c>
      <c r="B58" t="s">
        <v>430</v>
      </c>
      <c r="C58" s="1"/>
      <c r="D58" s="7"/>
      <c r="E58" s="7"/>
      <c r="F58" s="7"/>
      <c r="G58" s="2"/>
      <c r="H58" s="2">
        <f>VLOOKUP(A58,VAL!$A$3:$F$298,3,FALSE)</f>
        <v>520596</v>
      </c>
      <c r="I58" s="2">
        <v>520596</v>
      </c>
      <c r="J58" s="2">
        <v>415056583</v>
      </c>
      <c r="K58" s="2">
        <v>379831539</v>
      </c>
      <c r="L58" s="2">
        <v>380936503</v>
      </c>
      <c r="M58" s="2">
        <v>386638570</v>
      </c>
      <c r="N58" s="2">
        <v>382647191</v>
      </c>
      <c r="O58" s="2">
        <v>0</v>
      </c>
      <c r="P58" t="str">
        <f t="shared" si="2"/>
        <v>31330</v>
      </c>
      <c r="Q58" s="2">
        <v>246658.3848</v>
      </c>
    </row>
    <row r="59" spans="1:17" x14ac:dyDescent="0.25">
      <c r="A59" t="s">
        <v>297</v>
      </c>
      <c r="B59" t="s">
        <v>298</v>
      </c>
      <c r="C59" s="1"/>
      <c r="D59" s="7"/>
      <c r="E59" s="7"/>
      <c r="F59" s="7"/>
      <c r="G59" s="2"/>
      <c r="H59" s="2">
        <f>VLOOKUP(A59,VAL!$A$3:$F$298,3,FALSE)</f>
        <v>1109000</v>
      </c>
      <c r="I59" s="2">
        <v>1109000</v>
      </c>
      <c r="J59" s="2">
        <v>279329975</v>
      </c>
      <c r="K59" s="2">
        <v>289019847</v>
      </c>
      <c r="L59" s="2">
        <v>299744251</v>
      </c>
      <c r="M59" s="2">
        <v>311759488</v>
      </c>
      <c r="N59" s="2">
        <v>326663325</v>
      </c>
      <c r="O59" s="2">
        <v>126319.21120000001</v>
      </c>
      <c r="P59" t="str">
        <f t="shared" si="2"/>
        <v>22207</v>
      </c>
      <c r="Q59" s="2">
        <v>198519.81323250002</v>
      </c>
    </row>
    <row r="60" spans="1:17" x14ac:dyDescent="0.25">
      <c r="A60" t="s">
        <v>68</v>
      </c>
      <c r="B60" t="s">
        <v>69</v>
      </c>
      <c r="C60" s="1"/>
      <c r="D60" s="7"/>
      <c r="E60" s="7"/>
      <c r="F60" s="7"/>
      <c r="G60" s="2"/>
      <c r="H60" s="2">
        <f>VLOOKUP(A60,VAL!$A$3:$F$298,3,FALSE)</f>
        <v>1460000</v>
      </c>
      <c r="I60" s="2">
        <v>1460000</v>
      </c>
      <c r="J60" s="2">
        <v>762193891</v>
      </c>
      <c r="K60" s="2">
        <v>850050735</v>
      </c>
      <c r="L60" s="2">
        <v>894047592</v>
      </c>
      <c r="M60" s="2">
        <v>943350368</v>
      </c>
      <c r="N60" s="2">
        <v>997747224</v>
      </c>
      <c r="O60" s="2">
        <v>0</v>
      </c>
      <c r="P60" t="str">
        <f t="shared" si="2"/>
        <v>07002</v>
      </c>
      <c r="Q60" s="2">
        <v>472307.53</v>
      </c>
    </row>
    <row r="61" spans="1:17" x14ac:dyDescent="0.25">
      <c r="A61" t="s">
        <v>459</v>
      </c>
      <c r="B61" t="s">
        <v>460</v>
      </c>
      <c r="C61" s="1"/>
      <c r="D61" s="7"/>
      <c r="E61" s="7"/>
      <c r="F61" s="7"/>
      <c r="G61" s="2"/>
      <c r="H61" s="2">
        <f>VLOOKUP(A61,VAL!$A$3:$F$298,3,FALSE)</f>
        <v>2000000</v>
      </c>
      <c r="I61" s="2">
        <v>2000000</v>
      </c>
      <c r="J61" s="2">
        <v>1068689825.4100001</v>
      </c>
      <c r="K61" s="2">
        <v>1118232813</v>
      </c>
      <c r="L61" s="2">
        <v>1152718091</v>
      </c>
      <c r="M61" s="2">
        <v>1188905570</v>
      </c>
      <c r="N61" s="2">
        <v>1277558389</v>
      </c>
      <c r="O61" s="2">
        <v>551409.67280000006</v>
      </c>
      <c r="P61" t="str">
        <f t="shared" si="2"/>
        <v>32414</v>
      </c>
      <c r="Q61" s="2">
        <v>759517.8589188871</v>
      </c>
    </row>
    <row r="62" spans="1:17" x14ac:dyDescent="0.25">
      <c r="A62" t="s">
        <v>359</v>
      </c>
      <c r="B62" t="s">
        <v>360</v>
      </c>
      <c r="C62" s="1"/>
      <c r="D62" s="7"/>
      <c r="E62" s="7"/>
      <c r="F62" s="7"/>
      <c r="G62" s="2"/>
      <c r="H62" s="2">
        <f>VLOOKUP(A62,VAL!$A$3:$F$298,3,FALSE)</f>
        <v>6650000</v>
      </c>
      <c r="I62" s="2">
        <v>6650000</v>
      </c>
      <c r="J62" s="2">
        <v>2152221441</v>
      </c>
      <c r="K62" s="2">
        <v>2310151821</v>
      </c>
      <c r="L62" s="2">
        <v>2411548350</v>
      </c>
      <c r="M62" s="2">
        <v>2591568366</v>
      </c>
      <c r="N62" s="2">
        <v>2759404817</v>
      </c>
      <c r="O62" s="2">
        <v>0</v>
      </c>
      <c r="P62" t="str">
        <f t="shared" si="2"/>
        <v>27343</v>
      </c>
      <c r="Q62" s="2">
        <v>1529583.7781187</v>
      </c>
    </row>
    <row r="63" spans="1:17" x14ac:dyDescent="0.25">
      <c r="A63" t="s">
        <v>505</v>
      </c>
      <c r="B63" t="s">
        <v>506</v>
      </c>
      <c r="C63" s="1"/>
      <c r="D63" s="7"/>
      <c r="E63" s="7"/>
      <c r="F63" s="7"/>
      <c r="G63" s="2"/>
      <c r="H63" s="2">
        <f>VLOOKUP(A63,VAL!$A$3:$F$298,3,FALSE)</f>
        <v>230730</v>
      </c>
      <c r="I63" s="2">
        <v>230730</v>
      </c>
      <c r="J63" s="2">
        <v>99447974</v>
      </c>
      <c r="K63" s="2">
        <v>109028422</v>
      </c>
      <c r="L63" s="2">
        <v>116653931</v>
      </c>
      <c r="M63" s="2">
        <v>119623363</v>
      </c>
      <c r="N63" s="2">
        <v>120567152</v>
      </c>
      <c r="O63" s="2">
        <v>0</v>
      </c>
      <c r="P63" t="str">
        <f t="shared" si="2"/>
        <v>36101</v>
      </c>
      <c r="Q63" s="2">
        <v>50222.8</v>
      </c>
    </row>
    <row r="64" spans="1:17" x14ac:dyDescent="0.25">
      <c r="A64" t="s">
        <v>453</v>
      </c>
      <c r="B64" t="s">
        <v>454</v>
      </c>
      <c r="C64" s="1"/>
      <c r="D64" s="7"/>
      <c r="E64" s="7"/>
      <c r="F64" s="7"/>
      <c r="G64" s="2"/>
      <c r="H64" s="2">
        <f>VLOOKUP(A64,VAL!$A$3:$F$298,3,FALSE)</f>
        <v>13000000</v>
      </c>
      <c r="I64" s="2">
        <v>5300000</v>
      </c>
      <c r="J64" s="2">
        <v>3348576806</v>
      </c>
      <c r="K64" s="2">
        <v>3483927597</v>
      </c>
      <c r="L64" s="2">
        <v>3608399498</v>
      </c>
      <c r="M64" s="2">
        <v>3716698478</v>
      </c>
      <c r="N64" s="2">
        <v>3996427971</v>
      </c>
      <c r="O64" s="2">
        <v>330558.14120000007</v>
      </c>
      <c r="P64" t="str">
        <f t="shared" si="2"/>
        <v>32361</v>
      </c>
      <c r="Q64" s="2">
        <v>2379833.5360241998</v>
      </c>
    </row>
    <row r="65" spans="1:17" x14ac:dyDescent="0.25">
      <c r="A65" t="s">
        <v>565</v>
      </c>
      <c r="B65" t="s">
        <v>566</v>
      </c>
      <c r="C65" s="1"/>
      <c r="D65" s="7"/>
      <c r="E65" s="7"/>
      <c r="F65" s="7"/>
      <c r="G65" s="2"/>
      <c r="H65" s="2">
        <f>VLOOKUP(A65,VAL!$A$3:$F$298,3,FALSE)</f>
        <v>3462000</v>
      </c>
      <c r="I65" s="2">
        <v>2636505</v>
      </c>
      <c r="J65" s="2">
        <v>1685886499</v>
      </c>
      <c r="K65" s="2">
        <v>1691678562</v>
      </c>
      <c r="L65" s="2">
        <v>1756254607</v>
      </c>
      <c r="M65" s="2">
        <v>1842022793</v>
      </c>
      <c r="N65" s="2">
        <v>1999699433</v>
      </c>
      <c r="O65" s="2">
        <v>625587.27</v>
      </c>
      <c r="P65" t="str">
        <f t="shared" si="2"/>
        <v>39090</v>
      </c>
      <c r="Q65" s="2">
        <v>1198159.5348393002</v>
      </c>
    </row>
    <row r="66" spans="1:17" x14ac:dyDescent="0.25">
      <c r="A66" t="s">
        <v>90</v>
      </c>
      <c r="B66" t="s">
        <v>91</v>
      </c>
      <c r="C66" s="1"/>
      <c r="D66" s="7"/>
      <c r="E66" s="7"/>
      <c r="F66" s="7"/>
      <c r="G66" s="2"/>
      <c r="H66" s="2">
        <f>VLOOKUP(A66,VAL!$A$3:$F$298,3,FALSE)</f>
        <v>9919034</v>
      </c>
      <c r="I66" s="2">
        <v>9919034</v>
      </c>
      <c r="J66" s="2">
        <v>4522061616</v>
      </c>
      <c r="K66" s="2">
        <v>4826944845</v>
      </c>
      <c r="L66" s="2">
        <v>5232435349</v>
      </c>
      <c r="M66" s="2">
        <v>5685232491</v>
      </c>
      <c r="N66" s="2">
        <v>6224008602</v>
      </c>
      <c r="O66" s="2">
        <v>638710.12240000011</v>
      </c>
      <c r="P66" t="str">
        <f t="shared" si="2"/>
        <v>09206</v>
      </c>
      <c r="Q66" s="2">
        <v>3213829.1904912</v>
      </c>
    </row>
    <row r="67" spans="1:17" x14ac:dyDescent="0.25">
      <c r="A67" t="s">
        <v>227</v>
      </c>
      <c r="B67" t="s">
        <v>228</v>
      </c>
      <c r="C67" s="1"/>
      <c r="D67" s="7"/>
      <c r="E67" s="7"/>
      <c r="F67" s="7"/>
      <c r="G67" s="2"/>
      <c r="H67" s="2">
        <f>VLOOKUP(A67,VAL!$A$3:$F$298,3,FALSE)</f>
        <v>495000</v>
      </c>
      <c r="I67" s="2">
        <v>269850</v>
      </c>
      <c r="J67" s="2">
        <v>583393285</v>
      </c>
      <c r="K67" s="2">
        <v>566261121</v>
      </c>
      <c r="L67" s="2">
        <v>573872897</v>
      </c>
      <c r="M67" s="2">
        <v>600051436</v>
      </c>
      <c r="N67" s="2">
        <v>615624979</v>
      </c>
      <c r="O67" s="2">
        <v>0</v>
      </c>
      <c r="P67" t="str">
        <f t="shared" si="2"/>
        <v>19028</v>
      </c>
      <c r="Q67" s="2">
        <v>127854.93</v>
      </c>
    </row>
    <row r="68" spans="1:17" x14ac:dyDescent="0.25">
      <c r="A68" t="s">
        <v>371</v>
      </c>
      <c r="B68" t="s">
        <v>372</v>
      </c>
      <c r="C68" s="1"/>
      <c r="D68" s="7"/>
      <c r="E68" s="7"/>
      <c r="F68" s="7"/>
      <c r="G68" s="2"/>
      <c r="H68" s="2">
        <f>VLOOKUP(A68,VAL!$A$3:$F$298,3,FALSE)</f>
        <v>3695438</v>
      </c>
      <c r="I68" s="2">
        <v>3695438</v>
      </c>
      <c r="J68" s="2">
        <v>1660188264</v>
      </c>
      <c r="K68" s="2">
        <v>1635947799</v>
      </c>
      <c r="L68" s="2">
        <v>1699496253</v>
      </c>
      <c r="M68" s="2">
        <v>1725291446</v>
      </c>
      <c r="N68" s="2">
        <v>1773024372</v>
      </c>
      <c r="O68" s="2">
        <v>86298.127999999997</v>
      </c>
      <c r="P68" t="str">
        <f t="shared" ref="P68:P131" si="3">A68</f>
        <v>27404</v>
      </c>
      <c r="Q68" s="2">
        <v>1179895.7992248002</v>
      </c>
    </row>
    <row r="69" spans="1:17" x14ac:dyDescent="0.25">
      <c r="A69" t="s">
        <v>413</v>
      </c>
      <c r="B69" t="s">
        <v>414</v>
      </c>
      <c r="C69" s="1"/>
      <c r="D69" s="7"/>
      <c r="E69" s="7"/>
      <c r="F69" s="7"/>
      <c r="G69" s="2"/>
      <c r="H69" s="2">
        <f>VLOOKUP(A69,VAL!$A$3:$F$298,3,FALSE)</f>
        <v>49000000</v>
      </c>
      <c r="I69" s="2">
        <v>49000000</v>
      </c>
      <c r="J69" s="2">
        <v>32006141575</v>
      </c>
      <c r="K69" s="2">
        <v>33250390295</v>
      </c>
      <c r="L69" s="2">
        <v>34662546000</v>
      </c>
      <c r="M69" s="2">
        <v>36172719981</v>
      </c>
      <c r="N69" s="2">
        <v>38654369849</v>
      </c>
      <c r="O69" s="2">
        <v>0</v>
      </c>
      <c r="P69" t="str">
        <f t="shared" si="3"/>
        <v>31015</v>
      </c>
      <c r="Q69" s="2">
        <v>22746764.8173525</v>
      </c>
    </row>
    <row r="70" spans="1:17" x14ac:dyDescent="0.25">
      <c r="A70" t="s">
        <v>231</v>
      </c>
      <c r="B70" t="s">
        <v>232</v>
      </c>
      <c r="C70" s="1"/>
      <c r="D70" s="7"/>
      <c r="E70" s="7"/>
      <c r="F70" s="7"/>
      <c r="G70" s="2"/>
      <c r="H70" s="2">
        <f>VLOOKUP(A70,VAL!$A$3:$F$298,3,FALSE)</f>
        <v>4512578</v>
      </c>
      <c r="I70" s="2">
        <v>4512578</v>
      </c>
      <c r="J70" s="2">
        <v>2710065332.8000002</v>
      </c>
      <c r="K70" s="2">
        <v>2788548138</v>
      </c>
      <c r="L70" s="2">
        <v>2909308942</v>
      </c>
      <c r="M70" s="2">
        <v>3030532003</v>
      </c>
      <c r="N70" s="2">
        <v>3154473914</v>
      </c>
      <c r="O70" s="2">
        <v>225709.96000000002</v>
      </c>
      <c r="P70" t="str">
        <f t="shared" si="3"/>
        <v>19401</v>
      </c>
      <c r="Q70" s="2">
        <v>1926043.4320209601</v>
      </c>
    </row>
    <row r="71" spans="1:17" x14ac:dyDescent="0.25">
      <c r="A71" t="s">
        <v>146</v>
      </c>
      <c r="B71" t="s">
        <v>147</v>
      </c>
      <c r="C71" s="1"/>
      <c r="D71" s="7"/>
      <c r="E71" s="7"/>
      <c r="F71" s="7"/>
      <c r="G71" s="2"/>
      <c r="H71" s="2">
        <f>VLOOKUP(A71,VAL!$A$3:$F$298,3,FALSE)</f>
        <v>2514435</v>
      </c>
      <c r="I71" s="2">
        <v>2514435</v>
      </c>
      <c r="J71" s="2">
        <v>883846079</v>
      </c>
      <c r="K71" s="2">
        <v>842939475</v>
      </c>
      <c r="L71" s="2">
        <v>873993677</v>
      </c>
      <c r="M71" s="2">
        <v>883446545</v>
      </c>
      <c r="N71" s="2">
        <v>910426500</v>
      </c>
      <c r="O71" s="2">
        <v>200639.84640000001</v>
      </c>
      <c r="P71" t="str">
        <f t="shared" si="3"/>
        <v>14068</v>
      </c>
      <c r="Q71" s="2">
        <v>628149.40834530001</v>
      </c>
    </row>
    <row r="72" spans="1:17" x14ac:dyDescent="0.25">
      <c r="A72" t="s">
        <v>551</v>
      </c>
      <c r="B72" t="s">
        <v>552</v>
      </c>
      <c r="C72" s="1"/>
      <c r="D72" s="7"/>
      <c r="E72" s="7"/>
      <c r="F72" s="7"/>
      <c r="G72" s="2"/>
      <c r="H72" s="2">
        <f>VLOOKUP(A72,VAL!$A$3:$F$298,3,FALSE)</f>
        <v>370000</v>
      </c>
      <c r="I72" s="2">
        <v>370000</v>
      </c>
      <c r="J72" s="2">
        <v>118587191</v>
      </c>
      <c r="K72" s="2">
        <v>134146378</v>
      </c>
      <c r="L72" s="2">
        <v>147715235</v>
      </c>
      <c r="M72" s="2">
        <v>155170128</v>
      </c>
      <c r="N72" s="2">
        <v>165215583</v>
      </c>
      <c r="O72" s="2">
        <v>0</v>
      </c>
      <c r="P72" t="str">
        <f t="shared" si="3"/>
        <v>38308</v>
      </c>
      <c r="Q72" s="2">
        <v>84279.916643699995</v>
      </c>
    </row>
    <row r="73" spans="1:17" x14ac:dyDescent="0.25">
      <c r="A73" t="s">
        <v>30</v>
      </c>
      <c r="B73" t="s">
        <v>31</v>
      </c>
      <c r="C73" s="1"/>
      <c r="D73" s="7"/>
      <c r="E73" s="7"/>
      <c r="F73" s="7"/>
      <c r="G73" s="2"/>
      <c r="H73" s="2">
        <f>VLOOKUP(A73,VAL!$A$3:$F$298,3,FALSE)</f>
        <v>650000</v>
      </c>
      <c r="I73" s="2">
        <v>650000</v>
      </c>
      <c r="J73" s="2">
        <v>308664895</v>
      </c>
      <c r="K73" s="2">
        <v>290856484</v>
      </c>
      <c r="L73" s="2">
        <v>304700923</v>
      </c>
      <c r="M73" s="2">
        <v>317754538</v>
      </c>
      <c r="N73" s="2">
        <v>329084502</v>
      </c>
      <c r="O73" s="2">
        <v>0</v>
      </c>
      <c r="P73" t="str">
        <f t="shared" si="3"/>
        <v>04127</v>
      </c>
      <c r="Q73" s="2">
        <v>219368.14087650002</v>
      </c>
    </row>
    <row r="74" spans="1:17" x14ac:dyDescent="0.25">
      <c r="A74" t="s">
        <v>182</v>
      </c>
      <c r="B74" t="s">
        <v>183</v>
      </c>
      <c r="C74" s="1"/>
      <c r="D74" s="7"/>
      <c r="E74" s="7"/>
      <c r="F74" s="7"/>
      <c r="G74" s="2"/>
      <c r="H74" s="2">
        <f>VLOOKUP(A74,VAL!$A$3:$F$298,3,FALSE)</f>
        <v>6320160</v>
      </c>
      <c r="I74" s="2">
        <v>6320160</v>
      </c>
      <c r="J74" s="2">
        <v>4229018295</v>
      </c>
      <c r="K74" s="2">
        <v>4134199115</v>
      </c>
      <c r="L74" s="2">
        <v>4243361105</v>
      </c>
      <c r="M74" s="2">
        <v>4375744172</v>
      </c>
      <c r="N74" s="2">
        <v>4458969263</v>
      </c>
      <c r="O74" s="2">
        <v>117772.09920000001</v>
      </c>
      <c r="P74" t="str">
        <f t="shared" si="3"/>
        <v>17216</v>
      </c>
      <c r="Q74" s="2">
        <v>2994491.8080000002</v>
      </c>
    </row>
    <row r="75" spans="1:17" x14ac:dyDescent="0.25">
      <c r="A75" t="s">
        <v>130</v>
      </c>
      <c r="B75" t="s">
        <v>131</v>
      </c>
      <c r="C75" s="1"/>
      <c r="D75" s="7"/>
      <c r="E75" s="7"/>
      <c r="F75" s="7"/>
      <c r="G75" s="2"/>
      <c r="H75" s="2">
        <f>VLOOKUP(A75,VAL!$A$3:$F$298,3,FALSE)</f>
        <v>4006060</v>
      </c>
      <c r="I75" s="2">
        <v>4006060</v>
      </c>
      <c r="J75" s="2">
        <v>919520093</v>
      </c>
      <c r="K75" s="2">
        <v>977257535</v>
      </c>
      <c r="L75" s="2">
        <v>1026319011</v>
      </c>
      <c r="M75" s="2">
        <v>1119795865</v>
      </c>
      <c r="N75" s="2">
        <v>1220963535</v>
      </c>
      <c r="O75" s="2">
        <v>676640.9608</v>
      </c>
      <c r="P75" t="str">
        <f t="shared" si="3"/>
        <v>13165</v>
      </c>
      <c r="Q75" s="2">
        <v>653502.93009510008</v>
      </c>
    </row>
    <row r="76" spans="1:17" x14ac:dyDescent="0.25">
      <c r="A76" t="s">
        <v>259</v>
      </c>
      <c r="B76" t="s">
        <v>260</v>
      </c>
      <c r="C76" s="1"/>
      <c r="D76" s="7"/>
      <c r="E76" s="7"/>
      <c r="F76" s="7"/>
      <c r="G76" s="2"/>
      <c r="H76" s="2">
        <f>VLOOKUP(A76,VAL!$A$3:$F$298,3,FALSE)</f>
        <v>190000</v>
      </c>
      <c r="I76" s="2">
        <v>190000</v>
      </c>
      <c r="J76" s="2">
        <v>161992396</v>
      </c>
      <c r="K76" s="2">
        <v>153374948</v>
      </c>
      <c r="L76" s="2">
        <v>158858344</v>
      </c>
      <c r="M76" s="2">
        <v>155275742</v>
      </c>
      <c r="N76" s="2">
        <v>159418060</v>
      </c>
      <c r="O76" s="2">
        <v>0</v>
      </c>
      <c r="P76" t="str">
        <f t="shared" si="3"/>
        <v>21036</v>
      </c>
      <c r="Q76" s="2">
        <v>90022</v>
      </c>
    </row>
    <row r="77" spans="1:17" x14ac:dyDescent="0.25">
      <c r="A77" t="s">
        <v>407</v>
      </c>
      <c r="B77" t="s">
        <v>408</v>
      </c>
      <c r="C77" s="1"/>
      <c r="D77" s="7"/>
      <c r="E77" s="7"/>
      <c r="F77" s="7"/>
      <c r="G77" s="2"/>
      <c r="H77" s="2">
        <f>VLOOKUP(A77,VAL!$A$3:$F$298,3,FALSE)</f>
        <v>44220000</v>
      </c>
      <c r="I77" s="2">
        <v>34500000</v>
      </c>
      <c r="J77" s="2">
        <v>21843987570</v>
      </c>
      <c r="K77" s="2">
        <v>22359631415</v>
      </c>
      <c r="L77" s="2">
        <v>23266162339</v>
      </c>
      <c r="M77" s="2">
        <v>24371919763</v>
      </c>
      <c r="N77" s="2">
        <v>24895712498</v>
      </c>
      <c r="O77" s="2">
        <v>0</v>
      </c>
      <c r="P77" t="str">
        <f t="shared" si="3"/>
        <v>31002</v>
      </c>
      <c r="Q77" s="2">
        <v>15524521.965999</v>
      </c>
    </row>
    <row r="78" spans="1:17" x14ac:dyDescent="0.25">
      <c r="A78" t="s">
        <v>60</v>
      </c>
      <c r="B78" t="s">
        <v>61</v>
      </c>
      <c r="C78" s="1"/>
      <c r="D78" s="7"/>
      <c r="E78" s="7"/>
      <c r="F78" s="7"/>
      <c r="G78" s="2"/>
      <c r="H78" s="2">
        <f>VLOOKUP(A78,VAL!$A$3:$F$298,3,FALSE)</f>
        <v>54097000</v>
      </c>
      <c r="I78" s="2">
        <v>28500000</v>
      </c>
      <c r="J78" s="2">
        <v>18119240260</v>
      </c>
      <c r="K78" s="2">
        <v>18649878123</v>
      </c>
      <c r="L78" s="2">
        <v>19300069747</v>
      </c>
      <c r="M78" s="2">
        <v>20176363892</v>
      </c>
      <c r="N78" s="2">
        <v>20857262057</v>
      </c>
      <c r="O78" s="2">
        <v>3279977.2908000001</v>
      </c>
      <c r="P78" t="str">
        <f t="shared" si="3"/>
        <v>06114</v>
      </c>
      <c r="Q78" s="2">
        <v>12877344.052782001</v>
      </c>
    </row>
    <row r="79" spans="1:17" x14ac:dyDescent="0.25">
      <c r="A79" t="s">
        <v>477</v>
      </c>
      <c r="B79" t="s">
        <v>478</v>
      </c>
      <c r="C79" s="1"/>
      <c r="D79" s="7"/>
      <c r="E79" s="7"/>
      <c r="F79" s="7"/>
      <c r="G79" s="2"/>
      <c r="H79" s="2">
        <f>VLOOKUP(A79,VAL!$A$3:$F$298,3,FALSE)</f>
        <v>30000</v>
      </c>
      <c r="I79" s="2">
        <v>30000</v>
      </c>
      <c r="J79" s="2">
        <v>54164965.619999997</v>
      </c>
      <c r="K79" s="2">
        <v>55652571</v>
      </c>
      <c r="L79" s="2">
        <v>56420832</v>
      </c>
      <c r="M79" s="2">
        <v>56253248</v>
      </c>
      <c r="N79" s="2">
        <v>57389711</v>
      </c>
      <c r="O79" s="2">
        <v>0</v>
      </c>
      <c r="P79" t="str">
        <f t="shared" si="3"/>
        <v>33205</v>
      </c>
      <c r="Q79" s="2">
        <v>14214</v>
      </c>
    </row>
    <row r="80" spans="1:17" x14ac:dyDescent="0.25">
      <c r="A80" t="s">
        <v>180</v>
      </c>
      <c r="B80" t="s">
        <v>181</v>
      </c>
      <c r="C80" s="1"/>
      <c r="D80" s="7"/>
      <c r="E80" s="7"/>
      <c r="F80" s="7"/>
      <c r="G80" s="2"/>
      <c r="H80" s="2">
        <f>VLOOKUP(A80,VAL!$A$3:$F$298,3,FALSE)</f>
        <v>33000000</v>
      </c>
      <c r="I80" s="2">
        <v>33000000</v>
      </c>
      <c r="J80" s="2">
        <v>16429576294</v>
      </c>
      <c r="K80" s="2">
        <v>16617382913</v>
      </c>
      <c r="L80" s="2">
        <v>17234646680</v>
      </c>
      <c r="M80" s="2">
        <v>17236054450</v>
      </c>
      <c r="N80" s="2">
        <v>16974129913</v>
      </c>
      <c r="O80" s="2">
        <v>2521874.7568000006</v>
      </c>
      <c r="P80" t="str">
        <f t="shared" si="3"/>
        <v>17210</v>
      </c>
      <c r="Q80" s="2">
        <v>11676499.8721458</v>
      </c>
    </row>
    <row r="81" spans="1:17" x14ac:dyDescent="0.25">
      <c r="A81" t="s">
        <v>521</v>
      </c>
      <c r="B81" t="s">
        <v>522</v>
      </c>
      <c r="C81" s="1"/>
      <c r="D81" s="7"/>
      <c r="E81" s="7"/>
      <c r="F81" s="7"/>
      <c r="G81" s="2"/>
      <c r="H81" s="2">
        <f>VLOOKUP(A81,VAL!$A$3:$F$298,3,FALSE)</f>
        <v>15060000</v>
      </c>
      <c r="I81" s="2">
        <v>15060000</v>
      </c>
      <c r="J81" s="2">
        <v>4784705100</v>
      </c>
      <c r="K81" s="2">
        <v>4643519695</v>
      </c>
      <c r="L81" s="2">
        <v>4904420556</v>
      </c>
      <c r="M81" s="2">
        <v>5297083113</v>
      </c>
      <c r="N81" s="2">
        <v>5627223900</v>
      </c>
      <c r="O81" s="2">
        <v>88546.457999999999</v>
      </c>
      <c r="P81" t="str">
        <f t="shared" si="3"/>
        <v>37502</v>
      </c>
      <c r="Q81" s="2">
        <v>3400489.91457</v>
      </c>
    </row>
    <row r="82" spans="1:17" x14ac:dyDescent="0.25">
      <c r="A82" t="s">
        <v>375</v>
      </c>
      <c r="B82" t="s">
        <v>376</v>
      </c>
      <c r="C82" s="1"/>
      <c r="D82" s="7"/>
      <c r="E82" s="7"/>
      <c r="F82" s="7"/>
      <c r="G82" s="2"/>
      <c r="H82" s="2">
        <f>VLOOKUP(A82,VAL!$A$3:$F$298,3,FALSE)</f>
        <v>9600000</v>
      </c>
      <c r="I82" s="2">
        <v>9600000</v>
      </c>
      <c r="J82" s="2">
        <v>3924007961</v>
      </c>
      <c r="K82" s="2">
        <v>3980300243</v>
      </c>
      <c r="L82" s="2">
        <v>4133620226</v>
      </c>
      <c r="M82" s="2">
        <v>4294406470</v>
      </c>
      <c r="N82" s="2">
        <v>4378639292</v>
      </c>
      <c r="O82" s="2">
        <v>0</v>
      </c>
      <c r="P82" t="str">
        <f t="shared" si="3"/>
        <v>27417</v>
      </c>
      <c r="Q82" s="2">
        <v>2788792.4578827</v>
      </c>
    </row>
    <row r="83" spans="1:17" x14ac:dyDescent="0.25">
      <c r="A83" t="s">
        <v>20</v>
      </c>
      <c r="B83" t="s">
        <v>21</v>
      </c>
      <c r="C83" s="1"/>
      <c r="D83" s="7"/>
      <c r="E83" s="7"/>
      <c r="F83" s="7"/>
      <c r="G83" s="2"/>
      <c r="H83" s="2">
        <f>VLOOKUP(A83,VAL!$A$3:$F$298,3,FALSE)</f>
        <v>1000000</v>
      </c>
      <c r="I83" s="2">
        <v>1000000</v>
      </c>
      <c r="J83" s="2">
        <v>526363002</v>
      </c>
      <c r="K83" s="2">
        <v>533560799</v>
      </c>
      <c r="L83" s="2">
        <v>556090897</v>
      </c>
      <c r="M83" s="2">
        <v>574820569</v>
      </c>
      <c r="N83" s="2">
        <v>589270803</v>
      </c>
      <c r="O83" s="2">
        <v>142924.74000000002</v>
      </c>
      <c r="P83" t="str">
        <f t="shared" si="3"/>
        <v>03053</v>
      </c>
      <c r="Q83" s="2">
        <v>374086.18552140001</v>
      </c>
    </row>
    <row r="84" spans="1:17" x14ac:dyDescent="0.25">
      <c r="A84" t="s">
        <v>367</v>
      </c>
      <c r="B84" t="s">
        <v>368</v>
      </c>
      <c r="C84" s="1"/>
      <c r="D84" s="7"/>
      <c r="E84" s="7"/>
      <c r="F84" s="7"/>
      <c r="G84" s="2"/>
      <c r="H84" s="2">
        <f>VLOOKUP(A84,VAL!$A$3:$F$298,3,FALSE)</f>
        <v>19000000</v>
      </c>
      <c r="I84" s="2">
        <v>19000000</v>
      </c>
      <c r="J84" s="2">
        <v>4651414006</v>
      </c>
      <c r="K84" s="2">
        <v>4652393492</v>
      </c>
      <c r="L84" s="2">
        <v>4916309850</v>
      </c>
      <c r="M84" s="2">
        <v>5172069538</v>
      </c>
      <c r="N84" s="2">
        <v>5423163405</v>
      </c>
      <c r="O84" s="2">
        <v>1311754.9172000003</v>
      </c>
      <c r="P84" t="str">
        <f t="shared" si="3"/>
        <v>27402</v>
      </c>
      <c r="Q84" s="2">
        <v>3305759.9340641997</v>
      </c>
    </row>
    <row r="85" spans="1:17" x14ac:dyDescent="0.25">
      <c r="A85" t="s">
        <v>449</v>
      </c>
      <c r="B85" t="s">
        <v>450</v>
      </c>
      <c r="C85" s="1"/>
      <c r="D85" s="7"/>
      <c r="E85" s="7"/>
      <c r="F85" s="7"/>
      <c r="G85" s="2"/>
      <c r="H85" s="2">
        <f>VLOOKUP(A85,VAL!$A$3:$F$298,3,FALSE)</f>
        <v>997304</v>
      </c>
      <c r="I85" s="2">
        <v>997304</v>
      </c>
      <c r="J85" s="2">
        <v>665560714</v>
      </c>
      <c r="K85" s="2">
        <v>667657669</v>
      </c>
      <c r="L85" s="2">
        <v>688507124</v>
      </c>
      <c r="M85" s="2">
        <v>723025442</v>
      </c>
      <c r="N85" s="2">
        <v>752778911</v>
      </c>
      <c r="O85" s="2">
        <v>96629.10040000001</v>
      </c>
      <c r="P85" t="str">
        <f t="shared" si="3"/>
        <v>32358</v>
      </c>
      <c r="Q85" s="2">
        <v>472522.63520000002</v>
      </c>
    </row>
    <row r="86" spans="1:17" x14ac:dyDescent="0.25">
      <c r="A86" t="s">
        <v>545</v>
      </c>
      <c r="B86" t="s">
        <v>546</v>
      </c>
      <c r="C86" s="1"/>
      <c r="D86" s="7"/>
      <c r="E86" s="7"/>
      <c r="F86" s="7"/>
      <c r="G86" s="2"/>
      <c r="H86" s="2">
        <f>VLOOKUP(A86,VAL!$A$3:$F$298,3,FALSE)</f>
        <v>165000</v>
      </c>
      <c r="I86" s="2">
        <v>165000</v>
      </c>
      <c r="J86" s="2">
        <v>87617824</v>
      </c>
      <c r="K86" s="2">
        <v>97856945</v>
      </c>
      <c r="L86" s="2">
        <v>103007201</v>
      </c>
      <c r="M86" s="2">
        <v>107208480</v>
      </c>
      <c r="N86" s="2">
        <v>112498654</v>
      </c>
      <c r="O86" s="2">
        <v>10349.712800000001</v>
      </c>
      <c r="P86" t="str">
        <f t="shared" si="3"/>
        <v>38302</v>
      </c>
      <c r="Q86" s="2">
        <v>62269.9875168</v>
      </c>
    </row>
    <row r="87" spans="1:17" x14ac:dyDescent="0.25">
      <c r="A87" t="s">
        <v>245</v>
      </c>
      <c r="B87" t="s">
        <v>246</v>
      </c>
      <c r="C87" s="1"/>
      <c r="D87" s="7"/>
      <c r="E87" s="7"/>
      <c r="F87" s="7"/>
      <c r="G87" s="2"/>
      <c r="H87" s="2">
        <f>VLOOKUP(A87,VAL!$A$3:$F$298,3,FALSE)</f>
        <v>110000</v>
      </c>
      <c r="I87" s="2">
        <v>110000</v>
      </c>
      <c r="J87" s="2">
        <v>54363054.269999996</v>
      </c>
      <c r="K87" s="2">
        <v>45557616</v>
      </c>
      <c r="L87" s="2">
        <v>46440545</v>
      </c>
      <c r="M87" s="2">
        <v>46943748</v>
      </c>
      <c r="N87" s="2">
        <v>47519398</v>
      </c>
      <c r="O87" s="2">
        <v>9137.9176000000007</v>
      </c>
      <c r="P87" t="str">
        <f t="shared" si="3"/>
        <v>20401</v>
      </c>
      <c r="Q87" s="2">
        <v>38635.822669689005</v>
      </c>
    </row>
    <row r="88" spans="1:17" x14ac:dyDescent="0.25">
      <c r="A88" t="s">
        <v>251</v>
      </c>
      <c r="B88" t="s">
        <v>252</v>
      </c>
      <c r="C88" s="1"/>
      <c r="D88" s="7"/>
      <c r="E88" s="7"/>
      <c r="F88" s="7"/>
      <c r="G88" s="2"/>
      <c r="H88" s="2">
        <f>VLOOKUP(A88,VAL!$A$3:$F$298,3,FALSE)</f>
        <v>1943620</v>
      </c>
      <c r="I88" s="2">
        <v>1943620</v>
      </c>
      <c r="J88" s="2">
        <v>1119740084.5599999</v>
      </c>
      <c r="K88" s="2">
        <v>1092182230</v>
      </c>
      <c r="L88" s="2">
        <v>1072639088</v>
      </c>
      <c r="M88" s="2">
        <v>1049823794</v>
      </c>
      <c r="N88" s="2">
        <v>1008782791</v>
      </c>
      <c r="O88" s="2">
        <v>0</v>
      </c>
      <c r="P88" t="str">
        <f t="shared" si="3"/>
        <v>20404</v>
      </c>
      <c r="Q88" s="2">
        <v>795799.27809679194</v>
      </c>
    </row>
    <row r="89" spans="1:17" x14ac:dyDescent="0.25">
      <c r="A89" t="s">
        <v>134</v>
      </c>
      <c r="B89" t="s">
        <v>135</v>
      </c>
      <c r="C89" s="1"/>
      <c r="D89" s="7"/>
      <c r="E89" s="7"/>
      <c r="F89" s="7"/>
      <c r="G89" s="2"/>
      <c r="H89" s="2">
        <f>VLOOKUP(A89,VAL!$A$3:$F$298,3,FALSE)</f>
        <v>1130000</v>
      </c>
      <c r="I89" s="2">
        <v>1130000</v>
      </c>
      <c r="J89" s="2">
        <v>287501410</v>
      </c>
      <c r="K89" s="2">
        <v>310371573</v>
      </c>
      <c r="L89" s="2">
        <v>326513131</v>
      </c>
      <c r="M89" s="2">
        <v>336593753</v>
      </c>
      <c r="N89" s="2">
        <v>359098670</v>
      </c>
      <c r="O89" s="2">
        <v>150430.80920000002</v>
      </c>
      <c r="P89" t="str">
        <f t="shared" si="3"/>
        <v>13301</v>
      </c>
      <c r="Q89" s="2">
        <v>204327.252087</v>
      </c>
    </row>
    <row r="90" spans="1:17" x14ac:dyDescent="0.25">
      <c r="A90" t="s">
        <v>571</v>
      </c>
      <c r="B90" t="s">
        <v>572</v>
      </c>
      <c r="C90" s="1"/>
      <c r="D90" s="7"/>
      <c r="E90" s="7"/>
      <c r="F90" s="7"/>
      <c r="G90" s="2"/>
      <c r="H90" s="2">
        <f>VLOOKUP(A90,VAL!$A$3:$F$298,3,FALSE)</f>
        <v>1660000</v>
      </c>
      <c r="I90" s="2">
        <v>1500000</v>
      </c>
      <c r="J90" s="2">
        <v>903199848</v>
      </c>
      <c r="K90" s="2">
        <v>912728884</v>
      </c>
      <c r="L90" s="2">
        <v>972112018</v>
      </c>
      <c r="M90" s="2">
        <v>1053071800</v>
      </c>
      <c r="N90" s="2">
        <v>1148825051</v>
      </c>
      <c r="O90" s="2">
        <v>1164164.4644000002</v>
      </c>
      <c r="P90" t="str">
        <f t="shared" si="3"/>
        <v>39200</v>
      </c>
      <c r="Q90" s="2">
        <v>641904.13197360002</v>
      </c>
    </row>
    <row r="91" spans="1:17" x14ac:dyDescent="0.25">
      <c r="A91" t="s">
        <v>579</v>
      </c>
      <c r="B91" t="s">
        <v>580</v>
      </c>
      <c r="C91" s="1"/>
      <c r="D91" s="7"/>
      <c r="E91" s="7"/>
      <c r="F91" s="7"/>
      <c r="G91" s="2"/>
      <c r="H91" s="2">
        <f>VLOOKUP(A91,VAL!$A$3:$F$298,3,FALSE)</f>
        <v>626000</v>
      </c>
      <c r="I91" s="2">
        <v>626000</v>
      </c>
      <c r="J91" s="2">
        <v>353044154</v>
      </c>
      <c r="K91" s="2">
        <v>358293934</v>
      </c>
      <c r="L91" s="2">
        <v>385176610</v>
      </c>
      <c r="M91" s="2">
        <v>409751456</v>
      </c>
      <c r="N91" s="2">
        <v>439389672</v>
      </c>
      <c r="O91" s="2">
        <v>451662.05560000002</v>
      </c>
      <c r="P91" t="str">
        <f t="shared" si="3"/>
        <v>39204</v>
      </c>
      <c r="Q91" s="2">
        <v>250908.48024780001</v>
      </c>
    </row>
    <row r="92" spans="1:17" x14ac:dyDescent="0.25">
      <c r="A92" t="s">
        <v>431</v>
      </c>
      <c r="B92" t="s">
        <v>432</v>
      </c>
      <c r="C92" s="1"/>
      <c r="D92" s="7"/>
      <c r="E92" s="7"/>
      <c r="F92" s="7"/>
      <c r="G92" s="2"/>
      <c r="H92" s="2">
        <f>VLOOKUP(A92,VAL!$A$3:$F$298,3,FALSE)</f>
        <v>4449366</v>
      </c>
      <c r="I92" s="2">
        <v>4449366</v>
      </c>
      <c r="J92" s="2">
        <v>1919742014</v>
      </c>
      <c r="K92" s="2">
        <v>1980570891</v>
      </c>
      <c r="L92" s="2">
        <v>2130523037</v>
      </c>
      <c r="M92" s="2">
        <v>2205429589</v>
      </c>
      <c r="N92" s="2">
        <v>2281898887</v>
      </c>
      <c r="O92" s="2">
        <v>14598.354400000002</v>
      </c>
      <c r="P92" t="str">
        <f t="shared" si="3"/>
        <v>31332</v>
      </c>
      <c r="Q92" s="2">
        <v>1364360.6493498001</v>
      </c>
    </row>
    <row r="93" spans="1:17" x14ac:dyDescent="0.25">
      <c r="A93" t="s">
        <v>301</v>
      </c>
      <c r="B93" t="s">
        <v>302</v>
      </c>
      <c r="C93" s="1"/>
      <c r="D93" s="7"/>
      <c r="E93" s="7"/>
      <c r="F93" s="7"/>
      <c r="G93" s="2"/>
      <c r="H93" s="2">
        <f>VLOOKUP(A93,VAL!$A$3:$F$298,3,FALSE)</f>
        <v>736752</v>
      </c>
      <c r="I93" s="2">
        <v>736752</v>
      </c>
      <c r="J93" s="2">
        <v>817307507.5</v>
      </c>
      <c r="K93" s="2">
        <v>749341285</v>
      </c>
      <c r="L93" s="2">
        <v>782075047</v>
      </c>
      <c r="M93" s="2">
        <v>800449392</v>
      </c>
      <c r="N93" s="2">
        <v>831907917</v>
      </c>
      <c r="O93" s="2">
        <v>0</v>
      </c>
      <c r="P93" t="str">
        <f t="shared" si="3"/>
        <v>23054</v>
      </c>
      <c r="Q93" s="2">
        <v>328106.5</v>
      </c>
    </row>
    <row r="94" spans="1:17" x14ac:dyDescent="0.25">
      <c r="A94" t="s">
        <v>439</v>
      </c>
      <c r="B94" t="s">
        <v>440</v>
      </c>
      <c r="C94" s="1"/>
      <c r="D94" s="7"/>
      <c r="E94" s="7"/>
      <c r="F94" s="7"/>
      <c r="G94" s="2"/>
      <c r="H94" s="2">
        <f>VLOOKUP(A94,VAL!$A$3:$F$298,3,FALSE)</f>
        <v>185000</v>
      </c>
      <c r="I94" s="2">
        <v>185000</v>
      </c>
      <c r="J94" s="2">
        <v>128572769</v>
      </c>
      <c r="K94" s="2">
        <v>131695136</v>
      </c>
      <c r="L94" s="2">
        <v>135156548</v>
      </c>
      <c r="M94" s="2">
        <v>142016947</v>
      </c>
      <c r="N94" s="2">
        <v>152814020</v>
      </c>
      <c r="O94" s="2">
        <v>0</v>
      </c>
      <c r="P94" t="str">
        <f t="shared" si="3"/>
        <v>32312</v>
      </c>
      <c r="Q94" s="2">
        <v>87179.199999999997</v>
      </c>
    </row>
    <row r="95" spans="1:17" x14ac:dyDescent="0.25">
      <c r="A95" t="s">
        <v>56</v>
      </c>
      <c r="B95" t="s">
        <v>57</v>
      </c>
      <c r="C95" s="1"/>
      <c r="D95" s="7"/>
      <c r="E95" s="7"/>
      <c r="F95" s="7"/>
      <c r="G95" s="2"/>
      <c r="H95" s="2">
        <f>VLOOKUP(A95,VAL!$A$3:$F$298,3,FALSE)</f>
        <v>550000</v>
      </c>
      <c r="I95" s="2">
        <v>550000</v>
      </c>
      <c r="J95" s="2">
        <v>191775233</v>
      </c>
      <c r="K95" s="2">
        <v>205002789</v>
      </c>
      <c r="L95" s="2">
        <v>216662434</v>
      </c>
      <c r="M95" s="2">
        <v>222268539</v>
      </c>
      <c r="N95" s="2">
        <v>230616042</v>
      </c>
      <c r="O95" s="2">
        <v>1690.402</v>
      </c>
      <c r="P95" t="str">
        <f t="shared" si="3"/>
        <v>06103</v>
      </c>
      <c r="Q95" s="2">
        <v>136294.65809310001</v>
      </c>
    </row>
    <row r="96" spans="1:17" x14ac:dyDescent="0.25">
      <c r="A96" t="s">
        <v>497</v>
      </c>
      <c r="B96" t="s">
        <v>498</v>
      </c>
      <c r="C96" s="1"/>
      <c r="D96" s="7"/>
      <c r="E96" s="7"/>
      <c r="F96" s="7"/>
      <c r="G96" s="2"/>
      <c r="H96" s="2">
        <f>VLOOKUP(A96,VAL!$A$3:$F$298,3,FALSE)</f>
        <v>2267000</v>
      </c>
      <c r="I96" s="2">
        <v>2267000</v>
      </c>
      <c r="J96" s="2">
        <v>1150276891</v>
      </c>
      <c r="K96" s="2">
        <v>1192648352</v>
      </c>
      <c r="L96" s="2">
        <v>1255859029</v>
      </c>
      <c r="M96" s="2">
        <v>1313126667</v>
      </c>
      <c r="N96" s="2">
        <v>1397547510</v>
      </c>
      <c r="O96" s="2">
        <v>0</v>
      </c>
      <c r="P96" t="str">
        <f t="shared" si="3"/>
        <v>34324</v>
      </c>
      <c r="Q96" s="2">
        <v>817501.78643370001</v>
      </c>
    </row>
    <row r="97" spans="1:17" x14ac:dyDescent="0.25">
      <c r="A97" t="s">
        <v>295</v>
      </c>
      <c r="B97" t="s">
        <v>296</v>
      </c>
      <c r="C97" s="1"/>
      <c r="D97" s="7"/>
      <c r="E97" s="7"/>
      <c r="F97" s="7"/>
      <c r="G97" s="2"/>
      <c r="H97" s="2">
        <f>VLOOKUP(A97,VAL!$A$3:$F$298,3,FALSE)</f>
        <v>270000</v>
      </c>
      <c r="I97" s="2">
        <v>270000</v>
      </c>
      <c r="J97" s="2">
        <v>149363730</v>
      </c>
      <c r="K97" s="2">
        <v>151888713</v>
      </c>
      <c r="L97" s="2">
        <v>162009912</v>
      </c>
      <c r="M97" s="2">
        <v>164774860</v>
      </c>
      <c r="N97" s="2">
        <v>171016339</v>
      </c>
      <c r="O97" s="2">
        <v>0</v>
      </c>
      <c r="P97" t="str">
        <f t="shared" si="3"/>
        <v>22204</v>
      </c>
      <c r="Q97" s="2">
        <v>106152.80291100001</v>
      </c>
    </row>
    <row r="98" spans="1:17" x14ac:dyDescent="0.25">
      <c r="A98" t="s">
        <v>577</v>
      </c>
      <c r="B98" t="s">
        <v>578</v>
      </c>
      <c r="C98" s="1"/>
      <c r="D98" s="7"/>
      <c r="E98" s="7"/>
      <c r="F98" s="7"/>
      <c r="G98" s="2"/>
      <c r="H98" s="2">
        <f>VLOOKUP(A98,VAL!$A$3:$F$298,3,FALSE)</f>
        <v>1400000</v>
      </c>
      <c r="I98" s="2">
        <v>1400000</v>
      </c>
      <c r="J98" s="2">
        <v>544691156</v>
      </c>
      <c r="K98" s="2">
        <v>583063120</v>
      </c>
      <c r="L98" s="2">
        <v>633335204</v>
      </c>
      <c r="M98" s="2">
        <v>658210636</v>
      </c>
      <c r="N98" s="2">
        <v>712637879</v>
      </c>
      <c r="O98" s="2">
        <v>242020.31560000003</v>
      </c>
      <c r="P98" t="str">
        <f t="shared" si="3"/>
        <v>39203</v>
      </c>
      <c r="Q98" s="2">
        <v>387112.00456920004</v>
      </c>
    </row>
    <row r="99" spans="1:17" x14ac:dyDescent="0.25">
      <c r="A99" t="s">
        <v>186</v>
      </c>
      <c r="B99" t="s">
        <v>187</v>
      </c>
      <c r="C99" s="1"/>
      <c r="D99" s="7"/>
      <c r="E99" s="7"/>
      <c r="F99" s="7"/>
      <c r="G99" s="2"/>
      <c r="H99" s="2">
        <f>VLOOKUP(A99,VAL!$A$3:$F$298,3,FALSE)</f>
        <v>47329540</v>
      </c>
      <c r="I99" s="2">
        <v>47329540</v>
      </c>
      <c r="J99" s="2">
        <v>21291686331</v>
      </c>
      <c r="K99" s="2">
        <v>21703207397</v>
      </c>
      <c r="L99" s="2">
        <v>21944727929</v>
      </c>
      <c r="M99" s="2">
        <v>23100040471</v>
      </c>
      <c r="N99" s="2">
        <v>24159767622</v>
      </c>
      <c r="O99" s="2">
        <v>0</v>
      </c>
      <c r="P99" t="str">
        <f t="shared" si="3"/>
        <v>17401</v>
      </c>
      <c r="Q99" s="2">
        <v>15132001.4754417</v>
      </c>
    </row>
    <row r="100" spans="1:17" x14ac:dyDescent="0.25">
      <c r="A100" t="s">
        <v>52</v>
      </c>
      <c r="B100" t="s">
        <v>53</v>
      </c>
      <c r="C100" s="1"/>
      <c r="D100" s="7"/>
      <c r="E100" s="7"/>
      <c r="F100" s="7"/>
      <c r="G100" s="2"/>
      <c r="H100" s="2">
        <f>VLOOKUP(A100,VAL!$A$3:$F$298,3,FALSE)</f>
        <v>4997000</v>
      </c>
      <c r="I100" s="2">
        <v>2400000</v>
      </c>
      <c r="J100" s="2">
        <v>1585031393</v>
      </c>
      <c r="K100" s="2">
        <v>1658241113</v>
      </c>
      <c r="L100" s="2">
        <v>1716980699</v>
      </c>
      <c r="M100" s="2">
        <v>1850372334</v>
      </c>
      <c r="N100" s="2">
        <v>1927423276</v>
      </c>
      <c r="O100" s="2">
        <v>145096.81479999999</v>
      </c>
      <c r="P100" t="str">
        <f t="shared" si="3"/>
        <v>06098</v>
      </c>
      <c r="Q100" s="2">
        <v>1126481.8110050999</v>
      </c>
    </row>
    <row r="101" spans="1:17" x14ac:dyDescent="0.25">
      <c r="A101" t="s">
        <v>311</v>
      </c>
      <c r="B101" t="s">
        <v>312</v>
      </c>
      <c r="C101" s="1"/>
      <c r="D101" s="7"/>
      <c r="E101" s="7"/>
      <c r="F101" s="7"/>
      <c r="G101" s="2"/>
      <c r="H101" s="2">
        <f>VLOOKUP(A101,VAL!$A$3:$F$298,3,FALSE)</f>
        <v>1914895</v>
      </c>
      <c r="I101" s="2">
        <v>1914895</v>
      </c>
      <c r="J101" s="2">
        <v>1181704576.5</v>
      </c>
      <c r="K101" s="2">
        <v>1147570383</v>
      </c>
      <c r="L101" s="2">
        <v>1177086587</v>
      </c>
      <c r="M101" s="2">
        <v>1245843517</v>
      </c>
      <c r="N101" s="2">
        <v>1311487445</v>
      </c>
      <c r="O101" s="2">
        <v>0</v>
      </c>
      <c r="P101" t="str">
        <f t="shared" si="3"/>
        <v>23404</v>
      </c>
      <c r="Q101" s="2">
        <v>540842.69999999995</v>
      </c>
    </row>
    <row r="102" spans="1:17" x14ac:dyDescent="0.25">
      <c r="A102" t="s">
        <v>138</v>
      </c>
      <c r="B102" t="s">
        <v>139</v>
      </c>
      <c r="C102" s="1"/>
      <c r="D102" s="7"/>
      <c r="E102" s="7"/>
      <c r="F102" s="7"/>
      <c r="G102" s="2"/>
      <c r="H102" s="2">
        <f>VLOOKUP(A102,VAL!$A$3:$F$298,3,FALSE)</f>
        <v>2975750</v>
      </c>
      <c r="I102" s="2">
        <v>2975750</v>
      </c>
      <c r="J102" s="2">
        <v>640200967</v>
      </c>
      <c r="K102" s="2">
        <v>619066422</v>
      </c>
      <c r="L102" s="2">
        <v>618764922</v>
      </c>
      <c r="M102" s="2">
        <v>611680917</v>
      </c>
      <c r="N102" s="2">
        <v>604837496</v>
      </c>
      <c r="O102" s="2">
        <v>427055.59400000004</v>
      </c>
      <c r="P102" t="str">
        <f t="shared" si="3"/>
        <v>14028</v>
      </c>
      <c r="Q102" s="2">
        <v>454990.82724690001</v>
      </c>
    </row>
    <row r="103" spans="1:17" x14ac:dyDescent="0.25">
      <c r="A103" t="s">
        <v>102</v>
      </c>
      <c r="B103" t="s">
        <v>103</v>
      </c>
      <c r="C103" s="1"/>
      <c r="D103" s="7"/>
      <c r="E103" s="7"/>
      <c r="F103" s="7"/>
      <c r="G103" s="2"/>
      <c r="H103" s="2">
        <f>VLOOKUP(A103,VAL!$A$3:$F$298,3,FALSE)</f>
        <v>100000</v>
      </c>
      <c r="I103" s="2">
        <v>99448</v>
      </c>
      <c r="J103" s="2">
        <v>67566606.528967902</v>
      </c>
      <c r="K103" s="2">
        <v>66680749</v>
      </c>
      <c r="L103" s="2">
        <v>67144272</v>
      </c>
      <c r="M103" s="2">
        <v>67087212</v>
      </c>
      <c r="N103" s="2">
        <v>66876336</v>
      </c>
      <c r="O103" s="2">
        <v>61947.197200000002</v>
      </c>
      <c r="P103" t="str">
        <f t="shared" si="3"/>
        <v>10070</v>
      </c>
      <c r="Q103" s="2">
        <v>47118.462399999997</v>
      </c>
    </row>
    <row r="104" spans="1:17" x14ac:dyDescent="0.25">
      <c r="A104" t="s">
        <v>419</v>
      </c>
      <c r="B104" t="s">
        <v>420</v>
      </c>
      <c r="C104" s="1"/>
      <c r="D104" s="7"/>
      <c r="E104" s="7"/>
      <c r="F104" s="7"/>
      <c r="G104" s="2"/>
      <c r="H104" s="2">
        <f>VLOOKUP(A104,VAL!$A$3:$F$298,3,FALSE)</f>
        <v>196000</v>
      </c>
      <c r="I104" s="2">
        <v>102350</v>
      </c>
      <c r="J104" s="2">
        <v>112315630</v>
      </c>
      <c r="K104" s="2">
        <v>101661705</v>
      </c>
      <c r="L104" s="2">
        <v>102446756</v>
      </c>
      <c r="M104" s="2">
        <v>103144078</v>
      </c>
      <c r="N104" s="2">
        <v>101253742</v>
      </c>
      <c r="O104" s="2">
        <v>0</v>
      </c>
      <c r="P104" t="str">
        <f t="shared" si="3"/>
        <v>31063</v>
      </c>
      <c r="Q104" s="2">
        <v>48493.43</v>
      </c>
    </row>
    <row r="105" spans="1:17" x14ac:dyDescent="0.25">
      <c r="A105" t="s">
        <v>205</v>
      </c>
      <c r="B105" t="s">
        <v>206</v>
      </c>
      <c r="C105" s="1"/>
      <c r="D105" s="7"/>
      <c r="E105" s="7"/>
      <c r="F105" s="7"/>
      <c r="G105" s="2"/>
      <c r="H105" s="2">
        <f>VLOOKUP(A105,VAL!$A$3:$F$298,3,FALSE)</f>
        <v>36300000</v>
      </c>
      <c r="I105" s="2">
        <v>36300000</v>
      </c>
      <c r="J105" s="2">
        <v>33606039983</v>
      </c>
      <c r="K105" s="2">
        <v>35349855015</v>
      </c>
      <c r="L105" s="2">
        <v>36106567892</v>
      </c>
      <c r="M105" s="2">
        <v>37400158270</v>
      </c>
      <c r="N105" s="2">
        <v>39033132482</v>
      </c>
      <c r="O105" s="2">
        <v>0</v>
      </c>
      <c r="P105" t="str">
        <f t="shared" si="3"/>
        <v>17411</v>
      </c>
      <c r="Q105" s="2">
        <v>17198940</v>
      </c>
    </row>
    <row r="106" spans="1:17" x14ac:dyDescent="0.25">
      <c r="A106" t="s">
        <v>112</v>
      </c>
      <c r="B106" t="s">
        <v>113</v>
      </c>
      <c r="C106" s="1"/>
      <c r="D106" s="7"/>
      <c r="E106" s="7"/>
      <c r="F106" s="7"/>
      <c r="G106" s="2"/>
      <c r="H106" s="2">
        <f>VLOOKUP(A106,VAL!$A$3:$F$298,3,FALSE)</f>
        <v>75000</v>
      </c>
      <c r="I106" s="2">
        <v>75000</v>
      </c>
      <c r="J106" s="2">
        <v>72564410</v>
      </c>
      <c r="K106" s="2">
        <v>84098561</v>
      </c>
      <c r="L106" s="2">
        <v>90843435</v>
      </c>
      <c r="M106" s="2">
        <v>100423944</v>
      </c>
      <c r="N106" s="2">
        <v>113335526</v>
      </c>
      <c r="O106" s="2">
        <v>0</v>
      </c>
      <c r="P106" t="str">
        <f t="shared" si="3"/>
        <v>11056</v>
      </c>
      <c r="Q106" s="2">
        <v>35535</v>
      </c>
    </row>
    <row r="107" spans="1:17" x14ac:dyDescent="0.25">
      <c r="A107" t="s">
        <v>78</v>
      </c>
      <c r="B107" t="s">
        <v>79</v>
      </c>
      <c r="C107" s="1"/>
      <c r="D107" s="7"/>
      <c r="E107" s="7"/>
      <c r="F107" s="7"/>
      <c r="G107" s="2"/>
      <c r="H107" s="2">
        <f>VLOOKUP(A107,VAL!$A$3:$F$298,3,FALSE)</f>
        <v>2592947</v>
      </c>
      <c r="I107" s="2">
        <v>2592947</v>
      </c>
      <c r="J107" s="2">
        <v>1365725944</v>
      </c>
      <c r="K107" s="2">
        <v>1486603098</v>
      </c>
      <c r="L107" s="2">
        <v>1583120578</v>
      </c>
      <c r="M107" s="2">
        <v>1728783214</v>
      </c>
      <c r="N107" s="2">
        <v>1858156555</v>
      </c>
      <c r="O107" s="2">
        <v>0</v>
      </c>
      <c r="P107" t="str">
        <f t="shared" si="3"/>
        <v>08402</v>
      </c>
      <c r="Q107" s="2">
        <v>970621.42840079998</v>
      </c>
    </row>
    <row r="108" spans="1:17" x14ac:dyDescent="0.25">
      <c r="A108" t="s">
        <v>96</v>
      </c>
      <c r="B108" t="s">
        <v>97</v>
      </c>
      <c r="C108" s="1"/>
      <c r="D108" s="7"/>
      <c r="E108" s="7"/>
      <c r="F108" s="7"/>
      <c r="G108" s="2"/>
      <c r="H108" s="2">
        <f>VLOOKUP(A108,VAL!$A$3:$F$298,3,FALSE)</f>
        <v>18325</v>
      </c>
      <c r="I108" s="2">
        <v>18325</v>
      </c>
      <c r="J108" s="2">
        <v>16879170</v>
      </c>
      <c r="K108" s="2">
        <v>16290184</v>
      </c>
      <c r="L108" s="2">
        <v>16468273</v>
      </c>
      <c r="M108" s="2">
        <v>16092190</v>
      </c>
      <c r="N108" s="2">
        <v>16145356</v>
      </c>
      <c r="O108" s="2">
        <v>12183.836000000001</v>
      </c>
      <c r="P108" t="str">
        <f t="shared" si="3"/>
        <v>10003</v>
      </c>
      <c r="Q108" s="2">
        <v>8682.3850000000002</v>
      </c>
    </row>
    <row r="109" spans="1:17" x14ac:dyDescent="0.25">
      <c r="A109" t="s">
        <v>82</v>
      </c>
      <c r="B109" t="s">
        <v>83</v>
      </c>
      <c r="C109" s="1"/>
      <c r="D109" s="7"/>
      <c r="E109" s="7"/>
      <c r="F109" s="7"/>
      <c r="G109" s="2"/>
      <c r="H109" s="2">
        <f>VLOOKUP(A109,VAL!$A$3:$F$298,3,FALSE)</f>
        <v>3500000</v>
      </c>
      <c r="I109" s="2">
        <v>3500000</v>
      </c>
      <c r="J109" s="2">
        <v>2356625234</v>
      </c>
      <c r="K109" s="2">
        <v>2374475566</v>
      </c>
      <c r="L109" s="2">
        <v>2437316606</v>
      </c>
      <c r="M109" s="2">
        <v>2665220826</v>
      </c>
      <c r="N109" s="2">
        <v>2815155506</v>
      </c>
      <c r="O109" s="2">
        <v>1138344.7040000001</v>
      </c>
      <c r="P109" t="str">
        <f t="shared" si="3"/>
        <v>08458</v>
      </c>
      <c r="Q109" s="2">
        <v>1658300</v>
      </c>
    </row>
    <row r="110" spans="1:17" x14ac:dyDescent="0.25">
      <c r="A110" t="s">
        <v>14</v>
      </c>
      <c r="B110" t="s">
        <v>15</v>
      </c>
      <c r="C110" s="1"/>
      <c r="D110" s="7"/>
      <c r="E110" s="7"/>
      <c r="F110" s="7"/>
      <c r="G110" s="2"/>
      <c r="H110" s="2">
        <f>VLOOKUP(A110,VAL!$A$3:$F$298,3,FALSE)</f>
        <v>13200000</v>
      </c>
      <c r="I110" s="2">
        <v>13200000</v>
      </c>
      <c r="J110" s="2">
        <v>8473733838</v>
      </c>
      <c r="K110" s="2">
        <v>8095080876</v>
      </c>
      <c r="L110" s="2">
        <v>8504995231</v>
      </c>
      <c r="M110" s="2">
        <v>8982005702</v>
      </c>
      <c r="N110" s="2">
        <v>9307648419</v>
      </c>
      <c r="O110" s="2">
        <v>4264123.9872000003</v>
      </c>
      <c r="P110" t="str">
        <f t="shared" si="3"/>
        <v>03017</v>
      </c>
      <c r="Q110" s="2">
        <v>6022282.6386666</v>
      </c>
    </row>
    <row r="111" spans="1:17" x14ac:dyDescent="0.25">
      <c r="A111" t="s">
        <v>211</v>
      </c>
      <c r="B111" t="s">
        <v>212</v>
      </c>
      <c r="C111" s="1"/>
      <c r="D111" s="7"/>
      <c r="E111" s="7"/>
      <c r="F111" s="7"/>
      <c r="G111" s="2"/>
      <c r="H111" s="2">
        <f>VLOOKUP(A111,VAL!$A$3:$F$298,3,FALSE)</f>
        <v>44000000</v>
      </c>
      <c r="I111" s="2">
        <v>44000000</v>
      </c>
      <c r="J111" s="2">
        <v>27119392759</v>
      </c>
      <c r="K111" s="2">
        <v>27398332849</v>
      </c>
      <c r="L111" s="2">
        <v>28120184161</v>
      </c>
      <c r="M111" s="2">
        <v>29463427501</v>
      </c>
      <c r="N111" s="2">
        <v>30262648488</v>
      </c>
      <c r="O111" s="2">
        <v>63717.040800000002</v>
      </c>
      <c r="P111" t="str">
        <f t="shared" si="3"/>
        <v>17415</v>
      </c>
      <c r="Q111" s="2">
        <v>19273752.433821298</v>
      </c>
    </row>
    <row r="112" spans="1:17" x14ac:dyDescent="0.25">
      <c r="A112" t="s">
        <v>485</v>
      </c>
      <c r="B112" t="s">
        <v>486</v>
      </c>
      <c r="C112" s="1"/>
      <c r="D112" s="7"/>
      <c r="E112" s="7"/>
      <c r="F112" s="7"/>
      <c r="G112" s="2"/>
      <c r="H112" s="2">
        <f>VLOOKUP(A112,VAL!$A$3:$F$298,3,FALSE)</f>
        <v>1459925</v>
      </c>
      <c r="I112" s="2">
        <v>1459925</v>
      </c>
      <c r="J112" s="2">
        <v>541857419.15845013</v>
      </c>
      <c r="K112" s="2">
        <v>554815149</v>
      </c>
      <c r="L112" s="2">
        <v>568895544</v>
      </c>
      <c r="M112" s="2">
        <v>559812918</v>
      </c>
      <c r="N112" s="2">
        <v>585216281</v>
      </c>
      <c r="O112" s="2">
        <v>170500.08360000001</v>
      </c>
      <c r="P112" t="str">
        <f t="shared" si="3"/>
        <v>33212</v>
      </c>
      <c r="Q112" s="2">
        <v>385098.06779591047</v>
      </c>
    </row>
    <row r="113" spans="1:17" x14ac:dyDescent="0.25">
      <c r="A113" t="s">
        <v>18</v>
      </c>
      <c r="B113" t="s">
        <v>19</v>
      </c>
      <c r="C113" s="1"/>
      <c r="D113" s="7"/>
      <c r="E113" s="7"/>
      <c r="F113" s="7"/>
      <c r="G113" s="2"/>
      <c r="H113" s="2">
        <f>VLOOKUP(A113,VAL!$A$3:$F$298,3,FALSE)</f>
        <v>1400000</v>
      </c>
      <c r="I113" s="2">
        <v>1400000</v>
      </c>
      <c r="J113" s="2">
        <v>758579083</v>
      </c>
      <c r="K113" s="2">
        <v>720360951</v>
      </c>
      <c r="L113" s="2">
        <v>758454284</v>
      </c>
      <c r="M113" s="2">
        <v>798324806</v>
      </c>
      <c r="N113" s="2">
        <v>811593881</v>
      </c>
      <c r="O113" s="2">
        <v>275091.98640000005</v>
      </c>
      <c r="P113" t="str">
        <f t="shared" si="3"/>
        <v>03052</v>
      </c>
      <c r="Q113" s="2">
        <v>539122.15428809996</v>
      </c>
    </row>
    <row r="114" spans="1:17" x14ac:dyDescent="0.25">
      <c r="A114" t="s">
        <v>233</v>
      </c>
      <c r="B114" t="s">
        <v>234</v>
      </c>
      <c r="C114" s="1"/>
      <c r="D114" s="7"/>
      <c r="E114" s="7"/>
      <c r="F114" s="7"/>
      <c r="G114" s="2"/>
      <c r="H114" s="2">
        <f>VLOOKUP(A114,VAL!$A$3:$F$298,3,FALSE)</f>
        <v>1650108</v>
      </c>
      <c r="I114" s="2">
        <v>1650108</v>
      </c>
      <c r="J114" s="2">
        <v>716591248</v>
      </c>
      <c r="K114" s="2">
        <v>750840409</v>
      </c>
      <c r="L114" s="2">
        <v>766809221</v>
      </c>
      <c r="M114" s="2">
        <v>807413456</v>
      </c>
      <c r="N114" s="2">
        <v>856298841</v>
      </c>
      <c r="O114" s="2">
        <v>0</v>
      </c>
      <c r="P114" t="str">
        <f t="shared" si="3"/>
        <v>19403</v>
      </c>
      <c r="Q114" s="2">
        <v>509281.39995359996</v>
      </c>
    </row>
    <row r="115" spans="1:17" x14ac:dyDescent="0.25">
      <c r="A115" t="s">
        <v>247</v>
      </c>
      <c r="B115" t="s">
        <v>248</v>
      </c>
      <c r="C115" s="1"/>
      <c r="D115" s="7"/>
      <c r="E115" s="7"/>
      <c r="F115" s="7"/>
      <c r="G115" s="2"/>
      <c r="H115" s="2">
        <f>VLOOKUP(A115,VAL!$A$3:$F$298,3,FALSE)</f>
        <v>90000</v>
      </c>
      <c r="I115" s="2">
        <v>90000</v>
      </c>
      <c r="J115" s="2">
        <v>42285209.759999998</v>
      </c>
      <c r="K115" s="2">
        <v>39064219</v>
      </c>
      <c r="L115" s="2">
        <v>40113620</v>
      </c>
      <c r="M115" s="2">
        <v>42618979</v>
      </c>
      <c r="N115" s="2">
        <v>43257350</v>
      </c>
      <c r="O115" s="2">
        <v>12131.613200000002</v>
      </c>
      <c r="P115" t="str">
        <f t="shared" si="3"/>
        <v>20402</v>
      </c>
      <c r="Q115" s="2">
        <v>30052.098576432003</v>
      </c>
    </row>
    <row r="116" spans="1:17" x14ac:dyDescent="0.25">
      <c r="A116" t="s">
        <v>393</v>
      </c>
      <c r="B116" t="s">
        <v>394</v>
      </c>
      <c r="C116" s="1"/>
      <c r="D116" s="7"/>
      <c r="E116" s="7"/>
      <c r="F116" s="7"/>
      <c r="G116" s="2"/>
      <c r="H116" s="2">
        <f>VLOOKUP(A116,VAL!$A$3:$F$298,3,FALSE)</f>
        <v>1250000</v>
      </c>
      <c r="I116" s="2">
        <v>1250000</v>
      </c>
      <c r="J116" s="2">
        <v>587696875</v>
      </c>
      <c r="K116" s="2">
        <v>521422332</v>
      </c>
      <c r="L116" s="2">
        <v>493917006</v>
      </c>
      <c r="M116" s="2">
        <v>489173413</v>
      </c>
      <c r="N116" s="2">
        <v>496781735</v>
      </c>
      <c r="O116" s="2">
        <v>0</v>
      </c>
      <c r="P116" t="str">
        <f t="shared" si="3"/>
        <v>29311</v>
      </c>
      <c r="Q116" s="2">
        <v>417676.1690625</v>
      </c>
    </row>
    <row r="117" spans="1:17" x14ac:dyDescent="0.25">
      <c r="A117" t="s">
        <v>54</v>
      </c>
      <c r="B117" t="s">
        <v>55</v>
      </c>
      <c r="C117" s="1"/>
      <c r="D117" s="7"/>
      <c r="E117" s="7"/>
      <c r="F117" s="7"/>
      <c r="G117" s="2"/>
      <c r="H117" s="2">
        <f>VLOOKUP(A117,VAL!$A$3:$F$298,3,FALSE)</f>
        <v>2954259</v>
      </c>
      <c r="I117" s="2">
        <v>2954259</v>
      </c>
      <c r="J117" s="2">
        <v>1279578804</v>
      </c>
      <c r="K117" s="2">
        <v>1283538189</v>
      </c>
      <c r="L117" s="2">
        <v>1333114605</v>
      </c>
      <c r="M117" s="2">
        <v>1386396115</v>
      </c>
      <c r="N117" s="2">
        <v>1442669135</v>
      </c>
      <c r="O117" s="2">
        <v>159155.30120000002</v>
      </c>
      <c r="P117" t="str">
        <f t="shared" si="3"/>
        <v>06101</v>
      </c>
      <c r="Q117" s="2">
        <v>909396.65600279998</v>
      </c>
    </row>
    <row r="118" spans="1:17" x14ac:dyDescent="0.25">
      <c r="A118" t="s">
        <v>533</v>
      </c>
      <c r="B118" t="s">
        <v>534</v>
      </c>
      <c r="C118" s="1"/>
      <c r="D118" s="7"/>
      <c r="E118" s="7"/>
      <c r="F118" s="7"/>
      <c r="G118" s="2"/>
      <c r="H118" s="2">
        <f>VLOOKUP(A118,VAL!$A$3:$F$298,3,FALSE)</f>
        <v>614000</v>
      </c>
      <c r="I118" s="2">
        <v>614000</v>
      </c>
      <c r="J118" s="2">
        <v>202660568</v>
      </c>
      <c r="K118" s="2">
        <v>233036462</v>
      </c>
      <c r="L118" s="2">
        <v>254488222</v>
      </c>
      <c r="M118" s="2">
        <v>274124583</v>
      </c>
      <c r="N118" s="2">
        <v>288242370</v>
      </c>
      <c r="O118" s="2">
        <v>0</v>
      </c>
      <c r="P118" t="str">
        <f t="shared" si="3"/>
        <v>38126</v>
      </c>
      <c r="Q118" s="2">
        <v>74185.235000000001</v>
      </c>
    </row>
    <row r="119" spans="1:17" x14ac:dyDescent="0.25">
      <c r="A119" t="s">
        <v>32</v>
      </c>
      <c r="B119" t="s">
        <v>33</v>
      </c>
      <c r="C119" s="1"/>
      <c r="D119" s="7"/>
      <c r="E119" s="7"/>
      <c r="F119" s="7"/>
      <c r="G119" s="2"/>
      <c r="H119" s="2">
        <f>VLOOKUP(A119,VAL!$A$3:$F$298,3,FALSE)</f>
        <v>3354086</v>
      </c>
      <c r="I119" s="2">
        <v>3354086</v>
      </c>
      <c r="J119" s="2">
        <v>2531099195</v>
      </c>
      <c r="K119" s="2">
        <v>2671492430</v>
      </c>
      <c r="L119" s="2">
        <v>2963481858</v>
      </c>
      <c r="M119" s="2">
        <v>3219456796</v>
      </c>
      <c r="N119" s="2">
        <v>3501284222</v>
      </c>
      <c r="O119" s="2">
        <v>0</v>
      </c>
      <c r="P119" t="str">
        <f t="shared" si="3"/>
        <v>04129</v>
      </c>
      <c r="Q119" s="2">
        <v>1589165.9468</v>
      </c>
    </row>
    <row r="120" spans="1:17" x14ac:dyDescent="0.25">
      <c r="A120" t="s">
        <v>409</v>
      </c>
      <c r="B120" t="s">
        <v>410</v>
      </c>
      <c r="C120" s="1"/>
      <c r="D120" s="7"/>
      <c r="E120" s="7"/>
      <c r="F120" s="7"/>
      <c r="G120" s="2"/>
      <c r="H120" s="2">
        <f>VLOOKUP(A120,VAL!$A$3:$F$298,3,FALSE)</f>
        <v>9548300</v>
      </c>
      <c r="I120" s="2">
        <v>9548300</v>
      </c>
      <c r="J120" s="2">
        <v>6275737667</v>
      </c>
      <c r="K120" s="2">
        <v>6611239473</v>
      </c>
      <c r="L120" s="2">
        <v>7166883692</v>
      </c>
      <c r="M120" s="2">
        <v>7608083961</v>
      </c>
      <c r="N120" s="2">
        <v>8127963477</v>
      </c>
      <c r="O120" s="2">
        <v>995816.78000000014</v>
      </c>
      <c r="P120" t="str">
        <f t="shared" si="3"/>
        <v>31004</v>
      </c>
      <c r="Q120" s="2">
        <v>4460166.7599368999</v>
      </c>
    </row>
    <row r="121" spans="1:17" x14ac:dyDescent="0.25">
      <c r="A121" t="s">
        <v>209</v>
      </c>
      <c r="B121" t="s">
        <v>210</v>
      </c>
      <c r="C121" s="1"/>
      <c r="D121" s="7"/>
      <c r="E121" s="7"/>
      <c r="F121" s="7"/>
      <c r="G121" s="2"/>
      <c r="H121" s="2">
        <f>VLOOKUP(A121,VAL!$A$3:$F$298,3,FALSE)</f>
        <v>59200000</v>
      </c>
      <c r="I121" s="2">
        <v>59200000</v>
      </c>
      <c r="J121" s="2">
        <v>66041085316</v>
      </c>
      <c r="K121" s="2">
        <v>66235163661</v>
      </c>
      <c r="L121" s="2">
        <v>67683050502</v>
      </c>
      <c r="M121" s="2">
        <v>71106179851</v>
      </c>
      <c r="N121" s="2">
        <v>72172128869</v>
      </c>
      <c r="O121" s="2">
        <v>0</v>
      </c>
      <c r="P121" t="str">
        <f t="shared" si="3"/>
        <v>17414</v>
      </c>
      <c r="Q121" s="2">
        <v>28048960</v>
      </c>
    </row>
    <row r="122" spans="1:17" x14ac:dyDescent="0.25">
      <c r="A122" t="s">
        <v>425</v>
      </c>
      <c r="B122" t="s">
        <v>426</v>
      </c>
      <c r="C122" s="1"/>
      <c r="D122" s="7"/>
      <c r="E122" s="7"/>
      <c r="F122" s="7"/>
      <c r="G122" s="2"/>
      <c r="H122" s="2">
        <f>VLOOKUP(A122,VAL!$A$3:$F$298,3,FALSE)</f>
        <v>6725902</v>
      </c>
      <c r="I122" s="2">
        <v>6725902</v>
      </c>
      <c r="J122" s="2">
        <v>2586790483</v>
      </c>
      <c r="K122" s="2">
        <v>2642398478</v>
      </c>
      <c r="L122" s="2">
        <v>2742592147</v>
      </c>
      <c r="M122" s="2">
        <v>2847578364</v>
      </c>
      <c r="N122" s="2">
        <v>2898822813</v>
      </c>
      <c r="O122" s="2">
        <v>0</v>
      </c>
      <c r="P122" t="str">
        <f t="shared" si="3"/>
        <v>31306</v>
      </c>
      <c r="Q122" s="2">
        <v>1838431.9962681001</v>
      </c>
    </row>
    <row r="123" spans="1:17" x14ac:dyDescent="0.25">
      <c r="A123" t="s">
        <v>535</v>
      </c>
      <c r="B123" t="s">
        <v>536</v>
      </c>
      <c r="C123" s="1"/>
      <c r="D123" s="7"/>
      <c r="E123" s="7"/>
      <c r="F123" s="7"/>
      <c r="G123" s="2"/>
      <c r="H123" s="2">
        <f>VLOOKUP(A123,VAL!$A$3:$F$298,3,FALSE)</f>
        <v>170000</v>
      </c>
      <c r="I123" s="2">
        <v>170000</v>
      </c>
      <c r="J123" s="2">
        <v>47466788</v>
      </c>
      <c r="K123" s="2">
        <v>53014679</v>
      </c>
      <c r="L123" s="2">
        <v>56028460</v>
      </c>
      <c r="M123" s="2">
        <v>58916267</v>
      </c>
      <c r="N123" s="2">
        <v>62507682</v>
      </c>
      <c r="O123" s="2">
        <v>2155.9495999999999</v>
      </c>
      <c r="P123" t="str">
        <f t="shared" si="3"/>
        <v>38264</v>
      </c>
      <c r="Q123" s="2">
        <v>33734.646231600003</v>
      </c>
    </row>
    <row r="124" spans="1:17" x14ac:dyDescent="0.25">
      <c r="A124" t="s">
        <v>455</v>
      </c>
      <c r="B124" t="s">
        <v>456</v>
      </c>
      <c r="C124" s="1"/>
      <c r="D124" s="7"/>
      <c r="E124" s="7"/>
      <c r="F124" s="7"/>
      <c r="G124" s="2"/>
      <c r="H124" s="2">
        <f>VLOOKUP(A124,VAL!$A$3:$F$298,3,FALSE)</f>
        <v>1068175</v>
      </c>
      <c r="I124" s="2">
        <v>1068175</v>
      </c>
      <c r="J124" s="2">
        <v>642154492</v>
      </c>
      <c r="K124" s="2">
        <v>670267731</v>
      </c>
      <c r="L124" s="2">
        <v>681966425</v>
      </c>
      <c r="M124" s="2">
        <v>712293094</v>
      </c>
      <c r="N124" s="2">
        <v>737037226</v>
      </c>
      <c r="O124" s="2">
        <v>0</v>
      </c>
      <c r="P124" t="str">
        <f t="shared" si="3"/>
        <v>32362</v>
      </c>
      <c r="Q124" s="2">
        <v>456379.19746440003</v>
      </c>
    </row>
    <row r="125" spans="1:17" x14ac:dyDescent="0.25">
      <c r="A125" t="s">
        <v>6</v>
      </c>
      <c r="B125" t="s">
        <v>7</v>
      </c>
      <c r="C125" s="1"/>
      <c r="D125" s="7"/>
      <c r="E125" s="7"/>
      <c r="F125" s="7"/>
      <c r="G125" s="2"/>
      <c r="H125" s="2">
        <f>VLOOKUP(A125,VAL!$A$3:$F$298,3,FALSE)</f>
        <v>465000</v>
      </c>
      <c r="I125" s="2">
        <v>465000</v>
      </c>
      <c r="J125" s="2">
        <v>297570560</v>
      </c>
      <c r="K125" s="2">
        <v>307838225</v>
      </c>
      <c r="L125" s="2">
        <v>312046371</v>
      </c>
      <c r="M125" s="2">
        <v>325702452</v>
      </c>
      <c r="N125" s="2">
        <v>338077659</v>
      </c>
      <c r="O125" s="2">
        <v>0</v>
      </c>
      <c r="P125" t="str">
        <f t="shared" si="3"/>
        <v>01158</v>
      </c>
      <c r="Q125" s="2">
        <v>211483.39699200002</v>
      </c>
    </row>
    <row r="126" spans="1:17" x14ac:dyDescent="0.25">
      <c r="A126" t="s">
        <v>72</v>
      </c>
      <c r="B126" t="s">
        <v>73</v>
      </c>
      <c r="C126" s="1"/>
      <c r="D126" s="7"/>
      <c r="E126" s="7"/>
      <c r="F126" s="7"/>
      <c r="G126" s="2"/>
      <c r="H126" s="2">
        <f>VLOOKUP(A126,VAL!$A$3:$F$298,3,FALSE)</f>
        <v>8102901</v>
      </c>
      <c r="I126" s="2">
        <v>8102901</v>
      </c>
      <c r="J126" s="2">
        <v>5291996955</v>
      </c>
      <c r="K126" s="2">
        <v>5133782524</v>
      </c>
      <c r="L126" s="2">
        <v>5209233804</v>
      </c>
      <c r="M126" s="2">
        <v>5481845700</v>
      </c>
      <c r="N126" s="2">
        <v>5700738944</v>
      </c>
      <c r="O126" s="2">
        <v>496731.07960000006</v>
      </c>
      <c r="P126" t="str">
        <f t="shared" si="3"/>
        <v>08122</v>
      </c>
      <c r="Q126" s="2">
        <v>3761022.2359185</v>
      </c>
    </row>
    <row r="127" spans="1:17" x14ac:dyDescent="0.25">
      <c r="A127" t="s">
        <v>473</v>
      </c>
      <c r="B127" t="s">
        <v>474</v>
      </c>
      <c r="C127" s="1"/>
      <c r="D127" s="7"/>
      <c r="E127" s="7"/>
      <c r="F127" s="7"/>
      <c r="G127" s="2"/>
      <c r="H127" s="2">
        <f>VLOOKUP(A127,VAL!$A$3:$F$298,3,FALSE)</f>
        <v>250000</v>
      </c>
      <c r="I127" s="2">
        <v>250000</v>
      </c>
      <c r="J127" s="2">
        <v>389962692.61000001</v>
      </c>
      <c r="K127" s="2">
        <v>408910228</v>
      </c>
      <c r="L127" s="2">
        <v>426349079</v>
      </c>
      <c r="M127" s="2">
        <v>416974365</v>
      </c>
      <c r="N127" s="2">
        <v>439380762</v>
      </c>
      <c r="O127" s="2">
        <v>0</v>
      </c>
      <c r="P127" t="str">
        <f t="shared" si="3"/>
        <v>33183</v>
      </c>
      <c r="Q127" s="2">
        <v>118450</v>
      </c>
    </row>
    <row r="128" spans="1:17" x14ac:dyDescent="0.25">
      <c r="A128" t="s">
        <v>381</v>
      </c>
      <c r="B128" t="s">
        <v>382</v>
      </c>
      <c r="C128" s="1"/>
      <c r="D128" s="7"/>
      <c r="E128" s="7"/>
      <c r="F128" s="7"/>
      <c r="G128" s="2"/>
      <c r="H128" s="2">
        <f>VLOOKUP(A128,VAL!$A$3:$F$298,3,FALSE)</f>
        <v>953708</v>
      </c>
      <c r="I128" s="2">
        <v>607500</v>
      </c>
      <c r="J128" s="2">
        <v>1284956696</v>
      </c>
      <c r="K128" s="2">
        <v>1333884262</v>
      </c>
      <c r="L128" s="2">
        <v>1412087608</v>
      </c>
      <c r="M128" s="2">
        <v>1423193402</v>
      </c>
      <c r="N128" s="2">
        <v>1500441673</v>
      </c>
      <c r="O128" s="2">
        <v>0</v>
      </c>
      <c r="P128" t="str">
        <f t="shared" si="3"/>
        <v>28144</v>
      </c>
      <c r="Q128" s="2">
        <v>287833.5</v>
      </c>
    </row>
    <row r="129" spans="1:17" x14ac:dyDescent="0.25">
      <c r="A129" t="s">
        <v>255</v>
      </c>
      <c r="B129" t="s">
        <v>256</v>
      </c>
      <c r="C129" s="1"/>
      <c r="D129" s="7"/>
      <c r="E129" s="7"/>
      <c r="F129" s="7"/>
      <c r="G129" s="2"/>
      <c r="H129" s="2">
        <f>VLOOKUP(A129,VAL!$A$3:$F$298,3,FALSE)</f>
        <v>1026823</v>
      </c>
      <c r="I129" s="2">
        <v>1026823</v>
      </c>
      <c r="J129" s="2">
        <v>359930703.23000002</v>
      </c>
      <c r="K129" s="2">
        <v>352144538</v>
      </c>
      <c r="L129" s="2">
        <v>369005072</v>
      </c>
      <c r="M129" s="2">
        <v>373641752</v>
      </c>
      <c r="N129" s="2">
        <v>371561520</v>
      </c>
      <c r="O129" s="2">
        <v>0</v>
      </c>
      <c r="P129" t="str">
        <f t="shared" si="3"/>
        <v>20406</v>
      </c>
      <c r="Q129" s="2">
        <v>255802.75078556102</v>
      </c>
    </row>
    <row r="130" spans="1:17" x14ac:dyDescent="0.25">
      <c r="A130" t="s">
        <v>525</v>
      </c>
      <c r="B130" t="s">
        <v>526</v>
      </c>
      <c r="C130" s="1"/>
      <c r="D130" s="7"/>
      <c r="E130" s="7"/>
      <c r="F130" s="7"/>
      <c r="G130" s="2"/>
      <c r="H130" s="2">
        <f>VLOOKUP(A130,VAL!$A$3:$F$298,3,FALSE)</f>
        <v>6250000</v>
      </c>
      <c r="I130" s="2">
        <v>6250000</v>
      </c>
      <c r="J130" s="2">
        <v>2614571084</v>
      </c>
      <c r="K130" s="2">
        <v>2717704712</v>
      </c>
      <c r="L130" s="2">
        <v>2908677116</v>
      </c>
      <c r="M130" s="2">
        <v>3075520796</v>
      </c>
      <c r="N130" s="2">
        <v>3142365122</v>
      </c>
      <c r="O130" s="2">
        <v>241734.74360000002</v>
      </c>
      <c r="P130" t="str">
        <f t="shared" si="3"/>
        <v>37504</v>
      </c>
      <c r="Q130" s="2">
        <v>1858175.6693988</v>
      </c>
    </row>
    <row r="131" spans="1:17" x14ac:dyDescent="0.25">
      <c r="A131" t="s">
        <v>569</v>
      </c>
      <c r="B131" t="s">
        <v>570</v>
      </c>
      <c r="C131" s="1"/>
      <c r="D131" s="7"/>
      <c r="E131" s="7"/>
      <c r="F131" s="7"/>
      <c r="G131" s="2"/>
      <c r="H131" s="2">
        <f>VLOOKUP(A131,VAL!$A$3:$F$298,3,FALSE)</f>
        <v>320000</v>
      </c>
      <c r="I131" s="2">
        <v>320000</v>
      </c>
      <c r="J131" s="2">
        <v>212095834</v>
      </c>
      <c r="K131" s="2">
        <v>219895353</v>
      </c>
      <c r="L131" s="2">
        <v>235521143</v>
      </c>
      <c r="M131" s="2">
        <v>247587557</v>
      </c>
      <c r="N131" s="2">
        <v>268491096</v>
      </c>
      <c r="O131" s="2">
        <v>276244.15000000002</v>
      </c>
      <c r="P131" t="str">
        <f t="shared" si="3"/>
        <v>39120</v>
      </c>
      <c r="Q131" s="2">
        <v>150736.50922380001</v>
      </c>
    </row>
    <row r="132" spans="1:17" x14ac:dyDescent="0.25">
      <c r="A132" t="s">
        <v>92</v>
      </c>
      <c r="B132" t="s">
        <v>93</v>
      </c>
      <c r="C132" s="1"/>
      <c r="D132" s="7"/>
      <c r="E132" s="7"/>
      <c r="F132" s="7"/>
      <c r="G132" s="2"/>
      <c r="H132" s="2">
        <f>VLOOKUP(A132,VAL!$A$3:$F$298,3,FALSE)</f>
        <v>150000</v>
      </c>
      <c r="I132" s="2">
        <v>150000</v>
      </c>
      <c r="J132" s="2">
        <v>77948972</v>
      </c>
      <c r="K132" s="2">
        <v>82554712</v>
      </c>
      <c r="L132" s="2">
        <v>85510617</v>
      </c>
      <c r="M132" s="2">
        <v>90072004</v>
      </c>
      <c r="N132" s="2">
        <v>95551172</v>
      </c>
      <c r="O132" s="2">
        <v>5313.4312000000009</v>
      </c>
      <c r="P132" t="str">
        <f t="shared" ref="P132:P195" si="4">A132</f>
        <v>09207</v>
      </c>
      <c r="Q132" s="2">
        <v>55398.334400400003</v>
      </c>
    </row>
    <row r="133" spans="1:17" x14ac:dyDescent="0.25">
      <c r="A133" t="s">
        <v>26</v>
      </c>
      <c r="B133" t="s">
        <v>27</v>
      </c>
      <c r="C133" s="1"/>
      <c r="D133" s="7"/>
      <c r="E133" s="7"/>
      <c r="F133" s="7"/>
      <c r="G133" s="2"/>
      <c r="H133" s="2">
        <f>VLOOKUP(A133,VAL!$A$3:$F$298,3,FALSE)</f>
        <v>1426962</v>
      </c>
      <c r="I133" s="2">
        <v>1426962</v>
      </c>
      <c r="J133" s="2">
        <v>912086797</v>
      </c>
      <c r="K133" s="2">
        <v>980380177</v>
      </c>
      <c r="L133" s="2">
        <v>1074377373</v>
      </c>
      <c r="M133" s="2">
        <v>1157630206</v>
      </c>
      <c r="N133" s="2">
        <v>1257245698</v>
      </c>
      <c r="O133" s="2">
        <v>0</v>
      </c>
      <c r="P133" t="str">
        <f t="shared" si="4"/>
        <v>04019</v>
      </c>
      <c r="Q133" s="2">
        <v>648220.0866278999</v>
      </c>
    </row>
    <row r="134" spans="1:17" x14ac:dyDescent="0.25">
      <c r="A134" t="s">
        <v>305</v>
      </c>
      <c r="B134" t="s">
        <v>306</v>
      </c>
      <c r="C134" s="1"/>
      <c r="D134" s="7"/>
      <c r="E134" s="7"/>
      <c r="F134" s="7"/>
      <c r="G134" s="2"/>
      <c r="H134" s="2">
        <f>VLOOKUP(A134,VAL!$A$3:$F$298,3,FALSE)</f>
        <v>505862</v>
      </c>
      <c r="I134" s="2">
        <v>505862</v>
      </c>
      <c r="J134" s="2">
        <v>191588756.06624219</v>
      </c>
      <c r="K134" s="2">
        <v>175701721</v>
      </c>
      <c r="L134" s="2">
        <v>177128773</v>
      </c>
      <c r="M134" s="2">
        <v>181404024</v>
      </c>
      <c r="N134" s="2">
        <v>184750794</v>
      </c>
      <c r="O134" s="2">
        <v>394036.12360000005</v>
      </c>
      <c r="P134" t="str">
        <f t="shared" si="4"/>
        <v>23311</v>
      </c>
      <c r="Q134" s="2">
        <v>136162.12893627831</v>
      </c>
    </row>
    <row r="135" spans="1:17" x14ac:dyDescent="0.25">
      <c r="A135" t="s">
        <v>481</v>
      </c>
      <c r="B135" t="s">
        <v>482</v>
      </c>
      <c r="C135" s="1"/>
      <c r="D135" s="7"/>
      <c r="E135" s="7"/>
      <c r="F135" s="7"/>
      <c r="G135" s="2"/>
      <c r="H135" s="2">
        <f>VLOOKUP(A135,VAL!$A$3:$F$298,3,FALSE)</f>
        <v>287000</v>
      </c>
      <c r="I135" s="2">
        <v>287000</v>
      </c>
      <c r="J135" s="2">
        <v>198025371.40000001</v>
      </c>
      <c r="K135" s="2">
        <v>202056796</v>
      </c>
      <c r="L135" s="2">
        <v>205137820</v>
      </c>
      <c r="M135" s="2">
        <v>208604826</v>
      </c>
      <c r="N135" s="2">
        <v>217833948</v>
      </c>
      <c r="O135" s="2">
        <v>108221.17880000002</v>
      </c>
      <c r="P135" t="str">
        <f t="shared" si="4"/>
        <v>33207</v>
      </c>
      <c r="Q135" s="2">
        <v>135980.6</v>
      </c>
    </row>
    <row r="136" spans="1:17" x14ac:dyDescent="0.25">
      <c r="A136" t="s">
        <v>417</v>
      </c>
      <c r="B136" t="s">
        <v>418</v>
      </c>
      <c r="C136" s="1"/>
      <c r="D136" s="7"/>
      <c r="E136" s="7"/>
      <c r="F136" s="7"/>
      <c r="G136" s="2"/>
      <c r="H136" s="2">
        <f>VLOOKUP(A136,VAL!$A$3:$F$298,3,FALSE)</f>
        <v>26500000</v>
      </c>
      <c r="I136" s="2">
        <v>26500000</v>
      </c>
      <c r="J136" s="2">
        <v>8650512793</v>
      </c>
      <c r="K136" s="2">
        <v>8797006283</v>
      </c>
      <c r="L136" s="2">
        <v>9172637235</v>
      </c>
      <c r="M136" s="2">
        <v>9345289840</v>
      </c>
      <c r="N136" s="2">
        <v>9552387479</v>
      </c>
      <c r="O136" s="2">
        <v>871057.82680000016</v>
      </c>
      <c r="P136" t="str">
        <f t="shared" si="4"/>
        <v>31025</v>
      </c>
      <c r="Q136" s="2">
        <v>6147919.4419851005</v>
      </c>
    </row>
    <row r="137" spans="1:17" x14ac:dyDescent="0.25">
      <c r="A137" t="s">
        <v>142</v>
      </c>
      <c r="B137" t="s">
        <v>143</v>
      </c>
      <c r="C137" s="1"/>
      <c r="D137" s="7"/>
      <c r="E137" s="7"/>
      <c r="F137" s="7"/>
      <c r="G137" s="2"/>
      <c r="H137" s="2">
        <f>VLOOKUP(A137,VAL!$A$3:$F$298,3,FALSE)</f>
        <v>800000</v>
      </c>
      <c r="I137" s="2">
        <v>800000</v>
      </c>
      <c r="J137" s="2">
        <v>238510823</v>
      </c>
      <c r="K137" s="2">
        <v>223884984</v>
      </c>
      <c r="L137" s="2">
        <v>236048357</v>
      </c>
      <c r="M137" s="2">
        <v>241435761</v>
      </c>
      <c r="N137" s="2">
        <v>249750980</v>
      </c>
      <c r="O137" s="2">
        <v>67728.85560000001</v>
      </c>
      <c r="P137" t="str">
        <f t="shared" si="4"/>
        <v>14065</v>
      </c>
      <c r="Q137" s="2">
        <v>169509.64190610001</v>
      </c>
    </row>
    <row r="138" spans="1:17" x14ac:dyDescent="0.25">
      <c r="A138" t="s">
        <v>445</v>
      </c>
      <c r="B138" t="s">
        <v>446</v>
      </c>
      <c r="C138" s="1"/>
      <c r="D138" s="7"/>
      <c r="E138" s="7"/>
      <c r="F138" s="7"/>
      <c r="G138" s="2"/>
      <c r="H138" s="2">
        <f>VLOOKUP(A138,VAL!$A$3:$F$298,3,FALSE)</f>
        <v>9500000</v>
      </c>
      <c r="I138" s="2">
        <v>9500000</v>
      </c>
      <c r="J138" s="2">
        <v>6217933047</v>
      </c>
      <c r="K138" s="2">
        <v>6330748490</v>
      </c>
      <c r="L138" s="2">
        <v>6490958914</v>
      </c>
      <c r="M138" s="2">
        <v>6674405512</v>
      </c>
      <c r="N138" s="2">
        <v>6962478447</v>
      </c>
      <c r="O138" s="2">
        <v>1671833.9204000002</v>
      </c>
      <c r="P138" t="str">
        <f t="shared" si="4"/>
        <v>32354</v>
      </c>
      <c r="Q138" s="2">
        <v>4419085.0165029</v>
      </c>
    </row>
    <row r="139" spans="1:17" x14ac:dyDescent="0.25">
      <c r="A139" t="s">
        <v>443</v>
      </c>
      <c r="B139" t="s">
        <v>444</v>
      </c>
      <c r="C139" s="1"/>
      <c r="D139" s="7"/>
      <c r="E139" s="7"/>
      <c r="F139" s="7"/>
      <c r="G139" s="2"/>
      <c r="H139" s="2">
        <f>VLOOKUP(A139,VAL!$A$3:$F$298,3,FALSE)</f>
        <v>976836</v>
      </c>
      <c r="I139" s="2">
        <v>976836</v>
      </c>
      <c r="J139" s="2">
        <v>686847124</v>
      </c>
      <c r="K139" s="2">
        <v>675406228</v>
      </c>
      <c r="L139" s="2">
        <v>675119676</v>
      </c>
      <c r="M139" s="2">
        <v>710246319</v>
      </c>
      <c r="N139" s="2">
        <v>727316671</v>
      </c>
      <c r="O139" s="2">
        <v>462143.55040000001</v>
      </c>
      <c r="P139" t="str">
        <f t="shared" si="4"/>
        <v>32326</v>
      </c>
      <c r="Q139" s="2">
        <v>462824.89679999999</v>
      </c>
    </row>
    <row r="140" spans="1:17" x14ac:dyDescent="0.25">
      <c r="A140" t="s">
        <v>184</v>
      </c>
      <c r="B140" t="s">
        <v>185</v>
      </c>
      <c r="C140" s="1"/>
      <c r="D140" s="7"/>
      <c r="E140" s="7"/>
      <c r="F140" s="7"/>
      <c r="G140" s="2"/>
      <c r="H140" s="2">
        <f>VLOOKUP(A140,VAL!$A$3:$F$298,3,FALSE)</f>
        <v>11750000</v>
      </c>
      <c r="I140" s="2">
        <v>11750000</v>
      </c>
      <c r="J140" s="2">
        <v>14624681531</v>
      </c>
      <c r="K140" s="2">
        <v>15229627683</v>
      </c>
      <c r="L140" s="2">
        <v>16324641195</v>
      </c>
      <c r="M140" s="2">
        <v>16780637558</v>
      </c>
      <c r="N140" s="2">
        <v>17200673406</v>
      </c>
      <c r="O140" s="2">
        <v>0</v>
      </c>
      <c r="P140" t="str">
        <f t="shared" si="4"/>
        <v>17400</v>
      </c>
      <c r="Q140" s="2">
        <v>5273334.7750000004</v>
      </c>
    </row>
    <row r="141" spans="1:17" x14ac:dyDescent="0.25">
      <c r="A141" t="s">
        <v>527</v>
      </c>
      <c r="B141" t="s">
        <v>528</v>
      </c>
      <c r="C141" s="1"/>
      <c r="D141" s="7"/>
      <c r="E141" s="7"/>
      <c r="F141" s="7"/>
      <c r="G141" s="2"/>
      <c r="H141" s="2">
        <f>VLOOKUP(A141,VAL!$A$3:$F$298,3,FALSE)</f>
        <v>4225000</v>
      </c>
      <c r="I141" s="2">
        <v>4225000</v>
      </c>
      <c r="J141" s="2">
        <v>1329964223</v>
      </c>
      <c r="K141" s="2">
        <v>1291021758</v>
      </c>
      <c r="L141" s="2">
        <v>1369127164</v>
      </c>
      <c r="M141" s="2">
        <v>1462490267</v>
      </c>
      <c r="N141" s="2">
        <v>1504136546</v>
      </c>
      <c r="O141" s="2">
        <v>177040.82760000002</v>
      </c>
      <c r="P141" t="str">
        <f t="shared" si="4"/>
        <v>37505</v>
      </c>
      <c r="Q141" s="2">
        <v>945205.57328610006</v>
      </c>
    </row>
    <row r="142" spans="1:17" x14ac:dyDescent="0.25">
      <c r="A142" t="s">
        <v>323</v>
      </c>
      <c r="B142" t="s">
        <v>324</v>
      </c>
      <c r="C142" s="1"/>
      <c r="D142" s="7"/>
      <c r="E142" s="7"/>
      <c r="F142" s="7"/>
      <c r="G142" s="2"/>
      <c r="H142" s="2">
        <f>VLOOKUP(A142,VAL!$A$3:$F$298,3,FALSE)</f>
        <v>1900000</v>
      </c>
      <c r="I142" s="2">
        <v>1900000</v>
      </c>
      <c r="J142" s="2">
        <v>1345097716</v>
      </c>
      <c r="K142" s="2">
        <v>1309187589</v>
      </c>
      <c r="L142" s="2">
        <v>1311299649</v>
      </c>
      <c r="M142" s="2">
        <v>1351864295</v>
      </c>
      <c r="N142" s="2">
        <v>1385748313</v>
      </c>
      <c r="O142" s="2">
        <v>0</v>
      </c>
      <c r="P142" t="str">
        <f t="shared" si="4"/>
        <v>24350</v>
      </c>
      <c r="Q142" s="2">
        <v>761680.88</v>
      </c>
    </row>
    <row r="143" spans="1:17" x14ac:dyDescent="0.25">
      <c r="A143" t="s">
        <v>403</v>
      </c>
      <c r="B143" t="s">
        <v>404</v>
      </c>
      <c r="C143" s="1"/>
      <c r="D143" s="7"/>
      <c r="E143" s="7"/>
      <c r="F143" s="7"/>
      <c r="G143" s="2"/>
      <c r="H143" s="2">
        <f>VLOOKUP(A143,VAL!$A$3:$F$298,3,FALSE)</f>
        <v>0</v>
      </c>
      <c r="I143" s="2">
        <v>0</v>
      </c>
      <c r="J143" s="2">
        <v>63017048</v>
      </c>
      <c r="K143" s="2">
        <v>64904801</v>
      </c>
      <c r="L143" s="2">
        <v>68277919</v>
      </c>
      <c r="M143" s="2">
        <v>69463131</v>
      </c>
      <c r="N143" s="2">
        <v>70861507</v>
      </c>
      <c r="O143" s="2">
        <v>0</v>
      </c>
      <c r="P143" t="str">
        <f t="shared" si="4"/>
        <v>30031</v>
      </c>
      <c r="Q143" s="2">
        <v>0</v>
      </c>
    </row>
    <row r="144" spans="1:17" x14ac:dyDescent="0.25">
      <c r="A144" t="s">
        <v>421</v>
      </c>
      <c r="B144" t="s">
        <v>422</v>
      </c>
      <c r="C144" s="1"/>
      <c r="D144" s="7"/>
      <c r="E144" s="7"/>
      <c r="F144" s="7"/>
      <c r="G144" s="2"/>
      <c r="H144" s="2">
        <f>VLOOKUP(A144,VAL!$A$3:$F$298,3,FALSE)</f>
        <v>10350062</v>
      </c>
      <c r="I144" s="2">
        <v>10350062</v>
      </c>
      <c r="J144" s="2">
        <v>6763399011</v>
      </c>
      <c r="K144" s="2">
        <v>6998676526</v>
      </c>
      <c r="L144" s="2">
        <v>7201319882</v>
      </c>
      <c r="M144" s="2">
        <v>7491099356</v>
      </c>
      <c r="N144" s="2">
        <v>7843151160</v>
      </c>
      <c r="O144" s="2">
        <v>0</v>
      </c>
      <c r="P144" t="str">
        <f t="shared" si="4"/>
        <v>31103</v>
      </c>
      <c r="Q144" s="2">
        <v>4806747.6771176998</v>
      </c>
    </row>
    <row r="145" spans="1:17" x14ac:dyDescent="0.25">
      <c r="A145" t="s">
        <v>144</v>
      </c>
      <c r="B145" t="s">
        <v>145</v>
      </c>
      <c r="C145" s="1"/>
      <c r="D145" s="7"/>
      <c r="E145" s="7"/>
      <c r="F145" s="7"/>
      <c r="G145" s="2"/>
      <c r="H145" s="2">
        <f>VLOOKUP(A145,VAL!$A$3:$F$298,3,FALSE)</f>
        <v>2317041</v>
      </c>
      <c r="I145" s="2">
        <v>2317041</v>
      </c>
      <c r="J145" s="2">
        <v>735993855</v>
      </c>
      <c r="K145" s="2">
        <v>685442017</v>
      </c>
      <c r="L145" s="2">
        <v>708549280</v>
      </c>
      <c r="M145" s="2">
        <v>737777791</v>
      </c>
      <c r="N145" s="2">
        <v>753813391</v>
      </c>
      <c r="O145" s="2">
        <v>266975.58160000003</v>
      </c>
      <c r="P145" t="str">
        <f t="shared" si="4"/>
        <v>14066</v>
      </c>
      <c r="Q145" s="2">
        <v>523070.83274849999</v>
      </c>
    </row>
    <row r="146" spans="1:17" x14ac:dyDescent="0.25">
      <c r="A146" t="s">
        <v>263</v>
      </c>
      <c r="B146" t="s">
        <v>264</v>
      </c>
      <c r="C146" s="1"/>
      <c r="D146" s="7"/>
      <c r="E146" s="7"/>
      <c r="F146" s="7"/>
      <c r="G146" s="2"/>
      <c r="H146" s="2">
        <f>VLOOKUP(A146,VAL!$A$3:$F$298,3,FALSE)</f>
        <v>805000</v>
      </c>
      <c r="I146" s="2">
        <v>805000</v>
      </c>
      <c r="J146" s="2">
        <v>349727365</v>
      </c>
      <c r="K146" s="2">
        <v>357069111</v>
      </c>
      <c r="L146" s="2">
        <v>372461351</v>
      </c>
      <c r="M146" s="2">
        <v>373251790</v>
      </c>
      <c r="N146" s="2">
        <v>385799238</v>
      </c>
      <c r="O146" s="2">
        <v>0</v>
      </c>
      <c r="P146" t="str">
        <f t="shared" si="4"/>
        <v>21214</v>
      </c>
      <c r="Q146" s="2">
        <v>248551.23830549998</v>
      </c>
    </row>
    <row r="147" spans="1:17" x14ac:dyDescent="0.25">
      <c r="A147" t="s">
        <v>128</v>
      </c>
      <c r="B147" t="s">
        <v>129</v>
      </c>
      <c r="C147" s="1"/>
      <c r="D147" s="7"/>
      <c r="E147" s="7"/>
      <c r="F147" s="7"/>
      <c r="G147" s="2"/>
      <c r="H147" s="2">
        <f>VLOOKUP(A147,VAL!$A$3:$F$298,3,FALSE)</f>
        <v>6718758</v>
      </c>
      <c r="I147" s="2">
        <v>6718758</v>
      </c>
      <c r="J147" s="2">
        <v>4102886003</v>
      </c>
      <c r="K147" s="2">
        <v>4163791544</v>
      </c>
      <c r="L147" s="2">
        <v>4281699134</v>
      </c>
      <c r="M147" s="2">
        <v>4308231827</v>
      </c>
      <c r="N147" s="2">
        <v>4462654925</v>
      </c>
      <c r="O147" s="2">
        <v>1887460.6800000002</v>
      </c>
      <c r="P147" t="str">
        <f t="shared" si="4"/>
        <v>13161</v>
      </c>
      <c r="Q147" s="2">
        <v>2915921.0823320998</v>
      </c>
    </row>
    <row r="148" spans="1:17" x14ac:dyDescent="0.25">
      <c r="A148" t="s">
        <v>261</v>
      </c>
      <c r="B148" t="s">
        <v>262</v>
      </c>
      <c r="C148" s="1"/>
      <c r="D148" s="7"/>
      <c r="E148" s="7"/>
      <c r="F148" s="7"/>
      <c r="G148" s="2"/>
      <c r="H148" s="2">
        <f>VLOOKUP(A148,VAL!$A$3:$F$298,3,FALSE)</f>
        <v>946000</v>
      </c>
      <c r="I148" s="2">
        <v>946000</v>
      </c>
      <c r="J148" s="2">
        <v>526176001</v>
      </c>
      <c r="K148" s="2">
        <v>472636471</v>
      </c>
      <c r="L148" s="2">
        <v>488378442</v>
      </c>
      <c r="M148" s="2">
        <v>478463092</v>
      </c>
      <c r="N148" s="2">
        <v>499232504</v>
      </c>
      <c r="O148" s="2">
        <v>0</v>
      </c>
      <c r="P148" t="str">
        <f t="shared" si="4"/>
        <v>21206</v>
      </c>
      <c r="Q148" s="2">
        <v>373953.2839107</v>
      </c>
    </row>
    <row r="149" spans="1:17" x14ac:dyDescent="0.25">
      <c r="A149" t="s">
        <v>587</v>
      </c>
      <c r="B149" t="s">
        <v>588</v>
      </c>
      <c r="C149" s="1"/>
      <c r="D149" s="7"/>
      <c r="E149" s="7"/>
      <c r="F149" s="7"/>
      <c r="G149" s="2"/>
      <c r="H149" s="2">
        <f>VLOOKUP(A149,VAL!$A$3:$F$298,3,FALSE)</f>
        <v>247000</v>
      </c>
      <c r="I149" s="2">
        <v>247000</v>
      </c>
      <c r="J149" s="2">
        <v>185772926</v>
      </c>
      <c r="K149" s="2">
        <v>177473584</v>
      </c>
      <c r="L149" s="2">
        <v>184862293</v>
      </c>
      <c r="M149" s="2">
        <v>192924474</v>
      </c>
      <c r="N149" s="2">
        <v>206874711</v>
      </c>
      <c r="O149" s="2">
        <v>266875.64680000005</v>
      </c>
      <c r="P149" t="str">
        <f t="shared" si="4"/>
        <v>39209</v>
      </c>
      <c r="Q149" s="2">
        <v>117028.6</v>
      </c>
    </row>
    <row r="150" spans="1:17" x14ac:dyDescent="0.25">
      <c r="A150" t="s">
        <v>531</v>
      </c>
      <c r="B150" t="s">
        <v>532</v>
      </c>
      <c r="C150" s="1"/>
      <c r="D150" s="7"/>
      <c r="E150" s="7"/>
      <c r="F150" s="7"/>
      <c r="G150" s="2"/>
      <c r="H150" s="2">
        <f>VLOOKUP(A150,VAL!$A$3:$F$298,3,FALSE)</f>
        <v>5970000</v>
      </c>
      <c r="I150" s="2">
        <v>5970000</v>
      </c>
      <c r="J150" s="2">
        <v>1854936974</v>
      </c>
      <c r="K150" s="2">
        <v>1791831804</v>
      </c>
      <c r="L150" s="2">
        <v>1893980823</v>
      </c>
      <c r="M150" s="2">
        <v>1991784994</v>
      </c>
      <c r="N150" s="2">
        <v>2072365411</v>
      </c>
      <c r="O150" s="2">
        <v>0</v>
      </c>
      <c r="P150" t="str">
        <f t="shared" si="4"/>
        <v>37507</v>
      </c>
      <c r="Q150" s="2">
        <v>1318303.7074218001</v>
      </c>
    </row>
    <row r="151" spans="1:17" x14ac:dyDescent="0.25">
      <c r="A151" t="s">
        <v>401</v>
      </c>
      <c r="B151" t="s">
        <v>402</v>
      </c>
      <c r="C151" s="1"/>
      <c r="D151" s="7"/>
      <c r="E151" s="7"/>
      <c r="F151" s="7"/>
      <c r="G151" s="2"/>
      <c r="H151" s="2">
        <f>VLOOKUP(A151,VAL!$A$3:$F$298,3,FALSE)</f>
        <v>155000</v>
      </c>
      <c r="I151" s="2">
        <v>155000</v>
      </c>
      <c r="J151" s="2">
        <v>55019080</v>
      </c>
      <c r="K151" s="2">
        <v>53396560</v>
      </c>
      <c r="L151" s="2">
        <v>56934264</v>
      </c>
      <c r="M151" s="2">
        <v>58847188</v>
      </c>
      <c r="N151" s="2">
        <v>63477934</v>
      </c>
      <c r="O151" s="2">
        <v>9861.9863999999998</v>
      </c>
      <c r="P151" t="str">
        <f t="shared" si="4"/>
        <v>30029</v>
      </c>
      <c r="Q151" s="2">
        <v>39102.060156</v>
      </c>
    </row>
    <row r="152" spans="1:17" x14ac:dyDescent="0.25">
      <c r="A152" t="s">
        <v>397</v>
      </c>
      <c r="B152" t="s">
        <v>398</v>
      </c>
      <c r="C152" s="1"/>
      <c r="D152" s="7"/>
      <c r="E152" s="7"/>
      <c r="F152" s="7"/>
      <c r="G152" s="2"/>
      <c r="H152" s="2">
        <f>VLOOKUP(A152,VAL!$A$3:$F$298,3,FALSE)</f>
        <v>15417716</v>
      </c>
      <c r="I152" s="2">
        <v>15417716</v>
      </c>
      <c r="J152" s="2">
        <v>4310673045</v>
      </c>
      <c r="K152" s="2">
        <v>4348744104</v>
      </c>
      <c r="L152" s="2">
        <v>4672468900</v>
      </c>
      <c r="M152" s="2">
        <v>4935878311</v>
      </c>
      <c r="N152" s="2">
        <v>5324327937</v>
      </c>
      <c r="O152" s="2">
        <v>1008578.3204000002</v>
      </c>
      <c r="P152" t="str">
        <f t="shared" si="4"/>
        <v>29320</v>
      </c>
      <c r="Q152" s="2">
        <v>3063595.3330815001</v>
      </c>
    </row>
    <row r="153" spans="1:17" x14ac:dyDescent="0.25">
      <c r="A153" t="s">
        <v>411</v>
      </c>
      <c r="B153" t="s">
        <v>412</v>
      </c>
      <c r="C153" s="1"/>
      <c r="D153" s="7"/>
      <c r="E153" s="7"/>
      <c r="F153" s="7"/>
      <c r="G153" s="2"/>
      <c r="H153" s="2">
        <f>VLOOKUP(A153,VAL!$A$3:$F$298,3,FALSE)</f>
        <v>31636355</v>
      </c>
      <c r="I153" s="2">
        <v>31636355</v>
      </c>
      <c r="J153" s="2">
        <v>20096139676</v>
      </c>
      <c r="K153" s="2">
        <v>20953243895</v>
      </c>
      <c r="L153" s="2">
        <v>21803853333</v>
      </c>
      <c r="M153" s="2">
        <v>22660975963</v>
      </c>
      <c r="N153" s="2">
        <v>22829238589</v>
      </c>
      <c r="O153" s="2">
        <v>0</v>
      </c>
      <c r="P153" t="str">
        <f t="shared" si="4"/>
        <v>31006</v>
      </c>
      <c r="Q153" s="2">
        <v>14282326.467733199</v>
      </c>
    </row>
    <row r="154" spans="1:17" x14ac:dyDescent="0.25">
      <c r="A154" t="s">
        <v>561</v>
      </c>
      <c r="B154" t="s">
        <v>562</v>
      </c>
      <c r="C154" s="1"/>
      <c r="D154" s="7"/>
      <c r="E154" s="7"/>
      <c r="F154" s="7"/>
      <c r="G154" s="2"/>
      <c r="H154" s="2">
        <f>VLOOKUP(A154,VAL!$A$3:$F$298,3,FALSE)</f>
        <v>3099000</v>
      </c>
      <c r="I154" s="2">
        <v>3099000</v>
      </c>
      <c r="J154" s="2">
        <v>938034623.5</v>
      </c>
      <c r="K154" s="2">
        <v>947585744</v>
      </c>
      <c r="L154" s="2">
        <v>1003026941</v>
      </c>
      <c r="M154" s="2">
        <v>1050143184</v>
      </c>
      <c r="N154" s="2">
        <v>1108239358</v>
      </c>
      <c r="O154" s="2">
        <v>142121.85680000001</v>
      </c>
      <c r="P154" t="str">
        <f t="shared" si="4"/>
        <v>39003</v>
      </c>
      <c r="Q154" s="2">
        <v>666661.2069214501</v>
      </c>
    </row>
    <row r="155" spans="1:17" x14ac:dyDescent="0.25">
      <c r="A155" t="s">
        <v>257</v>
      </c>
      <c r="B155" t="s">
        <v>258</v>
      </c>
      <c r="C155" s="1"/>
      <c r="D155" s="7"/>
      <c r="E155" s="7"/>
      <c r="F155" s="7"/>
      <c r="G155" s="2"/>
      <c r="H155" s="2">
        <f>VLOOKUP(A155,VAL!$A$3:$F$298,3,FALSE)</f>
        <v>925000</v>
      </c>
      <c r="I155" s="2">
        <v>925000</v>
      </c>
      <c r="J155" s="2">
        <v>460367473</v>
      </c>
      <c r="K155" s="2">
        <v>437576829</v>
      </c>
      <c r="L155" s="2">
        <v>462320772</v>
      </c>
      <c r="M155" s="2">
        <v>469261695</v>
      </c>
      <c r="N155" s="2">
        <v>499587647</v>
      </c>
      <c r="O155" s="2">
        <v>141154.6612</v>
      </c>
      <c r="P155" t="str">
        <f t="shared" si="4"/>
        <v>21014</v>
      </c>
      <c r="Q155" s="2">
        <v>327183.1630611</v>
      </c>
    </row>
    <row r="156" spans="1:17" x14ac:dyDescent="0.25">
      <c r="A156" t="s">
        <v>335</v>
      </c>
      <c r="B156" t="s">
        <v>336</v>
      </c>
      <c r="C156" s="1"/>
      <c r="D156" s="7"/>
      <c r="E156" s="7"/>
      <c r="F156" s="7"/>
      <c r="G156" s="2"/>
      <c r="H156" s="2">
        <f>VLOOKUP(A156,VAL!$A$3:$F$298,3,FALSE)</f>
        <v>450000</v>
      </c>
      <c r="I156" s="2">
        <v>450000</v>
      </c>
      <c r="J156" s="2">
        <v>274859777</v>
      </c>
      <c r="K156" s="2">
        <v>260954259</v>
      </c>
      <c r="L156" s="2">
        <v>270493925</v>
      </c>
      <c r="M156" s="2">
        <v>284236568</v>
      </c>
      <c r="N156" s="2">
        <v>297298924</v>
      </c>
      <c r="O156" s="2">
        <v>34696.292400000006</v>
      </c>
      <c r="P156" t="str">
        <f t="shared" si="4"/>
        <v>25155</v>
      </c>
      <c r="Q156" s="2">
        <v>195342.84351390001</v>
      </c>
    </row>
    <row r="157" spans="1:17" x14ac:dyDescent="0.25">
      <c r="A157" t="s">
        <v>313</v>
      </c>
      <c r="B157" t="s">
        <v>314</v>
      </c>
      <c r="C157" s="1"/>
      <c r="D157" s="7"/>
      <c r="E157" s="7"/>
      <c r="F157" s="7"/>
      <c r="G157" s="2"/>
      <c r="H157" s="2">
        <f>VLOOKUP(A157,VAL!$A$3:$F$298,3,FALSE)</f>
        <v>36000</v>
      </c>
      <c r="I157" s="2">
        <v>36000</v>
      </c>
      <c r="J157" s="2">
        <v>15067676</v>
      </c>
      <c r="K157" s="2">
        <v>15058904</v>
      </c>
      <c r="L157" s="2">
        <v>15050357</v>
      </c>
      <c r="M157" s="2">
        <v>15350712</v>
      </c>
      <c r="N157" s="2">
        <v>15732854</v>
      </c>
      <c r="O157" s="2">
        <v>75865.5772</v>
      </c>
      <c r="P157" t="str">
        <f t="shared" si="4"/>
        <v>24014</v>
      </c>
      <c r="Q157" s="2">
        <v>10708.597333199999</v>
      </c>
    </row>
    <row r="158" spans="1:17" x14ac:dyDescent="0.25">
      <c r="A158" t="s">
        <v>341</v>
      </c>
      <c r="B158" t="s">
        <v>342</v>
      </c>
      <c r="C158" s="1"/>
      <c r="D158" s="7"/>
      <c r="E158" s="7"/>
      <c r="F158" s="7"/>
      <c r="G158" s="2"/>
      <c r="H158" s="2">
        <f>VLOOKUP(A158,VAL!$A$3:$F$298,3,FALSE)</f>
        <v>1760445</v>
      </c>
      <c r="I158" s="2">
        <v>1760445</v>
      </c>
      <c r="J158" s="2">
        <v>865545407</v>
      </c>
      <c r="K158" s="2">
        <v>864536169</v>
      </c>
      <c r="L158" s="2">
        <v>880807344</v>
      </c>
      <c r="M158" s="2">
        <v>920446501</v>
      </c>
      <c r="N158" s="2">
        <v>952645532</v>
      </c>
      <c r="O158" s="2">
        <v>110125.92920000001</v>
      </c>
      <c r="P158" t="str">
        <f t="shared" si="4"/>
        <v>26056</v>
      </c>
      <c r="Q158" s="2">
        <v>615143.12075489992</v>
      </c>
    </row>
    <row r="159" spans="1:17" x14ac:dyDescent="0.25">
      <c r="A159" t="s">
        <v>441</v>
      </c>
      <c r="B159" t="s">
        <v>442</v>
      </c>
      <c r="C159" s="1"/>
      <c r="D159" s="7"/>
      <c r="E159" s="7"/>
      <c r="F159" s="7"/>
      <c r="G159" s="2"/>
      <c r="H159" s="2">
        <f>VLOOKUP(A159,VAL!$A$3:$F$298,3,FALSE)</f>
        <v>1785000</v>
      </c>
      <c r="I159" s="2">
        <v>1785000</v>
      </c>
      <c r="J159" s="2">
        <v>1025848345.3</v>
      </c>
      <c r="K159" s="2">
        <v>1101991411</v>
      </c>
      <c r="L159" s="2">
        <v>1162646229</v>
      </c>
      <c r="M159" s="2">
        <v>1221832808</v>
      </c>
      <c r="N159" s="2">
        <v>1283937592</v>
      </c>
      <c r="O159" s="2">
        <v>159609.0944</v>
      </c>
      <c r="P159" t="str">
        <f t="shared" si="4"/>
        <v>32325</v>
      </c>
      <c r="Q159" s="2">
        <v>729070.41900470993</v>
      </c>
    </row>
    <row r="160" spans="1:17" x14ac:dyDescent="0.25">
      <c r="A160" t="s">
        <v>529</v>
      </c>
      <c r="B160" t="s">
        <v>530</v>
      </c>
      <c r="C160" s="1"/>
      <c r="D160" s="7"/>
      <c r="E160" s="7"/>
      <c r="F160" s="7"/>
      <c r="G160" s="2"/>
      <c r="H160" s="2">
        <f>VLOOKUP(A160,VAL!$A$3:$F$298,3,FALSE)</f>
        <v>3900000</v>
      </c>
      <c r="I160" s="2">
        <v>3900000</v>
      </c>
      <c r="J160" s="2">
        <v>1114861697</v>
      </c>
      <c r="K160" s="2">
        <v>1101203250</v>
      </c>
      <c r="L160" s="2">
        <v>1179804940</v>
      </c>
      <c r="M160" s="2">
        <v>1257561908</v>
      </c>
      <c r="N160" s="2">
        <v>1309062358</v>
      </c>
      <c r="O160" s="2">
        <v>264435.48600000003</v>
      </c>
      <c r="P160" t="str">
        <f t="shared" si="4"/>
        <v>37506</v>
      </c>
      <c r="Q160" s="2">
        <v>792332.20805789996</v>
      </c>
    </row>
    <row r="161" spans="1:17" x14ac:dyDescent="0.25">
      <c r="A161" t="s">
        <v>140</v>
      </c>
      <c r="B161" t="s">
        <v>141</v>
      </c>
      <c r="C161" s="1"/>
      <c r="D161" s="7"/>
      <c r="E161" s="7"/>
      <c r="F161" s="7"/>
      <c r="G161" s="2"/>
      <c r="H161" s="2">
        <f>VLOOKUP(A161,VAL!$A$3:$F$298,3,FALSE)</f>
        <v>1900742</v>
      </c>
      <c r="I161" s="2">
        <v>1900742</v>
      </c>
      <c r="J161" s="2">
        <v>1750484413</v>
      </c>
      <c r="K161" s="2">
        <v>1775455831</v>
      </c>
      <c r="L161" s="2">
        <v>1843629446</v>
      </c>
      <c r="M161" s="2">
        <v>1857625953</v>
      </c>
      <c r="N161" s="2">
        <v>1877196614</v>
      </c>
      <c r="O161" s="2">
        <v>0</v>
      </c>
      <c r="P161" t="str">
        <f t="shared" si="4"/>
        <v>14064</v>
      </c>
      <c r="Q161" s="2">
        <v>808065.9</v>
      </c>
    </row>
    <row r="162" spans="1:17" x14ac:dyDescent="0.25">
      <c r="A162" t="s">
        <v>108</v>
      </c>
      <c r="B162" t="s">
        <v>109</v>
      </c>
      <c r="C162" s="1"/>
      <c r="D162" s="7"/>
      <c r="E162" s="7"/>
      <c r="F162" s="7"/>
      <c r="G162" s="2"/>
      <c r="H162" s="2">
        <f>VLOOKUP(A162,VAL!$A$3:$F$298,3,FALSE)</f>
        <v>1850000</v>
      </c>
      <c r="I162" s="2">
        <v>1850000</v>
      </c>
      <c r="J162" s="2">
        <v>1167115472</v>
      </c>
      <c r="K162" s="2">
        <v>1312313354</v>
      </c>
      <c r="L162" s="2">
        <v>1435956758</v>
      </c>
      <c r="M162" s="2">
        <v>1560868585</v>
      </c>
      <c r="N162" s="2">
        <v>1687776798</v>
      </c>
      <c r="O162" s="2">
        <v>397216.90120000002</v>
      </c>
      <c r="P162" t="str">
        <f t="shared" si="4"/>
        <v>11051</v>
      </c>
      <c r="Q162" s="2">
        <v>829468.9659504001</v>
      </c>
    </row>
    <row r="163" spans="1:17" x14ac:dyDescent="0.25">
      <c r="A163" t="s">
        <v>219</v>
      </c>
      <c r="B163" t="s">
        <v>220</v>
      </c>
      <c r="C163" s="1"/>
      <c r="D163" s="7"/>
      <c r="E163" s="7"/>
      <c r="F163" s="7"/>
      <c r="G163" s="2"/>
      <c r="H163" s="2">
        <f>VLOOKUP(A163,VAL!$A$3:$F$298,3,FALSE)</f>
        <v>11405613</v>
      </c>
      <c r="I163" s="2">
        <v>11405613</v>
      </c>
      <c r="J163" s="2">
        <v>8149679356.5</v>
      </c>
      <c r="K163" s="2">
        <v>8463583124</v>
      </c>
      <c r="L163" s="2">
        <v>8917818319</v>
      </c>
      <c r="M163" s="2">
        <v>9820098809</v>
      </c>
      <c r="N163" s="2">
        <v>10208470401</v>
      </c>
      <c r="O163" s="2">
        <v>0</v>
      </c>
      <c r="P163" t="str">
        <f t="shared" si="4"/>
        <v>18400</v>
      </c>
      <c r="Q163" s="2">
        <v>5403979.4393999996</v>
      </c>
    </row>
    <row r="164" spans="1:17" x14ac:dyDescent="0.25">
      <c r="A164" t="s">
        <v>309</v>
      </c>
      <c r="B164" t="s">
        <v>310</v>
      </c>
      <c r="C164" s="1"/>
      <c r="D164" s="7"/>
      <c r="E164" s="7"/>
      <c r="F164" s="7"/>
      <c r="G164" s="2"/>
      <c r="H164" s="2">
        <f>VLOOKUP(A164,VAL!$A$3:$F$298,3,FALSE)</f>
        <v>4654330</v>
      </c>
      <c r="I164" s="2">
        <v>4654330</v>
      </c>
      <c r="J164" s="2">
        <v>2337403830.0747404</v>
      </c>
      <c r="K164" s="2">
        <v>2326946321</v>
      </c>
      <c r="L164" s="2">
        <v>2377519015</v>
      </c>
      <c r="M164" s="2">
        <v>2486849585</v>
      </c>
      <c r="N164" s="2">
        <v>2560456704</v>
      </c>
      <c r="O164" s="2">
        <v>0</v>
      </c>
      <c r="P164" t="str">
        <f t="shared" si="4"/>
        <v>23403</v>
      </c>
      <c r="Q164" s="2">
        <v>1661192.9020341178</v>
      </c>
    </row>
    <row r="165" spans="1:17" x14ac:dyDescent="0.25">
      <c r="A165" t="s">
        <v>339</v>
      </c>
      <c r="B165" t="s">
        <v>340</v>
      </c>
      <c r="C165" s="1"/>
      <c r="D165" s="7"/>
      <c r="E165" s="7"/>
      <c r="F165" s="7"/>
      <c r="G165" s="2"/>
      <c r="H165" s="2">
        <f>VLOOKUP(A165,VAL!$A$3:$F$298,3,FALSE)</f>
        <v>0</v>
      </c>
      <c r="I165" s="2">
        <v>0</v>
      </c>
      <c r="J165" s="2">
        <v>57809451</v>
      </c>
      <c r="K165" s="2">
        <v>50454026</v>
      </c>
      <c r="L165" s="2">
        <v>50923288</v>
      </c>
      <c r="M165" s="2">
        <v>50610385</v>
      </c>
      <c r="N165" s="2">
        <v>50617635</v>
      </c>
      <c r="O165" s="2">
        <v>0</v>
      </c>
      <c r="P165" t="str">
        <f t="shared" si="4"/>
        <v>25200</v>
      </c>
      <c r="Q165" s="2">
        <v>0</v>
      </c>
    </row>
    <row r="166" spans="1:17" x14ac:dyDescent="0.25">
      <c r="A166" t="s">
        <v>489</v>
      </c>
      <c r="B166" t="s">
        <v>490</v>
      </c>
      <c r="C166" s="1"/>
      <c r="D166" s="7"/>
      <c r="E166" s="7"/>
      <c r="F166" s="7"/>
      <c r="G166" s="2"/>
      <c r="H166" s="2">
        <f>VLOOKUP(A166,VAL!$A$3:$F$298,3,FALSE)</f>
        <v>42000000</v>
      </c>
      <c r="I166" s="2">
        <v>42000000</v>
      </c>
      <c r="J166" s="2">
        <v>12845670366</v>
      </c>
      <c r="K166" s="2">
        <v>13266169149</v>
      </c>
      <c r="L166" s="2">
        <v>14201680520</v>
      </c>
      <c r="M166" s="2">
        <v>15287278539</v>
      </c>
      <c r="N166" s="2">
        <v>16642537881</v>
      </c>
      <c r="O166" s="2">
        <v>877967.84600000014</v>
      </c>
      <c r="P166" t="str">
        <f t="shared" si="4"/>
        <v>34003</v>
      </c>
      <c r="Q166" s="2">
        <v>9129417.9291161988</v>
      </c>
    </row>
    <row r="167" spans="1:17" x14ac:dyDescent="0.25">
      <c r="A167" t="s">
        <v>483</v>
      </c>
      <c r="B167" t="s">
        <v>484</v>
      </c>
      <c r="C167" s="1"/>
      <c r="D167" s="7"/>
      <c r="E167" s="7"/>
      <c r="F167" s="7"/>
      <c r="G167" s="2"/>
      <c r="H167" s="2">
        <f>VLOOKUP(A167,VAL!$A$3:$F$298,3,FALSE)</f>
        <v>300000</v>
      </c>
      <c r="I167" s="2">
        <v>300000</v>
      </c>
      <c r="J167" s="2">
        <v>200567924.90000001</v>
      </c>
      <c r="K167" s="2">
        <v>212877626</v>
      </c>
      <c r="L167" s="2">
        <v>224956716</v>
      </c>
      <c r="M167" s="2">
        <v>230998762</v>
      </c>
      <c r="N167" s="2">
        <v>248001983</v>
      </c>
      <c r="O167" s="2">
        <v>11865.870800000001</v>
      </c>
      <c r="P167" t="str">
        <f t="shared" si="4"/>
        <v>33211</v>
      </c>
      <c r="Q167" s="2">
        <v>142140</v>
      </c>
    </row>
    <row r="168" spans="1:17" x14ac:dyDescent="0.25">
      <c r="A168" t="s">
        <v>213</v>
      </c>
      <c r="B168" t="s">
        <v>214</v>
      </c>
      <c r="C168" s="1"/>
      <c r="D168" s="7"/>
      <c r="E168" s="7"/>
      <c r="F168" s="7"/>
      <c r="G168" s="2"/>
      <c r="H168" s="2">
        <f>VLOOKUP(A168,VAL!$A$3:$F$298,3,FALSE)</f>
        <v>57000000</v>
      </c>
      <c r="I168" s="2">
        <v>57000000</v>
      </c>
      <c r="J168" s="2">
        <v>33766436291</v>
      </c>
      <c r="K168" s="2">
        <v>34051627270</v>
      </c>
      <c r="L168" s="2">
        <v>35291975962</v>
      </c>
      <c r="M168" s="2">
        <v>36420134749</v>
      </c>
      <c r="N168" s="2">
        <v>37687655695</v>
      </c>
      <c r="O168" s="2">
        <v>0</v>
      </c>
      <c r="P168" t="str">
        <f t="shared" si="4"/>
        <v>17417</v>
      </c>
      <c r="Q168" s="2">
        <v>23997806.272013698</v>
      </c>
    </row>
    <row r="169" spans="1:17" x14ac:dyDescent="0.25">
      <c r="A169" t="s">
        <v>162</v>
      </c>
      <c r="B169" t="s">
        <v>163</v>
      </c>
      <c r="C169" s="1"/>
      <c r="D169" s="7"/>
      <c r="E169" s="7"/>
      <c r="F169" s="7"/>
      <c r="G169" s="2"/>
      <c r="H169" s="2">
        <f>VLOOKUP(A169,VAL!$A$3:$F$298,3,FALSE)</f>
        <v>10000000</v>
      </c>
      <c r="I169" s="2">
        <v>5771738</v>
      </c>
      <c r="J169" s="2">
        <v>4222038105.9200001</v>
      </c>
      <c r="K169" s="2">
        <v>4182879743</v>
      </c>
      <c r="L169" s="2">
        <v>4319585097</v>
      </c>
      <c r="M169" s="2">
        <v>4413422043</v>
      </c>
      <c r="N169" s="2">
        <v>4575589915</v>
      </c>
      <c r="O169" s="2">
        <v>604316.49320000003</v>
      </c>
      <c r="P169" t="str">
        <f t="shared" si="4"/>
        <v>15201</v>
      </c>
      <c r="Q169" s="2">
        <v>2734649.4643999999</v>
      </c>
    </row>
    <row r="170" spans="1:17" x14ac:dyDescent="0.25">
      <c r="A170" t="s">
        <v>557</v>
      </c>
      <c r="B170" t="s">
        <v>558</v>
      </c>
      <c r="C170" s="1"/>
      <c r="D170" s="7"/>
      <c r="E170" s="7"/>
      <c r="F170" s="7"/>
      <c r="G170" s="2"/>
      <c r="H170" s="2">
        <f>VLOOKUP(A170,VAL!$A$3:$F$298,3,FALSE)</f>
        <v>676000</v>
      </c>
      <c r="I170" s="2">
        <v>676000</v>
      </c>
      <c r="J170" s="2">
        <v>173194279</v>
      </c>
      <c r="K170" s="2">
        <v>193349739</v>
      </c>
      <c r="L170" s="2">
        <v>200243928</v>
      </c>
      <c r="M170" s="2">
        <v>201619842</v>
      </c>
      <c r="N170" s="2">
        <v>211479611</v>
      </c>
      <c r="O170" s="2">
        <v>0</v>
      </c>
      <c r="P170" t="str">
        <f t="shared" si="4"/>
        <v>38324</v>
      </c>
      <c r="Q170" s="2">
        <v>123089.17408529999</v>
      </c>
    </row>
    <row r="171" spans="1:17" x14ac:dyDescent="0.25">
      <c r="A171" t="s">
        <v>160</v>
      </c>
      <c r="B171" t="s">
        <v>161</v>
      </c>
      <c r="C171" s="1"/>
      <c r="D171" s="7"/>
      <c r="E171" s="7"/>
      <c r="F171" s="7"/>
      <c r="G171" s="2"/>
      <c r="H171" s="2">
        <f>VLOOKUP(A171,VAL!$A$3:$F$298,3,FALSE)</f>
        <v>384200</v>
      </c>
      <c r="I171" s="2">
        <v>384200</v>
      </c>
      <c r="J171" s="2">
        <v>179997117</v>
      </c>
      <c r="K171" s="2">
        <v>154246061</v>
      </c>
      <c r="L171" s="2">
        <v>154639202</v>
      </c>
      <c r="M171" s="2">
        <v>149257238</v>
      </c>
      <c r="N171" s="2">
        <v>145020055</v>
      </c>
      <c r="O171" s="2">
        <v>22332.609600000003</v>
      </c>
      <c r="P171" t="str">
        <f t="shared" si="4"/>
        <v>14400</v>
      </c>
      <c r="Q171" s="2">
        <v>127923.9510519</v>
      </c>
    </row>
    <row r="172" spans="1:17" x14ac:dyDescent="0.25">
      <c r="A172" t="s">
        <v>329</v>
      </c>
      <c r="B172" t="s">
        <v>330</v>
      </c>
      <c r="C172" s="1"/>
      <c r="D172" s="7"/>
      <c r="E172" s="7"/>
      <c r="F172" s="7"/>
      <c r="G172" s="2"/>
      <c r="H172" s="2">
        <f>VLOOKUP(A172,VAL!$A$3:$F$298,3,FALSE)</f>
        <v>3370370</v>
      </c>
      <c r="I172" s="2">
        <v>3370370</v>
      </c>
      <c r="J172" s="2">
        <v>1832541714</v>
      </c>
      <c r="K172" s="2">
        <v>1815764521</v>
      </c>
      <c r="L172" s="2">
        <v>1869788692</v>
      </c>
      <c r="M172" s="2">
        <v>1907825349</v>
      </c>
      <c r="N172" s="2">
        <v>1910904940</v>
      </c>
      <c r="O172" s="2">
        <v>0</v>
      </c>
      <c r="P172" t="str">
        <f t="shared" si="4"/>
        <v>25101</v>
      </c>
      <c r="Q172" s="2">
        <v>1214290.175</v>
      </c>
    </row>
    <row r="173" spans="1:17" x14ac:dyDescent="0.25">
      <c r="A173" t="s">
        <v>158</v>
      </c>
      <c r="B173" t="s">
        <v>159</v>
      </c>
      <c r="C173" s="1"/>
      <c r="D173" s="7"/>
      <c r="E173" s="7"/>
      <c r="F173" s="7"/>
      <c r="G173" s="2"/>
      <c r="H173" s="2">
        <f>VLOOKUP(A173,VAL!$A$3:$F$298,3,FALSE)</f>
        <v>2000000</v>
      </c>
      <c r="I173" s="2">
        <v>2000000</v>
      </c>
      <c r="J173" s="2">
        <v>762412505</v>
      </c>
      <c r="K173" s="2">
        <v>740014015</v>
      </c>
      <c r="L173" s="2">
        <v>745925063</v>
      </c>
      <c r="M173" s="2">
        <v>723767546</v>
      </c>
      <c r="N173" s="2">
        <v>719269563</v>
      </c>
      <c r="O173" s="2">
        <v>0</v>
      </c>
      <c r="P173" t="str">
        <f t="shared" si="4"/>
        <v>14172</v>
      </c>
      <c r="Q173" s="2">
        <v>541846.56730350002</v>
      </c>
    </row>
    <row r="174" spans="1:17" x14ac:dyDescent="0.25">
      <c r="A174" t="s">
        <v>291</v>
      </c>
      <c r="B174" t="s">
        <v>292</v>
      </c>
      <c r="C174" s="1"/>
      <c r="D174" s="7"/>
      <c r="E174" s="7"/>
      <c r="F174" s="7"/>
      <c r="G174" s="2"/>
      <c r="H174" s="2">
        <f>VLOOKUP(A174,VAL!$A$3:$F$298,3,FALSE)</f>
        <v>386000</v>
      </c>
      <c r="I174" s="2">
        <v>386000</v>
      </c>
      <c r="J174" s="2">
        <v>245025611</v>
      </c>
      <c r="K174" s="2">
        <v>257639019</v>
      </c>
      <c r="L174" s="2">
        <v>272628069</v>
      </c>
      <c r="M174" s="2">
        <v>280646487</v>
      </c>
      <c r="N174" s="2">
        <v>289846105</v>
      </c>
      <c r="O174" s="2">
        <v>316.8424</v>
      </c>
      <c r="P174" t="str">
        <f t="shared" si="4"/>
        <v>22105</v>
      </c>
      <c r="Q174" s="2">
        <v>174139.7017377</v>
      </c>
    </row>
    <row r="175" spans="1:17" x14ac:dyDescent="0.25">
      <c r="A175" t="s">
        <v>317</v>
      </c>
      <c r="B175" t="s">
        <v>318</v>
      </c>
      <c r="C175" s="1"/>
      <c r="D175" s="7"/>
      <c r="E175" s="7"/>
      <c r="F175" s="7"/>
      <c r="G175" s="2"/>
      <c r="H175" s="2">
        <f>VLOOKUP(A175,VAL!$A$3:$F$298,3,FALSE)</f>
        <v>919590</v>
      </c>
      <c r="I175" s="2">
        <v>919590</v>
      </c>
      <c r="J175" s="2">
        <v>333510052</v>
      </c>
      <c r="K175" s="2">
        <v>292703579</v>
      </c>
      <c r="L175" s="2">
        <v>294467491</v>
      </c>
      <c r="M175" s="2">
        <v>296014954</v>
      </c>
      <c r="N175" s="2">
        <v>305025707</v>
      </c>
      <c r="O175" s="2">
        <v>326327.37760000001</v>
      </c>
      <c r="P175" t="str">
        <f t="shared" si="4"/>
        <v>24105</v>
      </c>
      <c r="Q175" s="2">
        <v>237025.5939564</v>
      </c>
    </row>
    <row r="176" spans="1:17" x14ac:dyDescent="0.25">
      <c r="A176" t="s">
        <v>493</v>
      </c>
      <c r="B176" t="s">
        <v>494</v>
      </c>
      <c r="C176" s="1"/>
      <c r="D176" s="7"/>
      <c r="E176" s="7"/>
      <c r="F176" s="7"/>
      <c r="G176" s="2"/>
      <c r="H176" s="2">
        <f>VLOOKUP(A176,VAL!$A$3:$F$298,3,FALSE)</f>
        <v>27100000</v>
      </c>
      <c r="I176" s="2">
        <v>27100000</v>
      </c>
      <c r="J176" s="2">
        <v>9489168970</v>
      </c>
      <c r="K176" s="2">
        <v>10232423179</v>
      </c>
      <c r="L176" s="2">
        <v>11131054874</v>
      </c>
      <c r="M176" s="2">
        <v>11798020815</v>
      </c>
      <c r="N176" s="2">
        <v>12787980122</v>
      </c>
      <c r="O176" s="2">
        <v>63899.234000000004</v>
      </c>
      <c r="P176" t="str">
        <f t="shared" si="4"/>
        <v>34111</v>
      </c>
      <c r="Q176" s="2">
        <v>6743952.3869789997</v>
      </c>
    </row>
    <row r="177" spans="1:17" x14ac:dyDescent="0.25">
      <c r="A177" t="s">
        <v>315</v>
      </c>
      <c r="B177" t="s">
        <v>316</v>
      </c>
      <c r="C177" s="1"/>
      <c r="D177" s="7"/>
      <c r="E177" s="7"/>
      <c r="F177" s="7"/>
      <c r="G177" s="2"/>
      <c r="H177" s="2">
        <f>VLOOKUP(A177,VAL!$A$3:$F$298,3,FALSE)</f>
        <v>995380</v>
      </c>
      <c r="I177" s="2">
        <v>995380</v>
      </c>
      <c r="J177" s="2">
        <v>671839430</v>
      </c>
      <c r="K177" s="2">
        <v>623165390</v>
      </c>
      <c r="L177" s="2">
        <v>615778575</v>
      </c>
      <c r="M177" s="2">
        <v>618732964</v>
      </c>
      <c r="N177" s="2">
        <v>643814697</v>
      </c>
      <c r="O177" s="2">
        <v>1824545.4192000001</v>
      </c>
      <c r="P177" t="str">
        <f t="shared" si="4"/>
        <v>24019</v>
      </c>
      <c r="Q177" s="2">
        <v>471611.04399999999</v>
      </c>
    </row>
    <row r="178" spans="1:17" x14ac:dyDescent="0.25">
      <c r="A178" t="s">
        <v>273</v>
      </c>
      <c r="B178" t="s">
        <v>274</v>
      </c>
      <c r="C178" s="1"/>
      <c r="D178" s="7"/>
      <c r="E178" s="7"/>
      <c r="F178" s="7"/>
      <c r="G178" s="2"/>
      <c r="H178" s="2">
        <f>VLOOKUP(A178,VAL!$A$3:$F$298,3,FALSE)</f>
        <v>1100000</v>
      </c>
      <c r="I178" s="2">
        <v>1100000</v>
      </c>
      <c r="J178" s="2">
        <v>563770261</v>
      </c>
      <c r="K178" s="2">
        <v>567468672</v>
      </c>
      <c r="L178" s="2">
        <v>612715957</v>
      </c>
      <c r="M178" s="2">
        <v>647540104</v>
      </c>
      <c r="N178" s="2">
        <v>673179306</v>
      </c>
      <c r="O178" s="2">
        <v>111325.09080000001</v>
      </c>
      <c r="P178" t="str">
        <f t="shared" si="4"/>
        <v>21300</v>
      </c>
      <c r="Q178" s="2">
        <v>400671.5244927</v>
      </c>
    </row>
    <row r="179" spans="1:17" x14ac:dyDescent="0.25">
      <c r="A179" t="s">
        <v>463</v>
      </c>
      <c r="B179" t="s">
        <v>464</v>
      </c>
      <c r="C179" s="1"/>
      <c r="D179" s="7"/>
      <c r="E179" s="7"/>
      <c r="F179" s="7"/>
      <c r="G179" s="2"/>
      <c r="H179" s="2">
        <f>VLOOKUP(A179,VAL!$A$3:$F$298,3,FALSE)</f>
        <v>45000</v>
      </c>
      <c r="I179" s="2">
        <v>45000</v>
      </c>
      <c r="J179" s="2">
        <v>28309187.539999999</v>
      </c>
      <c r="K179" s="2">
        <v>29312102</v>
      </c>
      <c r="L179" s="2">
        <v>29761645</v>
      </c>
      <c r="M179" s="2">
        <v>29831752</v>
      </c>
      <c r="N179" s="2">
        <v>31108057</v>
      </c>
      <c r="O179" s="2">
        <v>5162.1416000000008</v>
      </c>
      <c r="P179" t="str">
        <f t="shared" si="4"/>
        <v>33030</v>
      </c>
      <c r="Q179" s="2">
        <v>20119.339584678004</v>
      </c>
    </row>
    <row r="180" spans="1:17" x14ac:dyDescent="0.25">
      <c r="A180" t="s">
        <v>379</v>
      </c>
      <c r="B180" t="s">
        <v>380</v>
      </c>
      <c r="C180" s="1"/>
      <c r="D180" s="7"/>
      <c r="E180" s="7"/>
      <c r="F180" s="7"/>
      <c r="G180" s="2"/>
      <c r="H180" s="2">
        <f>VLOOKUP(A180,VAL!$A$3:$F$298,3,FALSE)</f>
        <v>2225000</v>
      </c>
      <c r="I180" s="2">
        <v>2225000</v>
      </c>
      <c r="J180" s="2">
        <v>2557622562</v>
      </c>
      <c r="K180" s="2">
        <v>2470276921</v>
      </c>
      <c r="L180" s="2">
        <v>2537181901</v>
      </c>
      <c r="M180" s="2">
        <v>2586284469</v>
      </c>
      <c r="N180" s="2">
        <v>2675248774</v>
      </c>
      <c r="O180" s="2">
        <v>0</v>
      </c>
      <c r="P180" t="str">
        <f t="shared" si="4"/>
        <v>28137</v>
      </c>
      <c r="Q180" s="2">
        <v>902198.11499999999</v>
      </c>
    </row>
    <row r="181" spans="1:17" x14ac:dyDescent="0.25">
      <c r="A181" t="s">
        <v>437</v>
      </c>
      <c r="B181" t="s">
        <v>438</v>
      </c>
      <c r="C181" s="1"/>
      <c r="D181" s="7"/>
      <c r="E181" s="7"/>
      <c r="F181" s="7"/>
      <c r="G181" s="2"/>
      <c r="H181" s="2">
        <f>VLOOKUP(A181,VAL!$A$3:$F$298,3,FALSE)</f>
        <v>115000</v>
      </c>
      <c r="I181" s="2">
        <v>115000</v>
      </c>
      <c r="J181" s="2">
        <v>105533406</v>
      </c>
      <c r="K181" s="2">
        <v>105330361</v>
      </c>
      <c r="L181" s="2">
        <v>107185181</v>
      </c>
      <c r="M181" s="2">
        <v>112120618</v>
      </c>
      <c r="N181" s="2">
        <v>118702379</v>
      </c>
      <c r="O181" s="2">
        <v>0</v>
      </c>
      <c r="P181" t="str">
        <f t="shared" si="4"/>
        <v>32123</v>
      </c>
      <c r="Q181" s="2">
        <v>54487</v>
      </c>
    </row>
    <row r="182" spans="1:17" x14ac:dyDescent="0.25">
      <c r="A182" t="s">
        <v>100</v>
      </c>
      <c r="B182" t="s">
        <v>101</v>
      </c>
      <c r="C182" s="1"/>
      <c r="D182" s="7"/>
      <c r="E182" s="7"/>
      <c r="F182" s="7"/>
      <c r="G182" s="2"/>
      <c r="H182" s="2">
        <f>VLOOKUP(A182,VAL!$A$3:$F$298,3,FALSE)</f>
        <v>60000</v>
      </c>
      <c r="I182" s="2">
        <v>60000</v>
      </c>
      <c r="J182" s="2">
        <v>123884844.77713674</v>
      </c>
      <c r="K182" s="2">
        <v>130657758</v>
      </c>
      <c r="L182" s="2">
        <v>135463546</v>
      </c>
      <c r="M182" s="2">
        <v>136362993</v>
      </c>
      <c r="N182" s="2">
        <v>142409684</v>
      </c>
      <c r="O182" s="2">
        <v>0</v>
      </c>
      <c r="P182" t="str">
        <f t="shared" si="4"/>
        <v>10065</v>
      </c>
      <c r="Q182" s="2">
        <v>28428</v>
      </c>
    </row>
    <row r="183" spans="1:17" x14ac:dyDescent="0.25">
      <c r="A183" t="s">
        <v>84</v>
      </c>
      <c r="B183" t="s">
        <v>85</v>
      </c>
      <c r="C183" s="1"/>
      <c r="D183" s="7"/>
      <c r="E183" s="7"/>
      <c r="F183" s="7"/>
      <c r="G183" s="2"/>
      <c r="H183" s="2">
        <f>VLOOKUP(A183,VAL!$A$3:$F$298,3,FALSE)</f>
        <v>584079</v>
      </c>
      <c r="I183" s="2">
        <v>584079</v>
      </c>
      <c r="J183" s="2">
        <v>448841642</v>
      </c>
      <c r="K183" s="2">
        <v>459197558</v>
      </c>
      <c r="L183" s="2">
        <v>491882683</v>
      </c>
      <c r="M183" s="2">
        <v>520861637</v>
      </c>
      <c r="N183" s="2">
        <v>560081553</v>
      </c>
      <c r="O183" s="2">
        <v>0</v>
      </c>
      <c r="P183" t="str">
        <f t="shared" si="4"/>
        <v>09013</v>
      </c>
      <c r="Q183" s="2">
        <v>276736.63020000001</v>
      </c>
    </row>
    <row r="184" spans="1:17" x14ac:dyDescent="0.25">
      <c r="A184" t="s">
        <v>327</v>
      </c>
      <c r="B184" t="s">
        <v>328</v>
      </c>
      <c r="C184" s="1"/>
      <c r="D184" s="7"/>
      <c r="E184" s="7"/>
      <c r="F184" s="7"/>
      <c r="G184" s="2"/>
      <c r="H184" s="2">
        <f>VLOOKUP(A184,VAL!$A$3:$F$298,3,FALSE)</f>
        <v>1497371</v>
      </c>
      <c r="I184" s="2">
        <v>1497371</v>
      </c>
      <c r="J184" s="2">
        <v>546002312</v>
      </c>
      <c r="K184" s="2">
        <v>482156537</v>
      </c>
      <c r="L184" s="2">
        <v>468024247</v>
      </c>
      <c r="M184" s="2">
        <v>457819453</v>
      </c>
      <c r="N184" s="2">
        <v>456411638</v>
      </c>
      <c r="O184" s="2">
        <v>19793.628400000001</v>
      </c>
      <c r="P184" t="str">
        <f t="shared" si="4"/>
        <v>24410</v>
      </c>
      <c r="Q184" s="2">
        <v>388043.8431384</v>
      </c>
    </row>
    <row r="185" spans="1:17" x14ac:dyDescent="0.25">
      <c r="A185" t="s">
        <v>361</v>
      </c>
      <c r="B185" t="s">
        <v>362</v>
      </c>
      <c r="C185" s="1"/>
      <c r="D185" s="7"/>
      <c r="E185" s="7"/>
      <c r="F185" s="7"/>
      <c r="G185" s="2"/>
      <c r="H185" s="2">
        <f>VLOOKUP(A185,VAL!$A$3:$F$298,3,FALSE)</f>
        <v>3300000</v>
      </c>
      <c r="I185" s="2">
        <v>3300000</v>
      </c>
      <c r="J185" s="2">
        <v>1633326353</v>
      </c>
      <c r="K185" s="2">
        <v>1657887400</v>
      </c>
      <c r="L185" s="2">
        <v>1764498374</v>
      </c>
      <c r="M185" s="2">
        <v>1883725487</v>
      </c>
      <c r="N185" s="2">
        <v>2010647162</v>
      </c>
      <c r="O185" s="2">
        <v>423336.33160000003</v>
      </c>
      <c r="P185" t="str">
        <f t="shared" si="4"/>
        <v>27344</v>
      </c>
      <c r="Q185" s="2">
        <v>1160805.0390771001</v>
      </c>
    </row>
    <row r="186" spans="1:17" x14ac:dyDescent="0.25">
      <c r="A186" t="s">
        <v>4</v>
      </c>
      <c r="B186" t="s">
        <v>5</v>
      </c>
      <c r="C186" s="1"/>
      <c r="D186" s="7"/>
      <c r="E186" s="7"/>
      <c r="F186" s="7"/>
      <c r="G186" s="2"/>
      <c r="H186" s="2">
        <f>VLOOKUP(A186,VAL!$A$3:$F$298,3,FALSE)</f>
        <v>3200000</v>
      </c>
      <c r="I186" s="2">
        <v>3200000</v>
      </c>
      <c r="J186" s="2">
        <v>1309649703</v>
      </c>
      <c r="K186" s="2">
        <v>1417501736</v>
      </c>
      <c r="L186" s="2">
        <v>1465428827</v>
      </c>
      <c r="M186" s="2">
        <v>1533707921</v>
      </c>
      <c r="N186" s="2">
        <v>1621261901</v>
      </c>
      <c r="O186" s="2">
        <v>1276863.1260000002</v>
      </c>
      <c r="P186" t="str">
        <f t="shared" si="4"/>
        <v>01147</v>
      </c>
      <c r="Q186" s="2">
        <v>930768.04392209998</v>
      </c>
    </row>
    <row r="187" spans="1:17" x14ac:dyDescent="0.25">
      <c r="A187" t="s">
        <v>88</v>
      </c>
      <c r="B187" t="s">
        <v>89</v>
      </c>
      <c r="C187" s="1"/>
      <c r="D187" s="7"/>
      <c r="E187" s="7"/>
      <c r="F187" s="7"/>
      <c r="G187" s="2"/>
      <c r="H187" s="2">
        <f>VLOOKUP(A187,VAL!$A$3:$F$298,3,FALSE)</f>
        <v>149000</v>
      </c>
      <c r="I187" s="2">
        <v>149000</v>
      </c>
      <c r="J187" s="2">
        <v>61734943</v>
      </c>
      <c r="K187" s="2">
        <v>65608442</v>
      </c>
      <c r="L187" s="2">
        <v>68770953</v>
      </c>
      <c r="M187" s="2">
        <v>72836350</v>
      </c>
      <c r="N187" s="2">
        <v>78064396</v>
      </c>
      <c r="O187" s="2">
        <v>0</v>
      </c>
      <c r="P187" t="str">
        <f t="shared" si="4"/>
        <v>09102</v>
      </c>
      <c r="Q187" s="2">
        <v>43875.023990100002</v>
      </c>
    </row>
    <row r="188" spans="1:17" x14ac:dyDescent="0.25">
      <c r="A188" t="s">
        <v>543</v>
      </c>
      <c r="B188" t="s">
        <v>544</v>
      </c>
      <c r="C188" s="1"/>
      <c r="D188" s="7"/>
      <c r="E188" s="7"/>
      <c r="F188" s="7"/>
      <c r="G188" s="2"/>
      <c r="H188" s="2">
        <f>VLOOKUP(A188,VAL!$A$3:$F$298,3,FALSE)</f>
        <v>270000</v>
      </c>
      <c r="I188" s="2">
        <v>270000</v>
      </c>
      <c r="J188" s="2">
        <v>134112149</v>
      </c>
      <c r="K188" s="2">
        <v>144207650</v>
      </c>
      <c r="L188" s="2">
        <v>156623085</v>
      </c>
      <c r="M188" s="2">
        <v>163224640</v>
      </c>
      <c r="N188" s="2">
        <v>167610189</v>
      </c>
      <c r="O188" s="2">
        <v>20385.898400000002</v>
      </c>
      <c r="P188" t="str">
        <f t="shared" si="4"/>
        <v>38301</v>
      </c>
      <c r="Q188" s="2">
        <v>95313.504294300001</v>
      </c>
    </row>
    <row r="189" spans="1:17" x14ac:dyDescent="0.25">
      <c r="A189" t="s">
        <v>106</v>
      </c>
      <c r="B189" t="s">
        <v>107</v>
      </c>
      <c r="C189" s="1"/>
      <c r="D189" s="7"/>
      <c r="E189" s="7"/>
      <c r="F189" s="7"/>
      <c r="G189" s="2"/>
      <c r="H189" s="2">
        <f>VLOOKUP(A189,VAL!$A$3:$F$298,3,FALSE)</f>
        <v>10537658</v>
      </c>
      <c r="I189" s="2">
        <v>10537658</v>
      </c>
      <c r="J189" s="2">
        <v>7120879639</v>
      </c>
      <c r="K189" s="2">
        <v>7345562635</v>
      </c>
      <c r="L189" s="2">
        <v>7921021558</v>
      </c>
      <c r="M189" s="2">
        <v>8743000553</v>
      </c>
      <c r="N189" s="2">
        <v>9700537948</v>
      </c>
      <c r="O189" s="2">
        <v>4447100.5964000011</v>
      </c>
      <c r="P189" t="str">
        <f t="shared" si="4"/>
        <v>11001</v>
      </c>
      <c r="Q189" s="2">
        <v>4992742.3603999997</v>
      </c>
    </row>
    <row r="190" spans="1:17" x14ac:dyDescent="0.25">
      <c r="A190" t="s">
        <v>321</v>
      </c>
      <c r="B190" t="s">
        <v>322</v>
      </c>
      <c r="C190" s="1"/>
      <c r="D190" s="7"/>
      <c r="E190" s="7"/>
      <c r="F190" s="7"/>
      <c r="G190" s="2"/>
      <c r="H190" s="2">
        <f>VLOOKUP(A190,VAL!$A$3:$F$298,3,FALSE)</f>
        <v>664000</v>
      </c>
      <c r="I190" s="2">
        <v>664000</v>
      </c>
      <c r="J190" s="2">
        <v>205593001</v>
      </c>
      <c r="K190" s="2">
        <v>192839561</v>
      </c>
      <c r="L190" s="2">
        <v>194782765</v>
      </c>
      <c r="M190" s="2">
        <v>191633073</v>
      </c>
      <c r="N190" s="2">
        <v>187434532</v>
      </c>
      <c r="O190" s="2">
        <v>46765.740000000005</v>
      </c>
      <c r="P190" t="str">
        <f t="shared" si="4"/>
        <v>24122</v>
      </c>
      <c r="Q190" s="2">
        <v>146114.94581070001</v>
      </c>
    </row>
    <row r="191" spans="1:17" x14ac:dyDescent="0.25">
      <c r="A191" t="s">
        <v>16</v>
      </c>
      <c r="B191" t="s">
        <v>17</v>
      </c>
      <c r="C191" s="1"/>
      <c r="D191" s="7"/>
      <c r="E191" s="7"/>
      <c r="F191" s="7"/>
      <c r="G191" s="2"/>
      <c r="H191" s="2">
        <f>VLOOKUP(A191,VAL!$A$3:$F$298,3,FALSE)</f>
        <v>314807</v>
      </c>
      <c r="I191" s="2">
        <v>314807</v>
      </c>
      <c r="J191" s="2">
        <v>499438129</v>
      </c>
      <c r="K191" s="2">
        <v>535559116</v>
      </c>
      <c r="L191" s="2">
        <v>546491504</v>
      </c>
      <c r="M191" s="2">
        <v>587728621</v>
      </c>
      <c r="N191" s="2">
        <v>581690803</v>
      </c>
      <c r="O191" s="2">
        <v>0</v>
      </c>
      <c r="P191" t="str">
        <f t="shared" si="4"/>
        <v>03050</v>
      </c>
      <c r="Q191" s="2">
        <v>149155.55660000001</v>
      </c>
    </row>
    <row r="192" spans="1:17" x14ac:dyDescent="0.25">
      <c r="A192" t="s">
        <v>275</v>
      </c>
      <c r="B192" t="s">
        <v>276</v>
      </c>
      <c r="C192" s="1"/>
      <c r="D192" s="7"/>
      <c r="E192" s="7"/>
      <c r="F192" s="7"/>
      <c r="G192" s="2"/>
      <c r="H192" s="2">
        <f>VLOOKUP(A192,VAL!$A$3:$F$298,3,FALSE)</f>
        <v>350000</v>
      </c>
      <c r="I192" s="2">
        <v>350000</v>
      </c>
      <c r="J192" s="2">
        <v>215859329</v>
      </c>
      <c r="K192" s="2">
        <v>198719113</v>
      </c>
      <c r="L192" s="2">
        <v>201714151</v>
      </c>
      <c r="M192" s="2">
        <v>202127455</v>
      </c>
      <c r="N192" s="2">
        <v>205910906</v>
      </c>
      <c r="O192" s="2">
        <v>16296.282800000003</v>
      </c>
      <c r="P192" t="str">
        <f t="shared" si="4"/>
        <v>21301</v>
      </c>
      <c r="Q192" s="2">
        <v>153411.22512029999</v>
      </c>
    </row>
    <row r="193" spans="1:17" x14ac:dyDescent="0.25">
      <c r="A193" t="s">
        <v>365</v>
      </c>
      <c r="B193" t="s">
        <v>366</v>
      </c>
      <c r="C193" s="1"/>
      <c r="D193" s="7"/>
      <c r="E193" s="7"/>
      <c r="F193" s="7"/>
      <c r="G193" s="2"/>
      <c r="H193" s="2">
        <f>VLOOKUP(A193,VAL!$A$3:$F$298,3,FALSE)</f>
        <v>26750000</v>
      </c>
      <c r="I193" s="2">
        <v>26750000</v>
      </c>
      <c r="J193" s="2">
        <v>14154638131</v>
      </c>
      <c r="K193" s="2">
        <v>15008205489</v>
      </c>
      <c r="L193" s="2">
        <v>15606145028</v>
      </c>
      <c r="M193" s="2">
        <v>16272627438</v>
      </c>
      <c r="N193" s="2">
        <v>16813374848</v>
      </c>
      <c r="O193" s="2">
        <v>0</v>
      </c>
      <c r="P193" t="str">
        <f t="shared" si="4"/>
        <v>27401</v>
      </c>
      <c r="Q193" s="2">
        <v>10059701.3197017</v>
      </c>
    </row>
    <row r="194" spans="1:17" x14ac:dyDescent="0.25">
      <c r="A194" t="s">
        <v>307</v>
      </c>
      <c r="B194" t="s">
        <v>308</v>
      </c>
      <c r="C194" s="1"/>
      <c r="D194" s="7"/>
      <c r="E194" s="7"/>
      <c r="F194" s="7"/>
      <c r="G194" s="2"/>
      <c r="H194" s="2">
        <f>VLOOKUP(A194,VAL!$A$3:$F$298,3,FALSE)</f>
        <v>2641258</v>
      </c>
      <c r="I194" s="2">
        <v>2641258</v>
      </c>
      <c r="J194" s="2">
        <v>1479466585</v>
      </c>
      <c r="K194" s="2">
        <v>1398469139</v>
      </c>
      <c r="L194" s="2">
        <v>1437717422</v>
      </c>
      <c r="M194" s="2">
        <v>1508406496</v>
      </c>
      <c r="N194" s="2">
        <v>1553964768</v>
      </c>
      <c r="O194" s="2">
        <v>0</v>
      </c>
      <c r="P194" t="str">
        <f t="shared" si="4"/>
        <v>23402</v>
      </c>
      <c r="Q194" s="2">
        <v>1051456.9019595</v>
      </c>
    </row>
    <row r="195" spans="1:17" x14ac:dyDescent="0.25">
      <c r="A195" t="s">
        <v>114</v>
      </c>
      <c r="B195" t="s">
        <v>115</v>
      </c>
      <c r="C195" s="1"/>
      <c r="D195" s="7"/>
      <c r="E195" s="7"/>
      <c r="F195" s="7"/>
      <c r="G195" s="2"/>
      <c r="H195" s="2">
        <f>VLOOKUP(A195,VAL!$A$3:$F$298,3,FALSE)</f>
        <v>1080000</v>
      </c>
      <c r="I195" s="2">
        <v>800500</v>
      </c>
      <c r="J195" s="2">
        <v>607758468</v>
      </c>
      <c r="K195" s="2">
        <v>724025304</v>
      </c>
      <c r="L195" s="2">
        <v>768694182</v>
      </c>
      <c r="M195" s="2">
        <v>808292680</v>
      </c>
      <c r="N195" s="2">
        <v>855659832</v>
      </c>
      <c r="O195" s="2">
        <v>0</v>
      </c>
      <c r="P195" t="str">
        <f t="shared" si="4"/>
        <v>12110</v>
      </c>
      <c r="Q195" s="2">
        <v>379276.9</v>
      </c>
    </row>
    <row r="196" spans="1:17" x14ac:dyDescent="0.25">
      <c r="A196" t="s">
        <v>40</v>
      </c>
      <c r="B196" t="s">
        <v>41</v>
      </c>
      <c r="C196" s="1"/>
      <c r="D196" s="7"/>
      <c r="E196" s="7"/>
      <c r="F196" s="7"/>
      <c r="G196" s="2"/>
      <c r="H196" s="2">
        <f>VLOOKUP(A196,VAL!$A$3:$F$298,3,FALSE)</f>
        <v>9100000</v>
      </c>
      <c r="I196" s="2">
        <v>9100000</v>
      </c>
      <c r="J196" s="2">
        <v>3337106011.5</v>
      </c>
      <c r="K196" s="2">
        <v>3358099088</v>
      </c>
      <c r="L196" s="2">
        <v>3528834361</v>
      </c>
      <c r="M196" s="2">
        <v>3674156224</v>
      </c>
      <c r="N196" s="2">
        <v>3726900993</v>
      </c>
      <c r="O196" s="2">
        <v>169114.67440000002</v>
      </c>
      <c r="P196" t="str">
        <f t="shared" ref="P196:P259" si="5">A196</f>
        <v>05121</v>
      </c>
      <c r="Q196" s="2">
        <v>2371681.2423730497</v>
      </c>
    </row>
    <row r="197" spans="1:17" x14ac:dyDescent="0.25">
      <c r="A197" t="s">
        <v>176</v>
      </c>
      <c r="B197" t="s">
        <v>177</v>
      </c>
      <c r="C197" s="1"/>
      <c r="D197" s="7"/>
      <c r="E197" s="7"/>
      <c r="F197" s="7"/>
      <c r="G197" s="2"/>
      <c r="H197" s="2">
        <f>VLOOKUP(A197,VAL!$A$3:$F$298,3,FALSE)</f>
        <v>3880000</v>
      </c>
      <c r="I197" s="2">
        <v>2871606.02</v>
      </c>
      <c r="J197" s="2">
        <v>2704402190</v>
      </c>
      <c r="K197" s="2">
        <v>2784035667</v>
      </c>
      <c r="L197" s="2">
        <v>2923563016</v>
      </c>
      <c r="M197" s="2">
        <v>3189061609</v>
      </c>
      <c r="N197" s="2">
        <v>3332968741</v>
      </c>
      <c r="O197" s="2">
        <v>0</v>
      </c>
      <c r="P197" t="str">
        <f t="shared" si="5"/>
        <v>16050</v>
      </c>
      <c r="Q197" s="2">
        <v>1351976.4550000003</v>
      </c>
    </row>
    <row r="198" spans="1:17" x14ac:dyDescent="0.25">
      <c r="A198" t="s">
        <v>517</v>
      </c>
      <c r="B198" t="s">
        <v>518</v>
      </c>
      <c r="C198" s="1"/>
      <c r="D198" s="7"/>
      <c r="E198" s="7"/>
      <c r="F198" s="7"/>
      <c r="G198" s="2"/>
      <c r="H198" s="2">
        <f>VLOOKUP(A198,VAL!$A$3:$F$298,3,FALSE)</f>
        <v>560600</v>
      </c>
      <c r="I198" s="2">
        <v>560600</v>
      </c>
      <c r="J198" s="2">
        <v>382612670</v>
      </c>
      <c r="K198" s="2">
        <v>429735031</v>
      </c>
      <c r="L198" s="2">
        <v>458192666</v>
      </c>
      <c r="M198" s="2">
        <v>478797006</v>
      </c>
      <c r="N198" s="2">
        <v>483990771</v>
      </c>
      <c r="O198" s="2">
        <v>0</v>
      </c>
      <c r="P198" t="str">
        <f t="shared" si="5"/>
        <v>36402</v>
      </c>
      <c r="Q198" s="2">
        <v>265612.28000000003</v>
      </c>
    </row>
    <row r="199" spans="1:17" x14ac:dyDescent="0.25">
      <c r="A199" t="s">
        <v>22</v>
      </c>
      <c r="B199" t="s">
        <v>23</v>
      </c>
      <c r="C199" s="1"/>
      <c r="D199" s="7"/>
      <c r="E199" s="7"/>
      <c r="F199" s="7"/>
      <c r="G199" s="2"/>
      <c r="H199" s="2">
        <f>VLOOKUP(A199,VAL!$A$3:$F$298,3,FALSE)</f>
        <v>2412401</v>
      </c>
      <c r="I199" s="2">
        <v>2412401</v>
      </c>
      <c r="J199" s="2">
        <v>1562577452</v>
      </c>
      <c r="K199" s="2">
        <v>1471353671</v>
      </c>
      <c r="L199" s="2">
        <v>1571886524</v>
      </c>
      <c r="M199" s="2">
        <v>1657640987</v>
      </c>
      <c r="N199" s="2">
        <v>1676150379</v>
      </c>
      <c r="O199" s="2">
        <v>455570.86960000003</v>
      </c>
      <c r="P199" t="str">
        <f t="shared" si="5"/>
        <v>03116</v>
      </c>
      <c r="Q199" s="2">
        <v>1110523.7951364</v>
      </c>
    </row>
    <row r="200" spans="1:17" x14ac:dyDescent="0.25">
      <c r="A200" t="s">
        <v>539</v>
      </c>
      <c r="B200" t="s">
        <v>540</v>
      </c>
      <c r="C200" s="1"/>
      <c r="D200" s="7"/>
      <c r="E200" s="7"/>
      <c r="F200" s="7"/>
      <c r="G200" s="2"/>
      <c r="H200" s="2">
        <f>VLOOKUP(A200,VAL!$A$3:$F$298,3,FALSE)</f>
        <v>5500000</v>
      </c>
      <c r="I200" s="2">
        <v>5500000</v>
      </c>
      <c r="J200" s="2">
        <v>2268633826</v>
      </c>
      <c r="K200" s="2">
        <v>2407381783</v>
      </c>
      <c r="L200" s="2">
        <v>2550040071</v>
      </c>
      <c r="M200" s="2">
        <v>2706116004</v>
      </c>
      <c r="N200" s="2">
        <v>2871957146</v>
      </c>
      <c r="O200" s="2">
        <v>244694.59280000001</v>
      </c>
      <c r="P200" t="str">
        <f t="shared" si="5"/>
        <v>38267</v>
      </c>
      <c r="Q200" s="2">
        <v>1612318.0601381999</v>
      </c>
    </row>
    <row r="201" spans="1:17" x14ac:dyDescent="0.25">
      <c r="A201" t="s">
        <v>349</v>
      </c>
      <c r="B201" t="s">
        <v>350</v>
      </c>
      <c r="C201" s="1"/>
      <c r="D201" s="7"/>
      <c r="E201" s="7"/>
      <c r="F201" s="7"/>
      <c r="G201" s="2"/>
      <c r="H201" s="2">
        <f>VLOOKUP(A201,VAL!$A$3:$F$298,3,FALSE)</f>
        <v>31500000</v>
      </c>
      <c r="I201" s="2">
        <v>31500000</v>
      </c>
      <c r="J201" s="2">
        <v>17355158304</v>
      </c>
      <c r="K201" s="2">
        <v>18386407934</v>
      </c>
      <c r="L201" s="2">
        <v>19081669802</v>
      </c>
      <c r="M201" s="2">
        <v>19664817432</v>
      </c>
      <c r="N201" s="2">
        <v>20511678502</v>
      </c>
      <c r="O201" s="2">
        <v>2450104.3111999999</v>
      </c>
      <c r="P201" t="str">
        <f t="shared" si="5"/>
        <v>27003</v>
      </c>
      <c r="Q201" s="2">
        <v>12334311.0066528</v>
      </c>
    </row>
    <row r="202" spans="1:17" x14ac:dyDescent="0.25">
      <c r="A202" t="s">
        <v>168</v>
      </c>
      <c r="B202" t="s">
        <v>169</v>
      </c>
      <c r="C202" s="1"/>
      <c r="D202" s="7"/>
      <c r="E202" s="7"/>
      <c r="F202" s="7"/>
      <c r="G202" s="2"/>
      <c r="H202" s="2">
        <f>VLOOKUP(A202,VAL!$A$3:$F$298,3,FALSE)</f>
        <v>75000</v>
      </c>
      <c r="I202" s="2">
        <v>66702.98</v>
      </c>
      <c r="J202" s="2">
        <v>61603935</v>
      </c>
      <c r="K202" s="2">
        <v>44758602</v>
      </c>
      <c r="L202" s="2">
        <v>44843854</v>
      </c>
      <c r="M202" s="2">
        <v>45517762</v>
      </c>
      <c r="N202" s="2">
        <v>45803225</v>
      </c>
      <c r="O202" s="2">
        <v>0</v>
      </c>
      <c r="P202" t="str">
        <f t="shared" si="5"/>
        <v>16020</v>
      </c>
      <c r="Q202" s="2">
        <v>30915.45</v>
      </c>
    </row>
    <row r="203" spans="1:17" x14ac:dyDescent="0.25">
      <c r="A203" t="s">
        <v>172</v>
      </c>
      <c r="B203" t="s">
        <v>173</v>
      </c>
      <c r="C203" s="1"/>
      <c r="D203" s="7"/>
      <c r="E203" s="7"/>
      <c r="F203" s="7"/>
      <c r="G203" s="2"/>
      <c r="H203" s="2">
        <f>VLOOKUP(A203,VAL!$A$3:$F$298,3,FALSE)</f>
        <v>561915</v>
      </c>
      <c r="I203" s="2">
        <v>567899.71</v>
      </c>
      <c r="J203" s="2">
        <v>374791084</v>
      </c>
      <c r="K203" s="2">
        <v>360108925</v>
      </c>
      <c r="L203" s="2">
        <v>360925354</v>
      </c>
      <c r="M203" s="2">
        <v>370791265</v>
      </c>
      <c r="N203" s="2">
        <v>377931189</v>
      </c>
      <c r="O203" s="2">
        <v>94520.543600000005</v>
      </c>
      <c r="P203" t="str">
        <f t="shared" si="5"/>
        <v>16048</v>
      </c>
      <c r="Q203" s="2">
        <v>266364.0233988</v>
      </c>
    </row>
    <row r="204" spans="1:17" x14ac:dyDescent="0.25">
      <c r="A204" t="s">
        <v>48</v>
      </c>
      <c r="B204" t="s">
        <v>49</v>
      </c>
      <c r="C204" s="1"/>
      <c r="D204" s="7"/>
      <c r="E204" s="7"/>
      <c r="F204" s="7"/>
      <c r="G204" s="2"/>
      <c r="H204" s="2">
        <f>VLOOKUP(A204,VAL!$A$3:$F$298,3,FALSE)</f>
        <v>714304</v>
      </c>
      <c r="I204" s="2">
        <v>714304</v>
      </c>
      <c r="J204" s="2">
        <v>470983958.5</v>
      </c>
      <c r="K204" s="2">
        <v>467372595</v>
      </c>
      <c r="L204" s="2">
        <v>468704181</v>
      </c>
      <c r="M204" s="2">
        <v>483039160</v>
      </c>
      <c r="N204" s="2">
        <v>486716698</v>
      </c>
      <c r="O204" s="2">
        <v>1128067.9368</v>
      </c>
      <c r="P204" t="str">
        <f t="shared" si="5"/>
        <v>05402</v>
      </c>
      <c r="Q204" s="2">
        <v>334728.29930595</v>
      </c>
    </row>
    <row r="205" spans="1:17" x14ac:dyDescent="0.25">
      <c r="A205" t="s">
        <v>150</v>
      </c>
      <c r="B205" t="s">
        <v>151</v>
      </c>
      <c r="C205" s="1"/>
      <c r="D205" s="7"/>
      <c r="E205" s="7"/>
      <c r="F205" s="7"/>
      <c r="G205" s="2"/>
      <c r="H205" s="2">
        <f>VLOOKUP(A205,VAL!$A$3:$F$298,3,FALSE)</f>
        <v>204509</v>
      </c>
      <c r="I205" s="2">
        <v>204509</v>
      </c>
      <c r="J205" s="2">
        <v>146487888</v>
      </c>
      <c r="K205" s="2">
        <v>144358921</v>
      </c>
      <c r="L205" s="2">
        <v>148466892</v>
      </c>
      <c r="M205" s="2">
        <v>150228115</v>
      </c>
      <c r="N205" s="2">
        <v>152644019</v>
      </c>
      <c r="O205" s="2">
        <v>6864.7488000000003</v>
      </c>
      <c r="P205" t="str">
        <f t="shared" si="5"/>
        <v>14097</v>
      </c>
      <c r="Q205" s="2">
        <v>96896.364199999996</v>
      </c>
    </row>
    <row r="206" spans="1:17" x14ac:dyDescent="0.25">
      <c r="A206" t="s">
        <v>118</v>
      </c>
      <c r="B206" t="s">
        <v>119</v>
      </c>
      <c r="C206" s="1"/>
      <c r="D206" s="7"/>
      <c r="E206" s="7"/>
      <c r="F206" s="7"/>
      <c r="G206" s="2"/>
      <c r="H206" s="2">
        <f>VLOOKUP(A206,VAL!$A$3:$F$298,3,FALSE)</f>
        <v>8460547</v>
      </c>
      <c r="I206" s="2">
        <v>8460547</v>
      </c>
      <c r="J206" s="2">
        <v>4323519436</v>
      </c>
      <c r="K206" s="2">
        <v>5037703192</v>
      </c>
      <c r="L206" s="2">
        <v>5491171216</v>
      </c>
      <c r="M206" s="2">
        <v>5938890400</v>
      </c>
      <c r="N206" s="2">
        <v>6676733142</v>
      </c>
      <c r="O206" s="2">
        <v>0</v>
      </c>
      <c r="P206" t="str">
        <f t="shared" si="5"/>
        <v>13144</v>
      </c>
      <c r="Q206" s="2">
        <v>3072725.2631652001</v>
      </c>
    </row>
    <row r="207" spans="1:17" x14ac:dyDescent="0.25">
      <c r="A207" t="s">
        <v>495</v>
      </c>
      <c r="B207" t="s">
        <v>496</v>
      </c>
      <c r="C207" s="1"/>
      <c r="D207" s="7"/>
      <c r="E207" s="7"/>
      <c r="F207" s="7"/>
      <c r="G207" s="2"/>
      <c r="H207" s="2">
        <f>VLOOKUP(A207,VAL!$A$3:$F$298,3,FALSE)</f>
        <v>1690000</v>
      </c>
      <c r="I207" s="2">
        <v>1690000</v>
      </c>
      <c r="J207" s="2">
        <v>568678713</v>
      </c>
      <c r="K207" s="2">
        <v>567058720</v>
      </c>
      <c r="L207" s="2">
        <v>602954578</v>
      </c>
      <c r="M207" s="2">
        <v>649283764</v>
      </c>
      <c r="N207" s="2">
        <v>702482419</v>
      </c>
      <c r="O207" s="2">
        <v>120565.74040000001</v>
      </c>
      <c r="P207" t="str">
        <f t="shared" si="5"/>
        <v>34307</v>
      </c>
      <c r="Q207" s="2">
        <v>404159.96132910001</v>
      </c>
    </row>
    <row r="208" spans="1:17" x14ac:dyDescent="0.25">
      <c r="A208" t="s">
        <v>331</v>
      </c>
      <c r="B208" t="s">
        <v>332</v>
      </c>
      <c r="C208" s="1"/>
      <c r="D208" s="7"/>
      <c r="E208" s="7"/>
      <c r="F208" s="7"/>
      <c r="G208" s="2"/>
      <c r="H208" s="2">
        <f>VLOOKUP(A208,VAL!$A$3:$F$298,3,FALSE)</f>
        <v>860371</v>
      </c>
      <c r="I208" s="2">
        <v>860371</v>
      </c>
      <c r="J208" s="2">
        <v>243374756</v>
      </c>
      <c r="K208" s="2">
        <v>232657938</v>
      </c>
      <c r="L208" s="2">
        <v>241652651</v>
      </c>
      <c r="M208" s="2">
        <v>246226130</v>
      </c>
      <c r="N208" s="2">
        <v>250870041</v>
      </c>
      <c r="O208" s="2">
        <v>143314.6036</v>
      </c>
      <c r="P208" t="str">
        <f t="shared" si="5"/>
        <v>25116</v>
      </c>
      <c r="Q208" s="2">
        <v>172966.43908920002</v>
      </c>
    </row>
    <row r="209" spans="1:17" x14ac:dyDescent="0.25">
      <c r="A209" t="s">
        <v>285</v>
      </c>
      <c r="B209" t="s">
        <v>286</v>
      </c>
      <c r="C209" s="1"/>
      <c r="D209" s="7"/>
      <c r="E209" s="7"/>
      <c r="F209" s="7"/>
      <c r="G209" s="2"/>
      <c r="H209" s="2">
        <f>VLOOKUP(A209,VAL!$A$3:$F$298,3,FALSE)</f>
        <v>903098</v>
      </c>
      <c r="I209" s="2">
        <v>903098</v>
      </c>
      <c r="J209" s="2">
        <v>546475912</v>
      </c>
      <c r="K209" s="2">
        <v>574328098</v>
      </c>
      <c r="L209" s="2">
        <v>602789586</v>
      </c>
      <c r="M209" s="2">
        <v>629675886</v>
      </c>
      <c r="N209" s="2">
        <v>653121826</v>
      </c>
      <c r="O209" s="2">
        <v>21564.516400000004</v>
      </c>
      <c r="P209" t="str">
        <f t="shared" si="5"/>
        <v>22009</v>
      </c>
      <c r="Q209" s="2">
        <v>388380.4306584</v>
      </c>
    </row>
    <row r="210" spans="1:17" x14ac:dyDescent="0.25">
      <c r="A210" t="s">
        <v>190</v>
      </c>
      <c r="B210" t="s">
        <v>191</v>
      </c>
      <c r="C210" s="1"/>
      <c r="D210" s="7"/>
      <c r="E210" s="7"/>
      <c r="F210" s="7"/>
      <c r="G210" s="2"/>
      <c r="H210" s="2">
        <f>VLOOKUP(A210,VAL!$A$3:$F$298,3,FALSE)</f>
        <v>57151000</v>
      </c>
      <c r="I210" s="2">
        <v>57151000</v>
      </c>
      <c r="J210" s="2">
        <v>25700576865</v>
      </c>
      <c r="K210" s="2">
        <v>25769724900</v>
      </c>
      <c r="L210" s="2">
        <v>26397349123</v>
      </c>
      <c r="M210" s="2">
        <v>26997813853</v>
      </c>
      <c r="N210" s="2">
        <v>27386938605</v>
      </c>
      <c r="O210" s="2">
        <v>0</v>
      </c>
      <c r="P210" t="str">
        <f t="shared" si="5"/>
        <v>17403</v>
      </c>
      <c r="Q210" s="2">
        <v>18265399.977955502</v>
      </c>
    </row>
    <row r="211" spans="1:17" x14ac:dyDescent="0.25">
      <c r="A211" t="s">
        <v>104</v>
      </c>
      <c r="B211" t="s">
        <v>105</v>
      </c>
      <c r="C211" s="1"/>
      <c r="D211" s="7"/>
      <c r="E211" s="7"/>
      <c r="F211" s="7"/>
      <c r="G211" s="2"/>
      <c r="H211" s="2">
        <f>VLOOKUP(A211,VAL!$A$3:$F$298,3,FALSE)</f>
        <v>450000</v>
      </c>
      <c r="I211" s="2">
        <v>450000</v>
      </c>
      <c r="J211" s="2">
        <v>302282286.96499664</v>
      </c>
      <c r="K211" s="2">
        <v>308215436</v>
      </c>
      <c r="L211" s="2">
        <v>324334858</v>
      </c>
      <c r="M211" s="2">
        <v>328883343</v>
      </c>
      <c r="N211" s="2">
        <v>341293742</v>
      </c>
      <c r="O211" s="2">
        <v>19866.109200000003</v>
      </c>
      <c r="P211" t="str">
        <f t="shared" si="5"/>
        <v>10309</v>
      </c>
      <c r="Q211" s="2">
        <v>213210</v>
      </c>
    </row>
    <row r="212" spans="1:17" x14ac:dyDescent="0.25">
      <c r="A212" t="s">
        <v>24</v>
      </c>
      <c r="B212" t="s">
        <v>25</v>
      </c>
      <c r="C212" s="1"/>
      <c r="D212" s="7"/>
      <c r="E212" s="7"/>
      <c r="F212" s="7"/>
      <c r="G212" s="2"/>
      <c r="H212" s="2">
        <f>VLOOKUP(A212,VAL!$A$3:$F$298,3,FALSE)</f>
        <v>23000000</v>
      </c>
      <c r="I212" s="2">
        <v>23000000</v>
      </c>
      <c r="J212" s="2">
        <v>8308457040</v>
      </c>
      <c r="K212" s="2">
        <v>7987889908</v>
      </c>
      <c r="L212" s="2">
        <v>8465284608</v>
      </c>
      <c r="M212" s="2">
        <v>8961178937</v>
      </c>
      <c r="N212" s="2">
        <v>9339528616</v>
      </c>
      <c r="O212" s="2">
        <v>2153601.6432000003</v>
      </c>
      <c r="P212" t="str">
        <f t="shared" si="5"/>
        <v>03400</v>
      </c>
      <c r="Q212" s="2">
        <v>5904820.4183280002</v>
      </c>
    </row>
    <row r="213" spans="1:17" x14ac:dyDescent="0.25">
      <c r="A213" t="s">
        <v>66</v>
      </c>
      <c r="B213" t="s">
        <v>67</v>
      </c>
      <c r="C213" s="1"/>
      <c r="D213" s="7"/>
      <c r="E213" s="7"/>
      <c r="F213" s="7"/>
      <c r="G213" s="2"/>
      <c r="H213" s="2">
        <f>VLOOKUP(A213,VAL!$A$3:$F$298,3,FALSE)</f>
        <v>7572923</v>
      </c>
      <c r="I213" s="2">
        <v>5400000</v>
      </c>
      <c r="J213" s="2">
        <v>3459003443</v>
      </c>
      <c r="K213" s="2">
        <v>3574599854</v>
      </c>
      <c r="L213" s="2">
        <v>3745588641</v>
      </c>
      <c r="M213" s="2">
        <v>3887298842</v>
      </c>
      <c r="N213" s="2">
        <v>4144976432</v>
      </c>
      <c r="O213" s="2">
        <v>0</v>
      </c>
      <c r="P213" t="str">
        <f t="shared" si="5"/>
        <v>06122</v>
      </c>
      <c r="Q213" s="2">
        <v>2458313.7469401001</v>
      </c>
    </row>
    <row r="214" spans="1:17" x14ac:dyDescent="0.25">
      <c r="A214" t="s">
        <v>8</v>
      </c>
      <c r="B214" t="s">
        <v>9</v>
      </c>
      <c r="C214" s="1"/>
      <c r="D214" s="7"/>
      <c r="E214" s="7"/>
      <c r="F214" s="7"/>
      <c r="G214" s="2"/>
      <c r="H214" s="2">
        <f>VLOOKUP(A214,VAL!$A$3:$F$298,3,FALSE)</f>
        <v>596719</v>
      </c>
      <c r="I214" s="2">
        <v>596719</v>
      </c>
      <c r="J214" s="2">
        <v>380326008</v>
      </c>
      <c r="K214" s="2">
        <v>389054463</v>
      </c>
      <c r="L214" s="2">
        <v>392657650</v>
      </c>
      <c r="M214" s="2">
        <v>410301235</v>
      </c>
      <c r="N214" s="2">
        <v>430465958</v>
      </c>
      <c r="O214" s="2">
        <v>0</v>
      </c>
      <c r="P214" t="str">
        <f t="shared" si="5"/>
        <v>01160</v>
      </c>
      <c r="Q214" s="2">
        <v>270297.69388560002</v>
      </c>
    </row>
    <row r="215" spans="1:17" x14ac:dyDescent="0.25">
      <c r="A215" t="s">
        <v>461</v>
      </c>
      <c r="B215" t="s">
        <v>462</v>
      </c>
      <c r="C215" s="1"/>
      <c r="D215" s="7"/>
      <c r="E215" s="7"/>
      <c r="F215" s="7"/>
      <c r="G215" s="2"/>
      <c r="H215" s="2">
        <f>VLOOKUP(A215,VAL!$A$3:$F$298,3,FALSE)</f>
        <v>1664500</v>
      </c>
      <c r="I215" s="2">
        <v>1664500</v>
      </c>
      <c r="J215" s="2">
        <v>1100572376</v>
      </c>
      <c r="K215" s="2">
        <v>1091818412</v>
      </c>
      <c r="L215" s="2">
        <v>1101384970</v>
      </c>
      <c r="M215" s="2">
        <v>1166324077</v>
      </c>
      <c r="N215" s="2">
        <v>1201103033</v>
      </c>
      <c r="O215" s="2">
        <v>115671.20320000002</v>
      </c>
      <c r="P215" t="str">
        <f t="shared" si="5"/>
        <v>32416</v>
      </c>
      <c r="Q215" s="2">
        <v>782176.78762319998</v>
      </c>
    </row>
    <row r="216" spans="1:17" x14ac:dyDescent="0.25">
      <c r="A216" t="s">
        <v>197</v>
      </c>
      <c r="B216" t="s">
        <v>198</v>
      </c>
      <c r="C216" s="1"/>
      <c r="D216" s="7"/>
      <c r="E216" s="7"/>
      <c r="F216" s="7"/>
      <c r="G216" s="2"/>
      <c r="H216" s="2">
        <f>VLOOKUP(A216,VAL!$A$3:$F$298,3,FALSE)</f>
        <v>8450000</v>
      </c>
      <c r="I216" s="2">
        <v>8450000</v>
      </c>
      <c r="J216" s="2">
        <v>4348263360</v>
      </c>
      <c r="K216" s="2">
        <v>4630678215</v>
      </c>
      <c r="L216" s="2">
        <v>4768127792</v>
      </c>
      <c r="M216" s="2">
        <v>5045846110</v>
      </c>
      <c r="N216" s="2">
        <v>5139485082</v>
      </c>
      <c r="O216" s="2">
        <v>0</v>
      </c>
      <c r="P216" t="str">
        <f t="shared" si="5"/>
        <v>17407</v>
      </c>
      <c r="Q216" s="2">
        <v>3090310.7699520001</v>
      </c>
    </row>
    <row r="217" spans="1:17" x14ac:dyDescent="0.25">
      <c r="A217" t="s">
        <v>499</v>
      </c>
      <c r="B217" t="s">
        <v>500</v>
      </c>
      <c r="C217" s="1"/>
      <c r="D217" s="7"/>
      <c r="E217" s="7"/>
      <c r="F217" s="7"/>
      <c r="G217" s="2"/>
      <c r="H217" s="2">
        <f>VLOOKUP(A217,VAL!$A$3:$F$298,3,FALSE)</f>
        <v>4119985</v>
      </c>
      <c r="I217" s="2">
        <v>4119985</v>
      </c>
      <c r="J217" s="2">
        <v>1233794726</v>
      </c>
      <c r="K217" s="2">
        <v>1292325139</v>
      </c>
      <c r="L217" s="2">
        <v>1403967558</v>
      </c>
      <c r="M217" s="2">
        <v>1488425078</v>
      </c>
      <c r="N217" s="2">
        <v>1596669745</v>
      </c>
      <c r="O217" s="2">
        <v>432803.81479999999</v>
      </c>
      <c r="P217" t="str">
        <f t="shared" si="5"/>
        <v>34401</v>
      </c>
      <c r="Q217" s="2">
        <v>876857.91176819999</v>
      </c>
    </row>
    <row r="218" spans="1:17" x14ac:dyDescent="0.25">
      <c r="A218" t="s">
        <v>249</v>
      </c>
      <c r="B218" t="s">
        <v>250</v>
      </c>
      <c r="C218" s="1"/>
      <c r="D218" s="7"/>
      <c r="E218" s="7"/>
      <c r="F218" s="7"/>
      <c r="G218" s="2"/>
      <c r="H218" s="2">
        <f>VLOOKUP(A218,VAL!$A$3:$F$298,3,FALSE)</f>
        <v>60000</v>
      </c>
      <c r="I218" s="2">
        <v>60000</v>
      </c>
      <c r="J218" s="2">
        <v>153471497</v>
      </c>
      <c r="K218" s="2">
        <v>147467094</v>
      </c>
      <c r="L218" s="2">
        <v>148027377</v>
      </c>
      <c r="M218" s="2">
        <v>144807404</v>
      </c>
      <c r="N218" s="2">
        <v>139479986</v>
      </c>
      <c r="O218" s="2">
        <v>0</v>
      </c>
      <c r="P218" t="str">
        <f t="shared" si="5"/>
        <v>20403</v>
      </c>
      <c r="Q218" s="2">
        <v>28428</v>
      </c>
    </row>
    <row r="219" spans="1:17" x14ac:dyDescent="0.25">
      <c r="A219" t="s">
        <v>553</v>
      </c>
      <c r="B219" t="s">
        <v>554</v>
      </c>
      <c r="C219" s="1"/>
      <c r="D219" s="7"/>
      <c r="E219" s="7"/>
      <c r="F219" s="7"/>
      <c r="G219" s="2"/>
      <c r="H219" s="2">
        <f>VLOOKUP(A219,VAL!$A$3:$F$298,3,FALSE)</f>
        <v>305000</v>
      </c>
      <c r="I219" s="2">
        <v>305000</v>
      </c>
      <c r="J219" s="2">
        <v>174834804</v>
      </c>
      <c r="K219" s="2">
        <v>178501507</v>
      </c>
      <c r="L219" s="2">
        <v>183398766</v>
      </c>
      <c r="M219" s="2">
        <v>186764608</v>
      </c>
      <c r="N219" s="2">
        <v>186328297</v>
      </c>
      <c r="O219" s="2">
        <v>0</v>
      </c>
      <c r="P219" t="str">
        <f t="shared" si="5"/>
        <v>38320</v>
      </c>
      <c r="Q219" s="2">
        <v>124255.0952028</v>
      </c>
    </row>
    <row r="220" spans="1:17" x14ac:dyDescent="0.25">
      <c r="A220" t="s">
        <v>126</v>
      </c>
      <c r="B220" t="s">
        <v>127</v>
      </c>
      <c r="C220" s="1"/>
      <c r="D220" s="7"/>
      <c r="E220" s="7"/>
      <c r="F220" s="7"/>
      <c r="G220" s="2"/>
      <c r="H220" s="2">
        <f>VLOOKUP(A220,VAL!$A$3:$F$298,3,FALSE)</f>
        <v>1370000</v>
      </c>
      <c r="I220" s="2">
        <v>1370000</v>
      </c>
      <c r="J220" s="2">
        <v>806138081</v>
      </c>
      <c r="K220" s="2">
        <v>932860879</v>
      </c>
      <c r="L220" s="2">
        <v>1042511109</v>
      </c>
      <c r="M220" s="2">
        <v>1128717803</v>
      </c>
      <c r="N220" s="2">
        <v>1265947925</v>
      </c>
      <c r="O220" s="2">
        <v>387438.20640000002</v>
      </c>
      <c r="P220" t="str">
        <f t="shared" si="5"/>
        <v>13160</v>
      </c>
      <c r="Q220" s="2">
        <v>572922.3341666999</v>
      </c>
    </row>
    <row r="221" spans="1:17" x14ac:dyDescent="0.25">
      <c r="A221" t="s">
        <v>383</v>
      </c>
      <c r="B221" t="s">
        <v>384</v>
      </c>
      <c r="C221" s="1"/>
      <c r="D221" s="7"/>
      <c r="E221" s="7"/>
      <c r="F221" s="7"/>
      <c r="G221" s="2"/>
      <c r="H221" s="2">
        <f>VLOOKUP(A221,VAL!$A$3:$F$298,3,FALSE)</f>
        <v>2426500</v>
      </c>
      <c r="I221" s="2">
        <v>1899800</v>
      </c>
      <c r="J221" s="2">
        <v>3455262699</v>
      </c>
      <c r="K221" s="2">
        <v>3395204791</v>
      </c>
      <c r="L221" s="2">
        <v>3647046706</v>
      </c>
      <c r="M221" s="2">
        <v>3812068395</v>
      </c>
      <c r="N221" s="2">
        <v>4013515894</v>
      </c>
      <c r="O221" s="2">
        <v>0</v>
      </c>
      <c r="P221" t="str">
        <f t="shared" si="5"/>
        <v>28149</v>
      </c>
      <c r="Q221" s="2">
        <v>900125.24</v>
      </c>
    </row>
    <row r="222" spans="1:17" x14ac:dyDescent="0.25">
      <c r="A222" t="s">
        <v>154</v>
      </c>
      <c r="B222" t="s">
        <v>155</v>
      </c>
      <c r="C222" s="1"/>
      <c r="D222" s="7"/>
      <c r="E222" s="7"/>
      <c r="F222" s="7"/>
      <c r="G222" s="2"/>
      <c r="H222" s="2">
        <f>VLOOKUP(A222,VAL!$A$3:$F$298,3,FALSE)</f>
        <v>80000</v>
      </c>
      <c r="I222" s="2">
        <v>80000</v>
      </c>
      <c r="J222" s="2">
        <v>47973943</v>
      </c>
      <c r="K222" s="2">
        <v>41262628</v>
      </c>
      <c r="L222" s="2">
        <v>42555644</v>
      </c>
      <c r="M222" s="2">
        <v>41920773</v>
      </c>
      <c r="N222" s="2">
        <v>41886452</v>
      </c>
      <c r="O222" s="2">
        <v>19162.945200000002</v>
      </c>
      <c r="P222" t="str">
        <f t="shared" si="5"/>
        <v>14104</v>
      </c>
      <c r="Q222" s="2">
        <v>34095.081290100003</v>
      </c>
    </row>
    <row r="223" spans="1:17" x14ac:dyDescent="0.25">
      <c r="A223" t="s">
        <v>178</v>
      </c>
      <c r="B223" t="s">
        <v>179</v>
      </c>
      <c r="C223" s="1"/>
      <c r="D223" s="7"/>
      <c r="E223" s="7"/>
      <c r="F223" s="7"/>
      <c r="G223" s="2"/>
      <c r="H223" s="2">
        <f>VLOOKUP(A223,VAL!$A$3:$F$298,3,FALSE)</f>
        <v>278600000</v>
      </c>
      <c r="I223" s="2">
        <v>278600000</v>
      </c>
      <c r="J223" s="2">
        <v>244342237051</v>
      </c>
      <c r="K223" s="2">
        <v>258869984625</v>
      </c>
      <c r="L223" s="2">
        <v>273881273302</v>
      </c>
      <c r="M223" s="2">
        <v>287138419942</v>
      </c>
      <c r="N223" s="2">
        <v>304334962864</v>
      </c>
      <c r="O223" s="2">
        <v>0</v>
      </c>
      <c r="P223" t="str">
        <f t="shared" si="5"/>
        <v>17001</v>
      </c>
      <c r="Q223" s="2">
        <v>63434973.590000004</v>
      </c>
    </row>
    <row r="224" spans="1:17" x14ac:dyDescent="0.25">
      <c r="A224" t="s">
        <v>389</v>
      </c>
      <c r="B224" t="s">
        <v>390</v>
      </c>
      <c r="C224" s="1"/>
      <c r="D224" s="7"/>
      <c r="E224" s="7"/>
      <c r="F224" s="7"/>
      <c r="G224" s="2"/>
      <c r="H224" s="2">
        <f>VLOOKUP(A224,VAL!$A$3:$F$298,3,FALSE)</f>
        <v>12046115</v>
      </c>
      <c r="I224" s="2">
        <v>12046115</v>
      </c>
      <c r="J224" s="2">
        <v>3372770701</v>
      </c>
      <c r="K224" s="2">
        <v>3359116379</v>
      </c>
      <c r="L224" s="2">
        <v>3475367047</v>
      </c>
      <c r="M224" s="2">
        <v>3670314560</v>
      </c>
      <c r="N224" s="2">
        <v>3924712994</v>
      </c>
      <c r="O224" s="2">
        <v>423552.90600000002</v>
      </c>
      <c r="P224" t="str">
        <f t="shared" si="5"/>
        <v>29101</v>
      </c>
      <c r="Q224" s="2">
        <v>2397028.1372007001</v>
      </c>
    </row>
    <row r="225" spans="1:17" x14ac:dyDescent="0.25">
      <c r="A225" t="s">
        <v>567</v>
      </c>
      <c r="B225" t="s">
        <v>568</v>
      </c>
      <c r="C225" s="1"/>
      <c r="D225" s="7"/>
      <c r="E225" s="7"/>
      <c r="F225" s="7"/>
      <c r="G225" s="2"/>
      <c r="H225" s="2">
        <f>VLOOKUP(A225,VAL!$A$3:$F$298,3,FALSE)</f>
        <v>5730736</v>
      </c>
      <c r="I225" s="2">
        <v>5730736</v>
      </c>
      <c r="J225" s="2">
        <v>1804048251</v>
      </c>
      <c r="K225" s="2">
        <v>1743718124</v>
      </c>
      <c r="L225" s="2">
        <v>1815383448</v>
      </c>
      <c r="M225" s="2">
        <v>1872663590</v>
      </c>
      <c r="N225" s="2">
        <v>2022682054</v>
      </c>
      <c r="O225" s="2">
        <v>774010.33360000013</v>
      </c>
      <c r="P225" t="str">
        <f t="shared" si="5"/>
        <v>39119</v>
      </c>
      <c r="Q225" s="2">
        <v>1282137.0919857</v>
      </c>
    </row>
    <row r="226" spans="1:17" x14ac:dyDescent="0.25">
      <c r="A226" t="s">
        <v>345</v>
      </c>
      <c r="B226" t="s">
        <v>346</v>
      </c>
      <c r="C226" s="1"/>
      <c r="D226" s="7"/>
      <c r="E226" s="7"/>
      <c r="F226" s="7"/>
      <c r="G226" s="2"/>
      <c r="H226" s="2">
        <f>VLOOKUP(A226,VAL!$A$3:$F$298,3,FALSE)</f>
        <v>575000</v>
      </c>
      <c r="I226" s="2">
        <v>575000</v>
      </c>
      <c r="J226" s="2">
        <v>289589389</v>
      </c>
      <c r="K226" s="2">
        <v>316648302</v>
      </c>
      <c r="L226" s="2">
        <v>327536436</v>
      </c>
      <c r="M226" s="2">
        <v>348341449</v>
      </c>
      <c r="N226" s="2">
        <v>362873200</v>
      </c>
      <c r="O226" s="2">
        <v>0</v>
      </c>
      <c r="P226" t="str">
        <f t="shared" si="5"/>
        <v>26070</v>
      </c>
      <c r="Q226" s="2">
        <v>205811.1787623</v>
      </c>
    </row>
    <row r="227" spans="1:17" x14ac:dyDescent="0.25">
      <c r="A227" t="s">
        <v>44</v>
      </c>
      <c r="B227" t="s">
        <v>45</v>
      </c>
      <c r="C227" s="1"/>
      <c r="D227" s="7"/>
      <c r="E227" s="7"/>
      <c r="F227" s="7"/>
      <c r="G227" s="2"/>
      <c r="H227" s="2">
        <f>VLOOKUP(A227,VAL!$A$3:$F$298,3,FALSE)</f>
        <v>6524000</v>
      </c>
      <c r="I227" s="2">
        <v>6524000</v>
      </c>
      <c r="J227" s="2">
        <v>4782558576</v>
      </c>
      <c r="K227" s="2">
        <v>4934670264</v>
      </c>
      <c r="L227" s="2">
        <v>5214621678</v>
      </c>
      <c r="M227" s="2">
        <v>5643458234</v>
      </c>
      <c r="N227" s="2">
        <v>5816585843</v>
      </c>
      <c r="O227" s="2">
        <v>0</v>
      </c>
      <c r="P227" t="str">
        <f t="shared" si="5"/>
        <v>05323</v>
      </c>
      <c r="Q227" s="2">
        <v>3091071.2</v>
      </c>
    </row>
    <row r="228" spans="1:17" x14ac:dyDescent="0.25">
      <c r="A228" t="s">
        <v>377</v>
      </c>
      <c r="B228" t="s">
        <v>378</v>
      </c>
      <c r="C228" s="1"/>
      <c r="D228" s="7"/>
      <c r="E228" s="7"/>
      <c r="F228" s="7"/>
      <c r="G228" s="2"/>
      <c r="H228" s="2">
        <f>VLOOKUP(A228,VAL!$A$3:$F$298,3,FALSE)</f>
        <v>0</v>
      </c>
      <c r="I228" s="2">
        <v>0</v>
      </c>
      <c r="J228" s="2">
        <v>190048741</v>
      </c>
      <c r="K228" s="2">
        <v>186650536</v>
      </c>
      <c r="L228" s="2">
        <v>192877482</v>
      </c>
      <c r="M228" s="2">
        <v>189317231</v>
      </c>
      <c r="N228" s="2">
        <v>201003002</v>
      </c>
      <c r="O228" s="2">
        <v>0</v>
      </c>
      <c r="P228" t="str">
        <f t="shared" si="5"/>
        <v>28010</v>
      </c>
      <c r="Q228" s="2">
        <v>0</v>
      </c>
    </row>
    <row r="229" spans="1:17" x14ac:dyDescent="0.25">
      <c r="A229" t="s">
        <v>303</v>
      </c>
      <c r="B229" t="s">
        <v>304</v>
      </c>
      <c r="C229" s="1"/>
      <c r="D229" s="7"/>
      <c r="E229" s="7"/>
      <c r="F229" s="7"/>
      <c r="G229" s="2"/>
      <c r="H229" s="2">
        <f>VLOOKUP(A229,VAL!$A$3:$F$298,3,FALSE)</f>
        <v>7330000</v>
      </c>
      <c r="I229" s="2">
        <v>7330000</v>
      </c>
      <c r="J229" s="2">
        <v>1971122236</v>
      </c>
      <c r="K229" s="2">
        <v>1898165330</v>
      </c>
      <c r="L229" s="2">
        <v>1989020153</v>
      </c>
      <c r="M229" s="2">
        <v>2112679452</v>
      </c>
      <c r="N229" s="2">
        <v>2199352425</v>
      </c>
      <c r="O229" s="2">
        <v>746217.26199999999</v>
      </c>
      <c r="P229" t="str">
        <f t="shared" si="5"/>
        <v>23309</v>
      </c>
      <c r="Q229" s="2">
        <v>1400876.5731251999</v>
      </c>
    </row>
    <row r="230" spans="1:17" x14ac:dyDescent="0.25">
      <c r="A230" t="s">
        <v>207</v>
      </c>
      <c r="B230" t="s">
        <v>208</v>
      </c>
      <c r="C230" s="1"/>
      <c r="D230" s="7"/>
      <c r="E230" s="7"/>
      <c r="F230" s="7"/>
      <c r="G230" s="2"/>
      <c r="H230" s="2">
        <f>VLOOKUP(A230,VAL!$A$3:$F$298,3,FALSE)</f>
        <v>21300000</v>
      </c>
      <c r="I230" s="2">
        <v>21300000</v>
      </c>
      <c r="J230" s="2">
        <v>13933575283</v>
      </c>
      <c r="K230" s="2">
        <v>15183061295</v>
      </c>
      <c r="L230" s="2">
        <v>15759335729</v>
      </c>
      <c r="M230" s="2">
        <v>16547626634</v>
      </c>
      <c r="N230" s="2">
        <v>16762430362</v>
      </c>
      <c r="O230" s="2">
        <v>0</v>
      </c>
      <c r="P230" t="str">
        <f t="shared" si="5"/>
        <v>17412</v>
      </c>
      <c r="Q230" s="2">
        <v>9902591.9536281005</v>
      </c>
    </row>
    <row r="231" spans="1:17" x14ac:dyDescent="0.25">
      <c r="A231" t="s">
        <v>399</v>
      </c>
      <c r="B231" t="s">
        <v>400</v>
      </c>
      <c r="C231" s="1"/>
      <c r="D231" s="7"/>
      <c r="E231" s="7"/>
      <c r="F231" s="7"/>
      <c r="G231" s="2"/>
      <c r="H231" s="2">
        <f>VLOOKUP(A231,VAL!$A$3:$F$298,3,FALSE)</f>
        <v>175000</v>
      </c>
      <c r="I231" s="2">
        <v>175000</v>
      </c>
      <c r="J231" s="2">
        <v>146037863</v>
      </c>
      <c r="K231" s="2">
        <v>148191895</v>
      </c>
      <c r="L231" s="2">
        <v>151121793</v>
      </c>
      <c r="M231" s="2">
        <v>154486113</v>
      </c>
      <c r="N231" s="2">
        <v>159423107</v>
      </c>
      <c r="O231" s="2">
        <v>0</v>
      </c>
      <c r="P231" t="str">
        <f t="shared" si="5"/>
        <v>30002</v>
      </c>
      <c r="Q231" s="2">
        <v>82915</v>
      </c>
    </row>
    <row r="232" spans="1:17" x14ac:dyDescent="0.25">
      <c r="A232" t="s">
        <v>192</v>
      </c>
      <c r="B232" t="s">
        <v>193</v>
      </c>
      <c r="C232" s="1"/>
      <c r="D232" s="7"/>
      <c r="E232" s="7"/>
      <c r="F232" s="7"/>
      <c r="G232" s="2"/>
      <c r="H232" s="2">
        <f>VLOOKUP(A232,VAL!$A$3:$F$298,3,FALSE)</f>
        <v>291554</v>
      </c>
      <c r="I232" s="2">
        <v>291554</v>
      </c>
      <c r="J232" s="2">
        <v>198756319</v>
      </c>
      <c r="K232" s="2">
        <v>178541544</v>
      </c>
      <c r="L232" s="2">
        <v>172899926</v>
      </c>
      <c r="M232" s="2">
        <v>170724006</v>
      </c>
      <c r="N232" s="2">
        <v>162693987</v>
      </c>
      <c r="O232" s="2">
        <v>0</v>
      </c>
      <c r="P232" t="str">
        <f t="shared" si="5"/>
        <v>17404</v>
      </c>
      <c r="Q232" s="2">
        <v>56820.464999999997</v>
      </c>
    </row>
    <row r="233" spans="1:17" x14ac:dyDescent="0.25">
      <c r="A233" t="s">
        <v>423</v>
      </c>
      <c r="B233" t="s">
        <v>424</v>
      </c>
      <c r="C233" s="1"/>
      <c r="D233" s="7"/>
      <c r="E233" s="7"/>
      <c r="F233" s="7"/>
      <c r="G233" s="2"/>
      <c r="H233" s="2">
        <f>VLOOKUP(A233,VAL!$A$3:$F$298,3,FALSE)</f>
        <v>15085000</v>
      </c>
      <c r="I233" s="2">
        <v>15084999</v>
      </c>
      <c r="J233" s="2">
        <v>9729028363</v>
      </c>
      <c r="K233" s="2">
        <v>10384669727</v>
      </c>
      <c r="L233" s="2">
        <v>10570181719</v>
      </c>
      <c r="M233" s="2">
        <v>11019403456</v>
      </c>
      <c r="N233" s="2">
        <v>11286160136</v>
      </c>
      <c r="O233" s="2">
        <v>67456.888800000001</v>
      </c>
      <c r="P233" t="str">
        <f t="shared" si="5"/>
        <v>31201</v>
      </c>
      <c r="Q233" s="2">
        <v>6914420.4575841008</v>
      </c>
    </row>
    <row r="234" spans="1:17" x14ac:dyDescent="0.25">
      <c r="A234" t="s">
        <v>203</v>
      </c>
      <c r="B234" t="s">
        <v>204</v>
      </c>
      <c r="C234" s="1"/>
      <c r="D234" s="7"/>
      <c r="E234" s="7"/>
      <c r="F234" s="7"/>
      <c r="G234" s="2"/>
      <c r="H234" s="2">
        <f>VLOOKUP(A234,VAL!$A$3:$F$298,3,FALSE)</f>
        <v>14250000</v>
      </c>
      <c r="I234" s="2">
        <v>14250000</v>
      </c>
      <c r="J234" s="2">
        <v>9564872030</v>
      </c>
      <c r="K234" s="2">
        <v>10274708635</v>
      </c>
      <c r="L234" s="2">
        <v>10558090205</v>
      </c>
      <c r="M234" s="2">
        <v>11195634483</v>
      </c>
      <c r="N234" s="2">
        <v>11300129025</v>
      </c>
      <c r="O234" s="2">
        <v>0</v>
      </c>
      <c r="P234" t="str">
        <f t="shared" si="5"/>
        <v>17410</v>
      </c>
      <c r="Q234" s="2">
        <v>6751650</v>
      </c>
    </row>
    <row r="235" spans="1:17" x14ac:dyDescent="0.25">
      <c r="A235" t="s">
        <v>124</v>
      </c>
      <c r="B235" t="s">
        <v>125</v>
      </c>
      <c r="C235" s="1"/>
      <c r="D235" s="7"/>
      <c r="E235" s="7"/>
      <c r="F235" s="7"/>
      <c r="G235" s="2"/>
      <c r="H235" s="2">
        <f>VLOOKUP(A235,VAL!$A$3:$F$298,3,FALSE)</f>
        <v>842366</v>
      </c>
      <c r="I235" s="2">
        <v>842366</v>
      </c>
      <c r="J235" s="2">
        <v>207939245</v>
      </c>
      <c r="K235" s="2">
        <v>240977801</v>
      </c>
      <c r="L235" s="2">
        <v>259733894</v>
      </c>
      <c r="M235" s="2">
        <v>275967287</v>
      </c>
      <c r="N235" s="2">
        <v>298769099</v>
      </c>
      <c r="O235" s="2">
        <v>117297.91640000002</v>
      </c>
      <c r="P235" t="str">
        <f t="shared" si="5"/>
        <v>13156</v>
      </c>
      <c r="Q235" s="2">
        <v>147782.42142150001</v>
      </c>
    </row>
    <row r="236" spans="1:17" x14ac:dyDescent="0.25">
      <c r="A236" t="s">
        <v>333</v>
      </c>
      <c r="B236" t="s">
        <v>334</v>
      </c>
      <c r="C236" s="1"/>
      <c r="D236" s="7"/>
      <c r="E236" s="7"/>
      <c r="F236" s="7"/>
      <c r="G236" s="2"/>
      <c r="H236" s="2">
        <f>VLOOKUP(A236,VAL!$A$3:$F$298,3,FALSE)</f>
        <v>711000</v>
      </c>
      <c r="I236" s="2">
        <v>711000</v>
      </c>
      <c r="J236" s="2">
        <v>211081990</v>
      </c>
      <c r="K236" s="2">
        <v>204300105</v>
      </c>
      <c r="L236" s="2">
        <v>213851449</v>
      </c>
      <c r="M236" s="2">
        <v>218611164</v>
      </c>
      <c r="N236" s="2">
        <v>229877651</v>
      </c>
      <c r="O236" s="2">
        <v>160754.16560000001</v>
      </c>
      <c r="P236" t="str">
        <f t="shared" si="5"/>
        <v>25118</v>
      </c>
      <c r="Q236" s="2">
        <v>150015.97029299999</v>
      </c>
    </row>
    <row r="237" spans="1:17" x14ac:dyDescent="0.25">
      <c r="A237" t="s">
        <v>223</v>
      </c>
      <c r="B237" t="s">
        <v>224</v>
      </c>
      <c r="C237" s="1"/>
      <c r="D237" s="7"/>
      <c r="E237" s="7"/>
      <c r="F237" s="7"/>
      <c r="G237" s="2"/>
      <c r="H237" s="2">
        <f>VLOOKUP(A237,VAL!$A$3:$F$298,3,FALSE)</f>
        <v>24650304</v>
      </c>
      <c r="I237" s="2">
        <v>24650304</v>
      </c>
      <c r="J237" s="2">
        <v>8551537456.5</v>
      </c>
      <c r="K237" s="2">
        <v>8655527388</v>
      </c>
      <c r="L237" s="2">
        <v>9279449724</v>
      </c>
      <c r="M237" s="2">
        <v>10132671152</v>
      </c>
      <c r="N237" s="2">
        <v>10848862275</v>
      </c>
      <c r="O237" s="2">
        <v>512161.66960000008</v>
      </c>
      <c r="P237" t="str">
        <f t="shared" si="5"/>
        <v>18402</v>
      </c>
      <c r="Q237" s="2">
        <v>6077577.6703345496</v>
      </c>
    </row>
    <row r="238" spans="1:17" x14ac:dyDescent="0.25">
      <c r="A238" t="s">
        <v>166</v>
      </c>
      <c r="B238" t="s">
        <v>167</v>
      </c>
      <c r="C238" s="1"/>
      <c r="D238" s="7"/>
      <c r="E238" s="7"/>
      <c r="F238" s="7"/>
      <c r="G238" s="2"/>
      <c r="H238" s="2">
        <f>VLOOKUP(A238,VAL!$A$3:$F$298,3,FALSE)</f>
        <v>4300000</v>
      </c>
      <c r="I238" s="2">
        <v>4300000</v>
      </c>
      <c r="J238" s="2">
        <v>4539472045.04</v>
      </c>
      <c r="K238" s="2">
        <v>4608122259</v>
      </c>
      <c r="L238" s="2">
        <v>4695060225</v>
      </c>
      <c r="M238" s="2">
        <v>4881706870</v>
      </c>
      <c r="N238" s="2">
        <v>5024572838</v>
      </c>
      <c r="O238" s="2">
        <v>0</v>
      </c>
      <c r="P238" t="str">
        <f t="shared" si="5"/>
        <v>15206</v>
      </c>
      <c r="Q238" s="2">
        <v>1587644.575</v>
      </c>
    </row>
    <row r="239" spans="1:17" x14ac:dyDescent="0.25">
      <c r="A239" t="s">
        <v>299</v>
      </c>
      <c r="B239" t="s">
        <v>300</v>
      </c>
      <c r="C239" s="1"/>
      <c r="D239" s="7"/>
      <c r="E239" s="7"/>
      <c r="F239" s="7"/>
      <c r="G239" s="2"/>
      <c r="H239" s="2">
        <f>VLOOKUP(A239,VAL!$A$3:$F$298,3,FALSE)</f>
        <v>573905</v>
      </c>
      <c r="I239" s="2">
        <v>573905</v>
      </c>
      <c r="J239" s="2">
        <v>234050078</v>
      </c>
      <c r="K239" s="2">
        <v>217596241</v>
      </c>
      <c r="L239" s="2">
        <v>217061218</v>
      </c>
      <c r="M239" s="2">
        <v>221607527</v>
      </c>
      <c r="N239" s="2">
        <v>235910719</v>
      </c>
      <c r="O239" s="2">
        <v>30848.966400000005</v>
      </c>
      <c r="P239" t="str">
        <f t="shared" si="5"/>
        <v>23042</v>
      </c>
      <c r="Q239" s="2">
        <v>166339.39043460001</v>
      </c>
    </row>
    <row r="240" spans="1:17" x14ac:dyDescent="0.25">
      <c r="A240" t="s">
        <v>435</v>
      </c>
      <c r="B240" t="s">
        <v>436</v>
      </c>
      <c r="C240" s="1"/>
      <c r="D240" s="7"/>
      <c r="E240" s="7"/>
      <c r="F240" s="7"/>
      <c r="G240" s="2"/>
      <c r="H240" s="2">
        <f>VLOOKUP(A240,VAL!$A$3:$F$298,3,FALSE)</f>
        <v>32000000</v>
      </c>
      <c r="I240" s="2">
        <v>32000000</v>
      </c>
      <c r="J240" s="2">
        <v>19999433441</v>
      </c>
      <c r="K240" s="2">
        <v>20491753849</v>
      </c>
      <c r="L240" s="2">
        <v>21686818278</v>
      </c>
      <c r="M240" s="2">
        <v>22497593797</v>
      </c>
      <c r="N240" s="2">
        <v>23079165431</v>
      </c>
      <c r="O240" s="2">
        <v>4208117.1551999999</v>
      </c>
      <c r="P240" t="str">
        <f t="shared" si="5"/>
        <v>32081</v>
      </c>
      <c r="Q240" s="2">
        <v>14213597.346518699</v>
      </c>
    </row>
    <row r="241" spans="1:17" x14ac:dyDescent="0.25">
      <c r="A241" t="s">
        <v>283</v>
      </c>
      <c r="B241" t="s">
        <v>284</v>
      </c>
      <c r="C241" s="1"/>
      <c r="D241" s="7"/>
      <c r="E241" s="7"/>
      <c r="F241" s="7"/>
      <c r="G241" s="2"/>
      <c r="H241" s="2">
        <f>VLOOKUP(A241,VAL!$A$3:$F$298,3,FALSE)</f>
        <v>295000</v>
      </c>
      <c r="I241" s="2">
        <v>295000</v>
      </c>
      <c r="J241" s="2">
        <v>110653620</v>
      </c>
      <c r="K241" s="2">
        <v>118306991</v>
      </c>
      <c r="L241" s="2">
        <v>128268119</v>
      </c>
      <c r="M241" s="2">
        <v>134199962</v>
      </c>
      <c r="N241" s="2">
        <v>140977929</v>
      </c>
      <c r="O241" s="2">
        <v>0</v>
      </c>
      <c r="P241" t="str">
        <f t="shared" si="5"/>
        <v>22008</v>
      </c>
      <c r="Q241" s="2">
        <v>73889.11</v>
      </c>
    </row>
    <row r="242" spans="1:17" x14ac:dyDescent="0.25">
      <c r="A242" t="s">
        <v>555</v>
      </c>
      <c r="B242" t="s">
        <v>556</v>
      </c>
      <c r="C242" s="1"/>
      <c r="D242" s="7"/>
      <c r="E242" s="7"/>
      <c r="F242" s="7"/>
      <c r="G242" s="2"/>
      <c r="H242" s="2">
        <f>VLOOKUP(A242,VAL!$A$3:$F$298,3,FALSE)</f>
        <v>510000</v>
      </c>
      <c r="I242" s="2">
        <v>510000</v>
      </c>
      <c r="J242" s="2">
        <v>220424301</v>
      </c>
      <c r="K242" s="2">
        <v>245727258</v>
      </c>
      <c r="L242" s="2">
        <v>265187978</v>
      </c>
      <c r="M242" s="2">
        <v>288664142</v>
      </c>
      <c r="N242" s="2">
        <v>303345227</v>
      </c>
      <c r="O242" s="2">
        <v>0</v>
      </c>
      <c r="P242" t="str">
        <f t="shared" si="5"/>
        <v>38322</v>
      </c>
      <c r="Q242" s="2">
        <v>156655.5507207</v>
      </c>
    </row>
    <row r="243" spans="1:17" x14ac:dyDescent="0.25">
      <c r="A243" t="s">
        <v>433</v>
      </c>
      <c r="B243" t="s">
        <v>434</v>
      </c>
      <c r="C243" s="1"/>
      <c r="D243" s="7"/>
      <c r="E243" s="7"/>
      <c r="F243" s="7"/>
      <c r="G243" s="2"/>
      <c r="H243" s="2">
        <f>VLOOKUP(A243,VAL!$A$3:$F$298,3,FALSE)</f>
        <v>13049199</v>
      </c>
      <c r="I243" s="2">
        <v>13049199</v>
      </c>
      <c r="J243" s="2">
        <v>6696593315.4699993</v>
      </c>
      <c r="K243" s="2">
        <v>6829561404</v>
      </c>
      <c r="L243" s="2">
        <v>7050685997</v>
      </c>
      <c r="M243" s="2">
        <v>7296934532</v>
      </c>
      <c r="N243" s="2">
        <v>7532246476</v>
      </c>
      <c r="O243" s="2">
        <v>0</v>
      </c>
      <c r="P243" t="str">
        <f t="shared" si="5"/>
        <v>31401</v>
      </c>
      <c r="Q243" s="2">
        <v>4759268.8693045285</v>
      </c>
    </row>
    <row r="244" spans="1:17" x14ac:dyDescent="0.25">
      <c r="A244" t="s">
        <v>110</v>
      </c>
      <c r="B244" t="s">
        <v>111</v>
      </c>
      <c r="C244" s="1"/>
      <c r="D244" s="7"/>
      <c r="E244" s="7"/>
      <c r="F244" s="7"/>
      <c r="G244" s="2"/>
      <c r="H244" s="2">
        <f>VLOOKUP(A244,VAL!$A$3:$F$298,3,FALSE)</f>
        <v>0</v>
      </c>
      <c r="I244" s="2">
        <v>0</v>
      </c>
      <c r="J244" s="2">
        <v>45324645</v>
      </c>
      <c r="K244" s="2">
        <v>46980461</v>
      </c>
      <c r="L244" s="2">
        <v>51651168</v>
      </c>
      <c r="M244" s="2">
        <v>56697703</v>
      </c>
      <c r="N244" s="2">
        <v>64248654</v>
      </c>
      <c r="O244" s="2">
        <v>0</v>
      </c>
      <c r="P244" t="str">
        <f t="shared" si="5"/>
        <v>11054</v>
      </c>
      <c r="Q244" s="2">
        <v>0</v>
      </c>
    </row>
    <row r="245" spans="1:17" x14ac:dyDescent="0.25">
      <c r="A245" t="s">
        <v>70</v>
      </c>
      <c r="B245" t="s">
        <v>71</v>
      </c>
      <c r="C245" s="1"/>
      <c r="D245" s="7"/>
      <c r="E245" s="7"/>
      <c r="F245" s="7"/>
      <c r="G245" s="2"/>
      <c r="H245" s="2">
        <f>VLOOKUP(A245,VAL!$A$3:$F$298,3,FALSE)</f>
        <v>0</v>
      </c>
      <c r="I245" s="2">
        <v>0</v>
      </c>
      <c r="J245" s="2">
        <v>127158054</v>
      </c>
      <c r="K245" s="2">
        <v>106604022</v>
      </c>
      <c r="L245" s="2">
        <v>114214436</v>
      </c>
      <c r="M245" s="2">
        <v>122142703</v>
      </c>
      <c r="N245" s="2">
        <v>128277795</v>
      </c>
      <c r="O245" s="2">
        <v>0</v>
      </c>
      <c r="P245" t="str">
        <f t="shared" si="5"/>
        <v>07035</v>
      </c>
      <c r="Q245" s="2">
        <v>0</v>
      </c>
    </row>
    <row r="246" spans="1:17" x14ac:dyDescent="0.25">
      <c r="A246" t="s">
        <v>28</v>
      </c>
      <c r="B246" t="s">
        <v>29</v>
      </c>
      <c r="C246" s="1"/>
      <c r="D246" s="7"/>
      <c r="E246" s="7"/>
      <c r="F246" s="7"/>
      <c r="G246" s="2"/>
      <c r="H246" s="2">
        <f>VLOOKUP(A246,VAL!$A$3:$F$298,3,FALSE)</f>
        <v>0</v>
      </c>
      <c r="I246" s="2">
        <v>0</v>
      </c>
      <c r="J246" s="2">
        <v>37817617</v>
      </c>
      <c r="K246" s="2">
        <v>33228424</v>
      </c>
      <c r="L246" s="2">
        <v>36504865</v>
      </c>
      <c r="M246" s="2">
        <v>39333117</v>
      </c>
      <c r="N246" s="2">
        <v>41965712</v>
      </c>
      <c r="O246" s="2">
        <v>0</v>
      </c>
      <c r="P246" t="str">
        <f t="shared" si="5"/>
        <v>04069</v>
      </c>
      <c r="Q246" s="2">
        <v>0</v>
      </c>
    </row>
    <row r="247" spans="1:17" x14ac:dyDescent="0.25">
      <c r="A247" t="s">
        <v>347</v>
      </c>
      <c r="B247" t="s">
        <v>348</v>
      </c>
      <c r="C247" s="1"/>
      <c r="D247" s="7"/>
      <c r="E247" s="7"/>
      <c r="F247" s="7"/>
      <c r="G247" s="2"/>
      <c r="H247" s="2">
        <f>VLOOKUP(A247,VAL!$A$3:$F$298,3,FALSE)</f>
        <v>4975000</v>
      </c>
      <c r="I247" s="2">
        <v>4975000</v>
      </c>
      <c r="J247" s="2">
        <v>3232593411</v>
      </c>
      <c r="K247" s="2">
        <v>3235730496</v>
      </c>
      <c r="L247" s="2">
        <v>3292232911</v>
      </c>
      <c r="M247" s="2">
        <v>3279366816</v>
      </c>
      <c r="N247" s="2">
        <v>3254073614</v>
      </c>
      <c r="O247" s="2">
        <v>0</v>
      </c>
      <c r="P247" t="str">
        <f t="shared" si="5"/>
        <v>27001</v>
      </c>
      <c r="Q247" s="2">
        <v>2297404.1371976999</v>
      </c>
    </row>
    <row r="248" spans="1:17" x14ac:dyDescent="0.25">
      <c r="A248" t="s">
        <v>547</v>
      </c>
      <c r="B248" t="s">
        <v>548</v>
      </c>
      <c r="C248" s="1"/>
      <c r="D248" s="7"/>
      <c r="E248" s="7"/>
      <c r="F248" s="7"/>
      <c r="G248" s="2"/>
      <c r="H248" s="2">
        <f>VLOOKUP(A248,VAL!$A$3:$F$298,3,FALSE)</f>
        <v>110000</v>
      </c>
      <c r="I248" s="2">
        <v>110000</v>
      </c>
      <c r="J248" s="2">
        <v>43384675</v>
      </c>
      <c r="K248" s="2">
        <v>48417750</v>
      </c>
      <c r="L248" s="2">
        <v>51560785</v>
      </c>
      <c r="M248" s="2">
        <v>54574084</v>
      </c>
      <c r="N248" s="2">
        <v>56858415</v>
      </c>
      <c r="O248" s="2">
        <v>1812.4372000000001</v>
      </c>
      <c r="P248" t="str">
        <f t="shared" si="5"/>
        <v>38304</v>
      </c>
      <c r="Q248" s="2">
        <v>30833.4885225</v>
      </c>
    </row>
    <row r="249" spans="1:17" x14ac:dyDescent="0.25">
      <c r="A249" t="s">
        <v>405</v>
      </c>
      <c r="B249" t="s">
        <v>406</v>
      </c>
      <c r="C249" s="1"/>
      <c r="D249" s="7"/>
      <c r="E249" s="7"/>
      <c r="F249" s="7"/>
      <c r="G249" s="2"/>
      <c r="H249" s="2">
        <f>VLOOKUP(A249,VAL!$A$3:$F$298,3,FALSE)</f>
        <v>2000000</v>
      </c>
      <c r="I249" s="2">
        <v>2000000</v>
      </c>
      <c r="J249" s="2">
        <v>899550603</v>
      </c>
      <c r="K249" s="2">
        <v>917064201</v>
      </c>
      <c r="L249" s="2">
        <v>969981453</v>
      </c>
      <c r="M249" s="2">
        <v>1018680290</v>
      </c>
      <c r="N249" s="2">
        <v>1059221524</v>
      </c>
      <c r="O249" s="2">
        <v>0</v>
      </c>
      <c r="P249" t="str">
        <f t="shared" si="5"/>
        <v>30303</v>
      </c>
      <c r="Q249" s="2">
        <v>639310.61355210003</v>
      </c>
    </row>
    <row r="250" spans="1:17" x14ac:dyDescent="0.25">
      <c r="A250" t="s">
        <v>427</v>
      </c>
      <c r="B250" t="s">
        <v>428</v>
      </c>
      <c r="C250" s="1"/>
      <c r="D250" s="7"/>
      <c r="E250" s="7"/>
      <c r="F250" s="7"/>
      <c r="G250" s="2"/>
      <c r="H250" s="2">
        <f>VLOOKUP(A250,VAL!$A$3:$F$298,3,FALSE)</f>
        <v>2372865</v>
      </c>
      <c r="I250" s="2">
        <v>2372865</v>
      </c>
      <c r="J250" s="2">
        <v>1609773862</v>
      </c>
      <c r="K250" s="2">
        <v>1633987206</v>
      </c>
      <c r="L250" s="2">
        <v>1739132253</v>
      </c>
      <c r="M250" s="2">
        <v>1818590546</v>
      </c>
      <c r="N250" s="2">
        <v>1875918058</v>
      </c>
      <c r="O250" s="2">
        <v>141201.90560000003</v>
      </c>
      <c r="P250" t="str">
        <f t="shared" si="5"/>
        <v>31311</v>
      </c>
      <c r="Q250" s="2">
        <v>1124263.4369999999</v>
      </c>
    </row>
    <row r="251" spans="1:17" x14ac:dyDescent="0.25">
      <c r="A251" t="s">
        <v>475</v>
      </c>
      <c r="B251" t="s">
        <v>476</v>
      </c>
      <c r="C251" s="1"/>
      <c r="D251" s="7"/>
      <c r="E251" s="7"/>
      <c r="F251" s="7"/>
      <c r="G251" s="2"/>
      <c r="H251" s="2">
        <f>VLOOKUP(A251,VAL!$A$3:$F$298,3,FALSE)</f>
        <v>91000</v>
      </c>
      <c r="I251" s="2">
        <v>91000</v>
      </c>
      <c r="J251" s="2">
        <v>49657146.600000001</v>
      </c>
      <c r="K251" s="2">
        <v>49816014</v>
      </c>
      <c r="L251" s="2">
        <v>49781575</v>
      </c>
      <c r="M251" s="2">
        <v>49677999</v>
      </c>
      <c r="N251" s="2">
        <v>50563351</v>
      </c>
      <c r="O251" s="2">
        <v>17905.7984</v>
      </c>
      <c r="P251" t="str">
        <f t="shared" si="5"/>
        <v>33202</v>
      </c>
      <c r="Q251" s="2">
        <v>35291.334088620002</v>
      </c>
    </row>
    <row r="252" spans="1:17" x14ac:dyDescent="0.25">
      <c r="A252" t="s">
        <v>357</v>
      </c>
      <c r="B252" t="s">
        <v>358</v>
      </c>
      <c r="C252" s="1"/>
      <c r="D252" s="7"/>
      <c r="E252" s="7"/>
      <c r="F252" s="7"/>
      <c r="G252" s="2"/>
      <c r="H252" s="2">
        <f>VLOOKUP(A252,VAL!$A$3:$F$298,3,FALSE)</f>
        <v>20000000</v>
      </c>
      <c r="I252" s="2">
        <v>20000000</v>
      </c>
      <c r="J252" s="2">
        <v>8637489720</v>
      </c>
      <c r="K252" s="2">
        <v>9455114909</v>
      </c>
      <c r="L252" s="2">
        <v>9975131667</v>
      </c>
      <c r="M252" s="2">
        <v>10853780244</v>
      </c>
      <c r="N252" s="2">
        <v>11557700968</v>
      </c>
      <c r="O252" s="2">
        <v>227278.91760000004</v>
      </c>
      <c r="P252" t="str">
        <f t="shared" si="5"/>
        <v>27320</v>
      </c>
      <c r="Q252" s="2">
        <v>6138663.9440040002</v>
      </c>
    </row>
    <row r="253" spans="1:17" x14ac:dyDescent="0.25">
      <c r="A253" t="s">
        <v>573</v>
      </c>
      <c r="B253" t="s">
        <v>574</v>
      </c>
      <c r="C253" s="1"/>
      <c r="D253" s="7"/>
      <c r="E253" s="7"/>
      <c r="F253" s="7"/>
      <c r="G253" s="2"/>
      <c r="H253" s="2">
        <f>VLOOKUP(A253,VAL!$A$3:$F$298,3,FALSE)</f>
        <v>2582904</v>
      </c>
      <c r="I253" s="2">
        <v>2582904</v>
      </c>
      <c r="J253" s="2">
        <v>1490000882</v>
      </c>
      <c r="K253" s="2">
        <v>1498570394</v>
      </c>
      <c r="L253" s="2">
        <v>1604000506</v>
      </c>
      <c r="M253" s="2">
        <v>1704771939</v>
      </c>
      <c r="N253" s="2">
        <v>1828457064</v>
      </c>
      <c r="O253" s="2">
        <v>2200753.4304</v>
      </c>
      <c r="P253" t="str">
        <f t="shared" si="5"/>
        <v>39201</v>
      </c>
      <c r="Q253" s="2">
        <v>1058943.6268374</v>
      </c>
    </row>
    <row r="254" spans="1:17" x14ac:dyDescent="0.25">
      <c r="A254" t="s">
        <v>351</v>
      </c>
      <c r="B254" t="s">
        <v>352</v>
      </c>
      <c r="C254" s="1"/>
      <c r="D254" s="7"/>
      <c r="E254" s="7"/>
      <c r="F254" s="7"/>
      <c r="G254" s="2"/>
      <c r="H254" s="2">
        <f>VLOOKUP(A254,VAL!$A$3:$F$298,3,FALSE)</f>
        <v>70000000</v>
      </c>
      <c r="I254" s="2">
        <v>70000000</v>
      </c>
      <c r="J254" s="2">
        <v>28112802280</v>
      </c>
      <c r="K254" s="2">
        <v>28236637436</v>
      </c>
      <c r="L254" s="2">
        <v>29476366276</v>
      </c>
      <c r="M254" s="2">
        <v>30641706859</v>
      </c>
      <c r="N254" s="2">
        <v>31882900299</v>
      </c>
      <c r="O254" s="2">
        <v>93373.442400000014</v>
      </c>
      <c r="P254" t="str">
        <f t="shared" si="5"/>
        <v>27010</v>
      </c>
      <c r="Q254" s="2">
        <v>19979768.580396</v>
      </c>
    </row>
    <row r="255" spans="1:17" x14ac:dyDescent="0.25">
      <c r="A255" t="s">
        <v>148</v>
      </c>
      <c r="B255" t="s">
        <v>149</v>
      </c>
      <c r="C255" s="1"/>
      <c r="D255" s="7"/>
      <c r="E255" s="7"/>
      <c r="F255" s="7"/>
      <c r="G255" s="2"/>
      <c r="H255" s="2">
        <f>VLOOKUP(A255,VAL!$A$3:$F$298,3,FALSE)</f>
        <v>150000</v>
      </c>
      <c r="I255" s="2">
        <v>150000</v>
      </c>
      <c r="J255" s="2">
        <v>15535843</v>
      </c>
      <c r="K255" s="2">
        <v>13892580</v>
      </c>
      <c r="L255" s="2">
        <v>13292306</v>
      </c>
      <c r="M255" s="2">
        <v>12607911</v>
      </c>
      <c r="N255" s="2">
        <v>12164235</v>
      </c>
      <c r="O255" s="2">
        <v>63266.347200000004</v>
      </c>
      <c r="P255" t="str">
        <f t="shared" si="5"/>
        <v>14077</v>
      </c>
      <c r="Q255" s="2">
        <v>11041.3236201</v>
      </c>
    </row>
    <row r="256" spans="1:17" x14ac:dyDescent="0.25">
      <c r="A256" t="s">
        <v>201</v>
      </c>
      <c r="B256" t="s">
        <v>202</v>
      </c>
      <c r="C256" s="1"/>
      <c r="D256" s="7"/>
      <c r="E256" s="7"/>
      <c r="F256" s="7"/>
      <c r="G256" s="2"/>
      <c r="H256" s="2">
        <f>VLOOKUP(A256,VAL!$A$3:$F$298,3,FALSE)</f>
        <v>10710073</v>
      </c>
      <c r="I256" s="2">
        <v>10710073</v>
      </c>
      <c r="J256" s="2">
        <v>7198115693</v>
      </c>
      <c r="K256" s="2">
        <v>7300276969</v>
      </c>
      <c r="L256" s="2">
        <v>7500339500</v>
      </c>
      <c r="M256" s="2">
        <v>7755365975</v>
      </c>
      <c r="N256" s="2">
        <v>7889015529</v>
      </c>
      <c r="O256" s="2">
        <v>508293.24560000008</v>
      </c>
      <c r="P256" t="str">
        <f t="shared" si="5"/>
        <v>17409</v>
      </c>
      <c r="Q256" s="2">
        <v>5074432.5873999996</v>
      </c>
    </row>
    <row r="257" spans="1:17" x14ac:dyDescent="0.25">
      <c r="A257" t="s">
        <v>537</v>
      </c>
      <c r="B257" t="s">
        <v>538</v>
      </c>
      <c r="C257" s="1"/>
      <c r="D257" s="7"/>
      <c r="E257" s="7"/>
      <c r="F257" s="7"/>
      <c r="G257" s="2"/>
      <c r="H257" s="2">
        <f>VLOOKUP(A257,VAL!$A$3:$F$298,3,FALSE)</f>
        <v>127000</v>
      </c>
      <c r="I257" s="2">
        <v>127000</v>
      </c>
      <c r="J257" s="2">
        <v>79855602</v>
      </c>
      <c r="K257" s="2">
        <v>88875333</v>
      </c>
      <c r="L257" s="2">
        <v>94727169</v>
      </c>
      <c r="M257" s="2">
        <v>98727330</v>
      </c>
      <c r="N257" s="2">
        <v>104110746</v>
      </c>
      <c r="O257" s="2">
        <v>47167.848000000005</v>
      </c>
      <c r="P257" t="str">
        <f t="shared" si="5"/>
        <v>38265</v>
      </c>
      <c r="Q257" s="2">
        <v>56753.376341400006</v>
      </c>
    </row>
    <row r="258" spans="1:17" x14ac:dyDescent="0.25">
      <c r="A258" t="s">
        <v>501</v>
      </c>
      <c r="B258" t="s">
        <v>502</v>
      </c>
      <c r="C258" s="1"/>
      <c r="D258" s="7"/>
      <c r="E258" s="7"/>
      <c r="F258" s="7"/>
      <c r="G258" s="2"/>
      <c r="H258" s="2">
        <f>VLOOKUP(A258,VAL!$A$3:$F$298,3,FALSE)</f>
        <v>3067927</v>
      </c>
      <c r="I258" s="2">
        <v>3067927</v>
      </c>
      <c r="J258" s="2">
        <v>1092958307</v>
      </c>
      <c r="K258" s="2">
        <v>1124681020</v>
      </c>
      <c r="L258" s="2">
        <v>1196935320</v>
      </c>
      <c r="M258" s="2">
        <v>1301390547</v>
      </c>
      <c r="N258" s="2">
        <v>1366509627</v>
      </c>
      <c r="O258" s="2">
        <v>61215.711200000005</v>
      </c>
      <c r="P258" t="str">
        <f t="shared" si="5"/>
        <v>34402</v>
      </c>
      <c r="Q258" s="2">
        <v>776765.46878490003</v>
      </c>
    </row>
    <row r="259" spans="1:17" x14ac:dyDescent="0.25">
      <c r="A259" t="s">
        <v>229</v>
      </c>
      <c r="B259" t="s">
        <v>230</v>
      </c>
      <c r="C259" s="1"/>
      <c r="D259" s="7"/>
      <c r="E259" s="7"/>
      <c r="F259" s="7"/>
      <c r="G259" s="2"/>
      <c r="H259" s="2">
        <f>VLOOKUP(A259,VAL!$A$3:$F$298,3,FALSE)</f>
        <v>776867</v>
      </c>
      <c r="I259" s="2">
        <v>776867</v>
      </c>
      <c r="J259" s="2">
        <v>256405408.19999999</v>
      </c>
      <c r="K259" s="2">
        <v>249320479</v>
      </c>
      <c r="L259" s="2">
        <v>251041678</v>
      </c>
      <c r="M259" s="2">
        <v>260771848</v>
      </c>
      <c r="N259" s="2">
        <v>267778110</v>
      </c>
      <c r="O259" s="2">
        <v>0</v>
      </c>
      <c r="P259" t="str">
        <f t="shared" si="5"/>
        <v>19400</v>
      </c>
      <c r="Q259" s="2">
        <v>182227.32360773999</v>
      </c>
    </row>
    <row r="260" spans="1:17" x14ac:dyDescent="0.25">
      <c r="A260" t="s">
        <v>271</v>
      </c>
      <c r="B260" t="s">
        <v>272</v>
      </c>
      <c r="C260" s="1"/>
      <c r="D260" s="7"/>
      <c r="E260" s="7"/>
      <c r="F260" s="7"/>
      <c r="G260" s="2"/>
      <c r="H260" s="2">
        <f>VLOOKUP(A260,VAL!$A$3:$F$298,3,FALSE)</f>
        <v>1100000</v>
      </c>
      <c r="I260" s="2">
        <v>1100000</v>
      </c>
      <c r="J260" s="2">
        <v>544786777</v>
      </c>
      <c r="K260" s="2">
        <v>525022479</v>
      </c>
      <c r="L260" s="2">
        <v>536133174</v>
      </c>
      <c r="M260" s="2">
        <v>550553565</v>
      </c>
      <c r="N260" s="2">
        <v>580285544</v>
      </c>
      <c r="O260" s="2">
        <v>107445.75240000001</v>
      </c>
      <c r="P260" t="str">
        <f t="shared" ref="P260:P298" si="6">A260</f>
        <v>21237</v>
      </c>
      <c r="Q260" s="2">
        <v>387179.96241390001</v>
      </c>
    </row>
    <row r="261" spans="1:17" x14ac:dyDescent="0.25">
      <c r="A261" t="s">
        <v>325</v>
      </c>
      <c r="B261" t="s">
        <v>326</v>
      </c>
      <c r="C261" s="1"/>
      <c r="D261" s="7"/>
      <c r="E261" s="7"/>
      <c r="F261" s="7"/>
      <c r="G261" s="2"/>
      <c r="H261" s="2">
        <f>VLOOKUP(A261,VAL!$A$3:$F$298,3,FALSE)</f>
        <v>830000</v>
      </c>
      <c r="I261" s="2">
        <v>830000</v>
      </c>
      <c r="J261" s="2">
        <v>507535841</v>
      </c>
      <c r="K261" s="2">
        <v>504862714</v>
      </c>
      <c r="L261" s="2">
        <v>520086857</v>
      </c>
      <c r="M261" s="2">
        <v>527249864</v>
      </c>
      <c r="N261" s="2">
        <v>549468426</v>
      </c>
      <c r="O261" s="2">
        <v>263627.34720000002</v>
      </c>
      <c r="P261" t="str">
        <f t="shared" si="6"/>
        <v>24404</v>
      </c>
      <c r="Q261" s="2">
        <v>360705.72219870001</v>
      </c>
    </row>
    <row r="262" spans="1:17" x14ac:dyDescent="0.25">
      <c r="A262" t="s">
        <v>575</v>
      </c>
      <c r="B262" t="s">
        <v>576</v>
      </c>
      <c r="C262" s="1"/>
      <c r="D262" s="7"/>
      <c r="E262" s="7"/>
      <c r="F262" s="7"/>
      <c r="G262" s="2"/>
      <c r="H262" s="2">
        <f>VLOOKUP(A262,VAL!$A$3:$F$298,3,FALSE)</f>
        <v>1320000</v>
      </c>
      <c r="I262" s="2">
        <v>1320000</v>
      </c>
      <c r="J262" s="2">
        <v>652632785</v>
      </c>
      <c r="K262" s="2">
        <v>675287318</v>
      </c>
      <c r="L262" s="2">
        <v>713731894</v>
      </c>
      <c r="M262" s="2">
        <v>756732962</v>
      </c>
      <c r="N262" s="2">
        <v>810827933</v>
      </c>
      <c r="O262" s="2">
        <v>1490860.2296000002</v>
      </c>
      <c r="P262" t="str">
        <f t="shared" si="6"/>
        <v>39202</v>
      </c>
      <c r="Q262" s="2">
        <v>463826.12029950001</v>
      </c>
    </row>
    <row r="263" spans="1:17" x14ac:dyDescent="0.25">
      <c r="A263" t="s">
        <v>511</v>
      </c>
      <c r="B263" t="s">
        <v>512</v>
      </c>
      <c r="C263" s="1"/>
      <c r="D263" s="7"/>
      <c r="E263" s="7"/>
      <c r="F263" s="7"/>
      <c r="G263" s="2"/>
      <c r="H263" s="2">
        <f>VLOOKUP(A263,VAL!$A$3:$F$298,3,FALSE)</f>
        <v>688031</v>
      </c>
      <c r="I263" s="2">
        <v>688031</v>
      </c>
      <c r="J263" s="2">
        <v>234216963</v>
      </c>
      <c r="K263" s="2">
        <v>253635640</v>
      </c>
      <c r="L263" s="2">
        <v>264862495</v>
      </c>
      <c r="M263" s="2">
        <v>267819515</v>
      </c>
      <c r="N263" s="2">
        <v>271249847</v>
      </c>
      <c r="O263" s="2">
        <v>0</v>
      </c>
      <c r="P263" t="str">
        <f t="shared" si="6"/>
        <v>36300</v>
      </c>
      <c r="Q263" s="2">
        <v>166457.9956041</v>
      </c>
    </row>
    <row r="264" spans="1:17" x14ac:dyDescent="0.25">
      <c r="A264" t="s">
        <v>74</v>
      </c>
      <c r="B264" t="s">
        <v>75</v>
      </c>
      <c r="C264" s="1"/>
      <c r="D264" s="7"/>
      <c r="E264" s="7"/>
      <c r="F264" s="7"/>
      <c r="G264" s="2"/>
      <c r="H264" s="2">
        <f>VLOOKUP(A264,VAL!$A$3:$F$298,3,FALSE)</f>
        <v>1110000</v>
      </c>
      <c r="I264" s="2">
        <v>1110000</v>
      </c>
      <c r="J264" s="2">
        <v>466808620</v>
      </c>
      <c r="K264" s="2">
        <v>467231046</v>
      </c>
      <c r="L264" s="2">
        <v>480632402</v>
      </c>
      <c r="M264" s="2">
        <v>513950119</v>
      </c>
      <c r="N264" s="2">
        <v>541701989</v>
      </c>
      <c r="O264" s="2">
        <v>91098.579600000012</v>
      </c>
      <c r="P264" t="str">
        <f t="shared" si="6"/>
        <v>08130</v>
      </c>
      <c r="Q264" s="2">
        <v>331760.88623400003</v>
      </c>
    </row>
    <row r="265" spans="1:17" x14ac:dyDescent="0.25">
      <c r="A265" t="s">
        <v>243</v>
      </c>
      <c r="B265" t="s">
        <v>244</v>
      </c>
      <c r="C265" s="1"/>
      <c r="D265" s="7"/>
      <c r="E265" s="7"/>
      <c r="F265" s="7"/>
      <c r="G265" s="2"/>
      <c r="H265" s="2">
        <f>VLOOKUP(A265,VAL!$A$3:$F$298,3,FALSE)</f>
        <v>412000</v>
      </c>
      <c r="I265" s="2">
        <v>412000</v>
      </c>
      <c r="J265" s="2">
        <v>188200617.94999999</v>
      </c>
      <c r="K265" s="2">
        <v>171414967</v>
      </c>
      <c r="L265" s="2">
        <v>176801174</v>
      </c>
      <c r="M265" s="2">
        <v>185966932</v>
      </c>
      <c r="N265" s="2">
        <v>189262483</v>
      </c>
      <c r="O265" s="2">
        <v>22041.339600000003</v>
      </c>
      <c r="P265" t="str">
        <f t="shared" si="6"/>
        <v>20400</v>
      </c>
      <c r="Q265" s="2">
        <v>133754.179177065</v>
      </c>
    </row>
    <row r="266" spans="1:17" x14ac:dyDescent="0.25">
      <c r="A266" t="s">
        <v>196</v>
      </c>
      <c r="B266" s="67" t="s">
        <v>971</v>
      </c>
      <c r="C266" s="1"/>
      <c r="D266" s="7"/>
      <c r="E266" s="7"/>
      <c r="F266" s="7"/>
      <c r="G266" s="2"/>
      <c r="H266" s="2">
        <f>VLOOKUP(A266,VAL!$A$3:$F$298,3,FALSE)</f>
        <v>12662093</v>
      </c>
      <c r="I266" s="2">
        <v>12662093</v>
      </c>
      <c r="J266" s="2">
        <v>4039636739</v>
      </c>
      <c r="K266" s="2">
        <v>4102545799</v>
      </c>
      <c r="L266" s="2">
        <v>4149739398</v>
      </c>
      <c r="M266" s="2">
        <v>4160281208</v>
      </c>
      <c r="N266" s="2">
        <v>4122464191</v>
      </c>
      <c r="O266" s="2">
        <v>0</v>
      </c>
      <c r="P266" t="str">
        <f t="shared" si="6"/>
        <v>17406</v>
      </c>
      <c r="Q266" s="2">
        <v>2870969.8304073</v>
      </c>
    </row>
    <row r="267" spans="1:17" x14ac:dyDescent="0.25">
      <c r="A267" t="s">
        <v>491</v>
      </c>
      <c r="B267" t="s">
        <v>492</v>
      </c>
      <c r="C267" s="1"/>
      <c r="D267" s="7"/>
      <c r="E267" s="7"/>
      <c r="F267" s="7"/>
      <c r="G267" s="2"/>
      <c r="H267" s="2">
        <f>VLOOKUP(A267,VAL!$A$3:$F$298,3,FALSE)</f>
        <v>16547000</v>
      </c>
      <c r="I267" s="2">
        <v>16547000</v>
      </c>
      <c r="J267" s="2">
        <v>5539438430</v>
      </c>
      <c r="K267" s="2">
        <v>5799932125</v>
      </c>
      <c r="L267" s="2">
        <v>6107915174</v>
      </c>
      <c r="M267" s="2">
        <v>6522642624</v>
      </c>
      <c r="N267" s="2">
        <v>7087933657</v>
      </c>
      <c r="O267" s="2">
        <v>630445.86080000002</v>
      </c>
      <c r="P267" t="str">
        <f t="shared" si="6"/>
        <v>34033</v>
      </c>
      <c r="Q267" s="2">
        <v>3936878.8922009999</v>
      </c>
    </row>
    <row r="268" spans="1:17" x14ac:dyDescent="0.25">
      <c r="A268" t="s">
        <v>559</v>
      </c>
      <c r="B268" t="s">
        <v>560</v>
      </c>
      <c r="C268" s="1"/>
      <c r="D268" s="7"/>
      <c r="E268" s="7"/>
      <c r="F268" s="7"/>
      <c r="G268" s="2"/>
      <c r="H268" s="2">
        <f>VLOOKUP(A268,VAL!$A$3:$F$298,3,FALSE)</f>
        <v>922500</v>
      </c>
      <c r="I268" s="2">
        <v>922500</v>
      </c>
      <c r="J268" s="2">
        <v>523570149</v>
      </c>
      <c r="K268" s="2">
        <v>559328870</v>
      </c>
      <c r="L268" s="2">
        <v>606153021</v>
      </c>
      <c r="M268" s="2">
        <v>647773697</v>
      </c>
      <c r="N268" s="2">
        <v>705963599</v>
      </c>
      <c r="O268" s="2">
        <v>100199.33840000002</v>
      </c>
      <c r="P268" t="str">
        <f t="shared" si="6"/>
        <v>39002</v>
      </c>
      <c r="Q268" s="2">
        <v>372101.3048943</v>
      </c>
    </row>
    <row r="269" spans="1:17" x14ac:dyDescent="0.25">
      <c r="A269" t="s">
        <v>355</v>
      </c>
      <c r="B269" t="s">
        <v>356</v>
      </c>
      <c r="C269" s="1"/>
      <c r="D269" s="7"/>
      <c r="E269" s="7"/>
      <c r="F269" s="7"/>
      <c r="G269" s="2"/>
      <c r="H269" s="2">
        <f>VLOOKUP(A269,VAL!$A$3:$F$298,3,FALSE)</f>
        <v>9961000</v>
      </c>
      <c r="I269" s="2">
        <v>9961000</v>
      </c>
      <c r="J269" s="2">
        <v>3846091110</v>
      </c>
      <c r="K269" s="2">
        <v>3922604419</v>
      </c>
      <c r="L269" s="2">
        <v>4019341290</v>
      </c>
      <c r="M269" s="2">
        <v>4165008119</v>
      </c>
      <c r="N269" s="2">
        <v>4334737592</v>
      </c>
      <c r="O269" s="2">
        <v>736162.93520000007</v>
      </c>
      <c r="P269" t="str">
        <f t="shared" si="6"/>
        <v>27083</v>
      </c>
      <c r="Q269" s="2">
        <v>2733416.9518769998</v>
      </c>
    </row>
    <row r="270" spans="1:17" x14ac:dyDescent="0.25">
      <c r="A270" t="s">
        <v>469</v>
      </c>
      <c r="B270" t="s">
        <v>470</v>
      </c>
      <c r="C270" s="1"/>
      <c r="D270" s="7"/>
      <c r="E270" s="7"/>
      <c r="F270" s="7"/>
      <c r="G270" s="2"/>
      <c r="H270" s="2">
        <f>VLOOKUP(A270,VAL!$A$3:$F$298,3,FALSE)</f>
        <v>152000</v>
      </c>
      <c r="I270" s="2">
        <v>152000</v>
      </c>
      <c r="J270" s="2">
        <v>141253995.75</v>
      </c>
      <c r="K270" s="2">
        <v>135109794</v>
      </c>
      <c r="L270" s="2">
        <v>138004837</v>
      </c>
      <c r="M270" s="2">
        <v>138086315</v>
      </c>
      <c r="N270" s="2">
        <v>145203002</v>
      </c>
      <c r="O270" s="2">
        <v>177537.83040000004</v>
      </c>
      <c r="P270" t="str">
        <f t="shared" si="6"/>
        <v>33070</v>
      </c>
      <c r="Q270" s="2">
        <v>72017.600000000006</v>
      </c>
    </row>
    <row r="271" spans="1:17" x14ac:dyDescent="0.25">
      <c r="A271" t="s">
        <v>50</v>
      </c>
      <c r="B271" t="s">
        <v>51</v>
      </c>
      <c r="C271" s="1"/>
      <c r="D271" s="7"/>
      <c r="E271" s="7"/>
      <c r="F271" s="7"/>
      <c r="G271" s="2"/>
      <c r="H271" s="2">
        <f>VLOOKUP(A271,VAL!$A$3:$F$298,3,FALSE)</f>
        <v>48400000</v>
      </c>
      <c r="I271" s="2">
        <v>30825000</v>
      </c>
      <c r="J271" s="2">
        <v>20339558923</v>
      </c>
      <c r="K271" s="2">
        <v>21111440905</v>
      </c>
      <c r="L271" s="2">
        <v>21937222671</v>
      </c>
      <c r="M271" s="2">
        <v>22879015744</v>
      </c>
      <c r="N271" s="2">
        <v>24048981016</v>
      </c>
      <c r="O271" s="2">
        <v>1174249.0536000002</v>
      </c>
      <c r="P271" t="str">
        <f t="shared" si="6"/>
        <v>06037</v>
      </c>
      <c r="Q271" s="2">
        <v>14455324.5265761</v>
      </c>
    </row>
    <row r="272" spans="1:17" x14ac:dyDescent="0.25">
      <c r="A272" t="s">
        <v>188</v>
      </c>
      <c r="B272" t="s">
        <v>189</v>
      </c>
      <c r="C272" s="1"/>
      <c r="D272" s="7"/>
      <c r="E272" s="7"/>
      <c r="F272" s="7"/>
      <c r="G272" s="2"/>
      <c r="H272" s="2">
        <f>VLOOKUP(A272,VAL!$A$3:$F$298,3,FALSE)</f>
        <v>4556285</v>
      </c>
      <c r="I272" s="2">
        <v>4556285</v>
      </c>
      <c r="J272" s="2">
        <v>3232432615</v>
      </c>
      <c r="K272" s="2">
        <v>3233030199</v>
      </c>
      <c r="L272" s="2">
        <v>3283883544</v>
      </c>
      <c r="M272" s="2">
        <v>3356804267</v>
      </c>
      <c r="N272" s="2">
        <v>3397221741</v>
      </c>
      <c r="O272" s="2">
        <v>0</v>
      </c>
      <c r="P272" t="str">
        <f t="shared" si="6"/>
        <v>17402</v>
      </c>
      <c r="Q272" s="2">
        <v>1855649.5449999997</v>
      </c>
    </row>
    <row r="273" spans="1:17" x14ac:dyDescent="0.25">
      <c r="A273" t="s">
        <v>503</v>
      </c>
      <c r="B273" t="s">
        <v>504</v>
      </c>
      <c r="C273" s="1"/>
      <c r="D273" s="7"/>
      <c r="E273" s="7"/>
      <c r="F273" s="7"/>
      <c r="G273" s="2"/>
      <c r="H273" s="2">
        <f>VLOOKUP(A273,VAL!$A$3:$F$298,3,FALSE)</f>
        <v>997000</v>
      </c>
      <c r="I273" s="2">
        <v>997000</v>
      </c>
      <c r="J273" s="2">
        <v>440322007</v>
      </c>
      <c r="K273" s="2">
        <v>455239783</v>
      </c>
      <c r="L273" s="2">
        <v>488731256</v>
      </c>
      <c r="M273" s="2">
        <v>527390894</v>
      </c>
      <c r="N273" s="2">
        <v>557788046</v>
      </c>
      <c r="O273" s="2">
        <v>18054.957200000001</v>
      </c>
      <c r="P273" t="str">
        <f t="shared" si="6"/>
        <v>35200</v>
      </c>
      <c r="Q273" s="2">
        <v>312936.85037489998</v>
      </c>
    </row>
    <row r="274" spans="1:17" x14ac:dyDescent="0.25">
      <c r="A274" t="s">
        <v>116</v>
      </c>
      <c r="B274" t="s">
        <v>117</v>
      </c>
      <c r="C274" s="1"/>
      <c r="D274" s="7"/>
      <c r="E274" s="7"/>
      <c r="F274" s="7"/>
      <c r="G274" s="2"/>
      <c r="H274" s="2">
        <f>VLOOKUP(A274,VAL!$A$3:$F$298,3,FALSE)</f>
        <v>1860865</v>
      </c>
      <c r="I274" s="2">
        <v>1860865</v>
      </c>
      <c r="J274" s="2">
        <v>678384183</v>
      </c>
      <c r="K274" s="2">
        <v>805644128</v>
      </c>
      <c r="L274" s="2">
        <v>885984803</v>
      </c>
      <c r="M274" s="2">
        <v>973695030</v>
      </c>
      <c r="N274" s="2">
        <v>1079895105</v>
      </c>
      <c r="O274" s="2">
        <v>711608.44440000004</v>
      </c>
      <c r="P274" t="str">
        <f t="shared" si="6"/>
        <v>13073</v>
      </c>
      <c r="Q274" s="2">
        <v>482127.63885810005</v>
      </c>
    </row>
    <row r="275" spans="1:17" x14ac:dyDescent="0.25">
      <c r="A275" t="s">
        <v>515</v>
      </c>
      <c r="B275" t="s">
        <v>516</v>
      </c>
      <c r="C275" s="1"/>
      <c r="D275" s="7"/>
      <c r="E275" s="7"/>
      <c r="F275" s="7"/>
      <c r="G275" s="2"/>
      <c r="H275" s="2">
        <f>VLOOKUP(A275,VAL!$A$3:$F$298,3,FALSE)</f>
        <v>520846</v>
      </c>
      <c r="I275" s="2">
        <v>520846</v>
      </c>
      <c r="J275" s="2">
        <v>177679987</v>
      </c>
      <c r="K275" s="2">
        <v>257377898</v>
      </c>
      <c r="L275" s="2">
        <v>291953467</v>
      </c>
      <c r="M275" s="2">
        <v>310521122</v>
      </c>
      <c r="N275" s="2">
        <v>325360949</v>
      </c>
      <c r="O275" s="2">
        <v>35292.605600000003</v>
      </c>
      <c r="P275" t="str">
        <f t="shared" si="6"/>
        <v>36401</v>
      </c>
      <c r="Q275" s="2">
        <v>126277.1667609</v>
      </c>
    </row>
    <row r="276" spans="1:17" x14ac:dyDescent="0.25">
      <c r="A276" t="s">
        <v>507</v>
      </c>
      <c r="B276" t="s">
        <v>508</v>
      </c>
      <c r="C276" s="1"/>
      <c r="D276" s="7"/>
      <c r="E276" s="7"/>
      <c r="F276" s="7"/>
      <c r="G276" s="2"/>
      <c r="H276" s="2">
        <f>VLOOKUP(A276,VAL!$A$3:$F$298,3,FALSE)</f>
        <v>11687674</v>
      </c>
      <c r="I276" s="2">
        <v>11687674</v>
      </c>
      <c r="J276" s="2">
        <v>3528975078</v>
      </c>
      <c r="K276" s="2">
        <v>3566311358</v>
      </c>
      <c r="L276" s="2">
        <v>3770142540</v>
      </c>
      <c r="M276" s="2">
        <v>3894139637</v>
      </c>
      <c r="N276" s="2">
        <v>4014141547</v>
      </c>
      <c r="O276" s="2">
        <v>917307.26640000008</v>
      </c>
      <c r="P276" t="str">
        <f t="shared" si="6"/>
        <v>36140</v>
      </c>
      <c r="Q276" s="2">
        <v>2508042.5879345997</v>
      </c>
    </row>
    <row r="277" spans="1:17" x14ac:dyDescent="0.25">
      <c r="A277" t="s">
        <v>583</v>
      </c>
      <c r="B277" t="s">
        <v>584</v>
      </c>
      <c r="C277" s="1"/>
      <c r="D277" s="7"/>
      <c r="E277" s="7"/>
      <c r="F277" s="7"/>
      <c r="G277" s="2"/>
      <c r="H277" s="2">
        <f>VLOOKUP(A277,VAL!$A$3:$F$298,3,FALSE)</f>
        <v>1200000</v>
      </c>
      <c r="I277" s="2">
        <v>1200000</v>
      </c>
      <c r="J277" s="2">
        <v>741649783</v>
      </c>
      <c r="K277" s="2">
        <v>744402562</v>
      </c>
      <c r="L277" s="2">
        <v>786001449</v>
      </c>
      <c r="M277" s="2">
        <v>826183413</v>
      </c>
      <c r="N277" s="2">
        <v>896635877</v>
      </c>
      <c r="O277" s="2">
        <v>1092886.2924000002</v>
      </c>
      <c r="P277" t="str">
        <f t="shared" si="6"/>
        <v>39207</v>
      </c>
      <c r="Q277" s="2">
        <v>527090.50077809999</v>
      </c>
    </row>
    <row r="278" spans="1:17" x14ac:dyDescent="0.25">
      <c r="A278" t="s">
        <v>120</v>
      </c>
      <c r="B278" t="s">
        <v>121</v>
      </c>
      <c r="C278" s="1"/>
      <c r="D278" s="7"/>
      <c r="E278" s="7"/>
      <c r="F278" s="7"/>
      <c r="G278" s="2"/>
      <c r="H278" s="2">
        <f>VLOOKUP(A278,VAL!$A$3:$F$298,3,FALSE)</f>
        <v>787147</v>
      </c>
      <c r="I278" s="2">
        <v>787147</v>
      </c>
      <c r="J278" s="2">
        <v>482283100</v>
      </c>
      <c r="K278" s="2">
        <v>593429492</v>
      </c>
      <c r="L278" s="2">
        <v>656627476</v>
      </c>
      <c r="M278" s="2">
        <v>716629948</v>
      </c>
      <c r="N278" s="2">
        <v>798126772</v>
      </c>
      <c r="O278" s="2">
        <v>201119.89800000002</v>
      </c>
      <c r="P278" t="str">
        <f t="shared" si="6"/>
        <v>13146</v>
      </c>
      <c r="Q278" s="2">
        <v>342758.59917</v>
      </c>
    </row>
    <row r="279" spans="1:17" x14ac:dyDescent="0.25">
      <c r="A279" t="s">
        <v>58</v>
      </c>
      <c r="B279" t="s">
        <v>59</v>
      </c>
      <c r="C279" s="1"/>
      <c r="D279" s="7"/>
      <c r="E279" s="7"/>
      <c r="F279" s="7"/>
      <c r="G279" s="2"/>
      <c r="H279" s="2">
        <f>VLOOKUP(A279,VAL!$A$3:$F$298,3,FALSE)</f>
        <v>7750000</v>
      </c>
      <c r="I279" s="2">
        <v>7750000</v>
      </c>
      <c r="J279" s="2">
        <v>3036045193</v>
      </c>
      <c r="K279" s="2">
        <v>3167473487</v>
      </c>
      <c r="L279" s="2">
        <v>3284325469</v>
      </c>
      <c r="M279" s="2">
        <v>3374025378</v>
      </c>
      <c r="N279" s="2">
        <v>3548830004</v>
      </c>
      <c r="O279" s="2">
        <v>39293.018799999998</v>
      </c>
      <c r="P279" t="str">
        <f t="shared" si="6"/>
        <v>06112</v>
      </c>
      <c r="Q279" s="2">
        <v>2157717.3186650998</v>
      </c>
    </row>
    <row r="280" spans="1:17" x14ac:dyDescent="0.25">
      <c r="A280" t="s">
        <v>0</v>
      </c>
      <c r="B280" t="s">
        <v>1</v>
      </c>
      <c r="C280" s="1"/>
      <c r="D280" s="7"/>
      <c r="E280" s="7"/>
      <c r="F280" s="7"/>
      <c r="G280" s="2"/>
      <c r="H280" s="2">
        <f>VLOOKUP(A280,VAL!$A$3:$F$298,3,FALSE)</f>
        <v>79075</v>
      </c>
      <c r="I280" s="2">
        <v>79075</v>
      </c>
      <c r="J280" s="2">
        <v>53633014</v>
      </c>
      <c r="K280" s="2">
        <v>58979385</v>
      </c>
      <c r="L280" s="2">
        <v>61005285</v>
      </c>
      <c r="M280" s="2">
        <v>63846625</v>
      </c>
      <c r="N280" s="2">
        <v>66382526</v>
      </c>
      <c r="O280" s="2">
        <v>0</v>
      </c>
      <c r="P280" t="str">
        <f t="shared" si="6"/>
        <v>01109</v>
      </c>
      <c r="Q280" s="2">
        <v>37465.735000000001</v>
      </c>
    </row>
    <row r="281" spans="1:17" x14ac:dyDescent="0.25">
      <c r="A281" t="s">
        <v>94</v>
      </c>
      <c r="B281" t="s">
        <v>95</v>
      </c>
      <c r="C281" s="1"/>
      <c r="D281" s="7"/>
      <c r="E281" s="7"/>
      <c r="F281" s="7"/>
      <c r="G281" s="2"/>
      <c r="H281" s="2">
        <f>VLOOKUP(A281,VAL!$A$3:$F$298,3,FALSE)</f>
        <v>298300</v>
      </c>
      <c r="I281" s="2">
        <v>298300</v>
      </c>
      <c r="J281" s="2">
        <v>211429460</v>
      </c>
      <c r="K281" s="2">
        <v>205801054</v>
      </c>
      <c r="L281" s="2">
        <v>211867995</v>
      </c>
      <c r="M281" s="2">
        <v>218113363</v>
      </c>
      <c r="N281" s="2">
        <v>236220963</v>
      </c>
      <c r="O281" s="2">
        <v>19827.068800000005</v>
      </c>
      <c r="P281" t="str">
        <f t="shared" si="6"/>
        <v>09209</v>
      </c>
      <c r="Q281" s="2">
        <v>141334.54</v>
      </c>
    </row>
    <row r="282" spans="1:17" x14ac:dyDescent="0.25">
      <c r="A282" t="s">
        <v>467</v>
      </c>
      <c r="B282" t="s">
        <v>468</v>
      </c>
      <c r="C282" s="1"/>
      <c r="D282" s="7"/>
      <c r="E282" s="7"/>
      <c r="F282" s="7"/>
      <c r="G282" s="2"/>
      <c r="H282" s="2">
        <f>VLOOKUP(A282,VAL!$A$3:$F$298,3,FALSE)</f>
        <v>50000</v>
      </c>
      <c r="I282" s="2">
        <v>50000</v>
      </c>
      <c r="J282" s="2">
        <v>39168284.049999997</v>
      </c>
      <c r="K282" s="2">
        <v>43227799</v>
      </c>
      <c r="L282" s="2">
        <v>46102876</v>
      </c>
      <c r="M282" s="2">
        <v>48783620</v>
      </c>
      <c r="N282" s="2">
        <v>52109074</v>
      </c>
      <c r="O282" s="2">
        <v>129752.16800000001</v>
      </c>
      <c r="P282" t="str">
        <f t="shared" si="6"/>
        <v>33049</v>
      </c>
      <c r="Q282" s="2">
        <v>23690</v>
      </c>
    </row>
    <row r="283" spans="1:17" x14ac:dyDescent="0.25">
      <c r="A283" t="s">
        <v>38</v>
      </c>
      <c r="B283" t="s">
        <v>39</v>
      </c>
      <c r="C283" s="1"/>
      <c r="D283" s="7"/>
      <c r="E283" s="7"/>
      <c r="F283" s="7"/>
      <c r="G283" s="2"/>
      <c r="H283" s="2">
        <f>VLOOKUP(A283,VAL!$A$3:$F$298,3,FALSE)</f>
        <v>12903727</v>
      </c>
      <c r="I283" s="2">
        <v>12903727</v>
      </c>
      <c r="J283" s="2">
        <v>4842735717</v>
      </c>
      <c r="K283" s="2">
        <v>4901803163</v>
      </c>
      <c r="L283" s="2">
        <v>5355999387</v>
      </c>
      <c r="M283" s="2">
        <v>5695987485</v>
      </c>
      <c r="N283" s="2">
        <v>6005348067</v>
      </c>
      <c r="O283" s="2">
        <v>1215994.1976000001</v>
      </c>
      <c r="P283" t="str">
        <f t="shared" si="6"/>
        <v>04246</v>
      </c>
      <c r="Q283" s="2">
        <v>3441732.2740719002</v>
      </c>
    </row>
    <row r="284" spans="1:17" x14ac:dyDescent="0.25">
      <c r="A284" t="s">
        <v>457</v>
      </c>
      <c r="B284" t="s">
        <v>458</v>
      </c>
      <c r="C284" s="1"/>
      <c r="D284" s="7"/>
      <c r="E284" s="7"/>
      <c r="F284" s="7"/>
      <c r="G284" s="2"/>
      <c r="H284" s="2">
        <f>VLOOKUP(A284,VAL!$A$3:$F$298,3,FALSE)</f>
        <v>3446815</v>
      </c>
      <c r="I284" s="2">
        <v>3446815</v>
      </c>
      <c r="J284" s="2">
        <v>2155606012</v>
      </c>
      <c r="K284" s="2">
        <v>2138825418</v>
      </c>
      <c r="L284" s="2">
        <v>2193036608</v>
      </c>
      <c r="M284" s="2">
        <v>2223845179</v>
      </c>
      <c r="N284" s="2">
        <v>2305292110</v>
      </c>
      <c r="O284" s="2">
        <v>655907.27440000011</v>
      </c>
      <c r="P284" t="str">
        <f t="shared" si="6"/>
        <v>32363</v>
      </c>
      <c r="Q284" s="2">
        <v>1531989.1927284</v>
      </c>
    </row>
    <row r="285" spans="1:17" x14ac:dyDescent="0.25">
      <c r="A285" t="s">
        <v>585</v>
      </c>
      <c r="B285" t="s">
        <v>586</v>
      </c>
      <c r="C285" s="1"/>
      <c r="D285" s="7"/>
      <c r="E285" s="7"/>
      <c r="F285" s="7"/>
      <c r="G285" s="2"/>
      <c r="H285" s="2">
        <f>VLOOKUP(A285,VAL!$A$3:$F$298,3,FALSE)</f>
        <v>5965626</v>
      </c>
      <c r="I285" s="2">
        <v>5965626</v>
      </c>
      <c r="J285" s="2">
        <v>3052158879</v>
      </c>
      <c r="K285" s="2">
        <v>2914061344</v>
      </c>
      <c r="L285" s="2">
        <v>3068300501</v>
      </c>
      <c r="M285" s="2">
        <v>3164526659</v>
      </c>
      <c r="N285" s="2">
        <v>3319398865</v>
      </c>
      <c r="O285" s="2">
        <v>934714.67040000018</v>
      </c>
      <c r="P285" t="str">
        <f t="shared" si="6"/>
        <v>39208</v>
      </c>
      <c r="Q285" s="2">
        <v>2169169.3153053001</v>
      </c>
    </row>
    <row r="286" spans="1:17" x14ac:dyDescent="0.25">
      <c r="A286" t="s">
        <v>279</v>
      </c>
      <c r="B286" t="s">
        <v>280</v>
      </c>
      <c r="C286" s="1"/>
      <c r="D286" s="7"/>
      <c r="E286" s="7"/>
      <c r="F286" s="7"/>
      <c r="G286" s="2"/>
      <c r="H286" s="2">
        <f>VLOOKUP(A286,VAL!$A$3:$F$298,3,FALSE)</f>
        <v>1188000</v>
      </c>
      <c r="I286" s="2">
        <v>1188000</v>
      </c>
      <c r="J286" s="2">
        <v>675861681.85000002</v>
      </c>
      <c r="K286" s="2">
        <v>608991104</v>
      </c>
      <c r="L286" s="2">
        <v>622973123</v>
      </c>
      <c r="M286" s="2">
        <v>606788060</v>
      </c>
      <c r="N286" s="2">
        <v>619960773</v>
      </c>
      <c r="O286" s="2">
        <v>0</v>
      </c>
      <c r="P286" t="str">
        <f t="shared" si="6"/>
        <v>21303</v>
      </c>
      <c r="Q286" s="2">
        <v>472058.78499999992</v>
      </c>
    </row>
    <row r="287" spans="1:17" x14ac:dyDescent="0.25">
      <c r="A287" t="s">
        <v>373</v>
      </c>
      <c r="B287" t="s">
        <v>374</v>
      </c>
      <c r="C287" s="1"/>
      <c r="D287" s="7"/>
      <c r="E287" s="7"/>
      <c r="F287" s="7"/>
      <c r="G287" s="2"/>
      <c r="H287" s="2">
        <f>VLOOKUP(A287,VAL!$A$3:$F$298,3,FALSE)</f>
        <v>4750000</v>
      </c>
      <c r="I287" s="2">
        <v>4750000</v>
      </c>
      <c r="J287" s="2">
        <v>3343345029</v>
      </c>
      <c r="K287" s="2">
        <v>3390600486</v>
      </c>
      <c r="L287" s="2">
        <v>3545725189</v>
      </c>
      <c r="M287" s="2">
        <v>3743078712</v>
      </c>
      <c r="N287" s="2">
        <v>3885561665</v>
      </c>
      <c r="O287" s="2">
        <v>154966.57680000004</v>
      </c>
      <c r="P287" t="str">
        <f t="shared" si="6"/>
        <v>27416</v>
      </c>
      <c r="Q287" s="2">
        <v>2250550</v>
      </c>
    </row>
    <row r="288" spans="1:17" x14ac:dyDescent="0.25">
      <c r="A288" t="s">
        <v>253</v>
      </c>
      <c r="B288" t="s">
        <v>254</v>
      </c>
      <c r="C288" s="1"/>
      <c r="D288" s="7"/>
      <c r="E288" s="7"/>
      <c r="F288" s="7"/>
      <c r="G288" s="2"/>
      <c r="H288" s="2">
        <f>VLOOKUP(A288,VAL!$A$3:$F$298,3,FALSE)</f>
        <v>2830000</v>
      </c>
      <c r="I288" s="2">
        <v>2830000</v>
      </c>
      <c r="J288" s="2">
        <v>1280750002.1700001</v>
      </c>
      <c r="K288" s="2">
        <v>1326970684</v>
      </c>
      <c r="L288" s="2">
        <v>1412991089</v>
      </c>
      <c r="M288" s="2">
        <v>1483159848</v>
      </c>
      <c r="N288" s="2">
        <v>1537620846</v>
      </c>
      <c r="O288" s="2">
        <v>0</v>
      </c>
      <c r="P288" t="str">
        <f t="shared" si="6"/>
        <v>20405</v>
      </c>
      <c r="Q288" s="2">
        <v>910229.0265422191</v>
      </c>
    </row>
    <row r="289" spans="1:17" x14ac:dyDescent="0.25">
      <c r="A289" t="s">
        <v>293</v>
      </c>
      <c r="B289" t="s">
        <v>294</v>
      </c>
      <c r="C289" s="1"/>
      <c r="D289" s="7"/>
      <c r="E289" s="7"/>
      <c r="F289" s="7"/>
      <c r="G289" s="2"/>
      <c r="H289" s="2">
        <f>VLOOKUP(A289,VAL!$A$3:$F$298,3,FALSE)</f>
        <v>305000</v>
      </c>
      <c r="I289" s="2">
        <v>305000</v>
      </c>
      <c r="J289" s="2">
        <v>183599604</v>
      </c>
      <c r="K289" s="2">
        <v>179658905</v>
      </c>
      <c r="L289" s="2">
        <v>186158361</v>
      </c>
      <c r="M289" s="2">
        <v>191764365</v>
      </c>
      <c r="N289" s="2">
        <v>197158645</v>
      </c>
      <c r="O289" s="2">
        <v>25372.3652</v>
      </c>
      <c r="P289" t="str">
        <f t="shared" si="6"/>
        <v>22200</v>
      </c>
      <c r="Q289" s="2">
        <v>130484.2385628</v>
      </c>
    </row>
    <row r="290" spans="1:17" x14ac:dyDescent="0.25">
      <c r="A290" t="s">
        <v>337</v>
      </c>
      <c r="B290" t="s">
        <v>338</v>
      </c>
      <c r="C290" s="1"/>
      <c r="D290" s="7"/>
      <c r="E290" s="7"/>
      <c r="F290" s="7"/>
      <c r="G290" s="2"/>
      <c r="H290" s="2">
        <f>VLOOKUP(A290,VAL!$A$3:$F$298,3,FALSE)</f>
        <v>724500</v>
      </c>
      <c r="I290" s="2">
        <v>724500</v>
      </c>
      <c r="J290" s="2">
        <v>251466103</v>
      </c>
      <c r="K290" s="2">
        <v>234271696</v>
      </c>
      <c r="L290" s="2">
        <v>250986600</v>
      </c>
      <c r="M290" s="2">
        <v>260108784</v>
      </c>
      <c r="N290" s="2">
        <v>272910611</v>
      </c>
      <c r="O290" s="2">
        <v>44244.438000000009</v>
      </c>
      <c r="P290" t="str">
        <f t="shared" si="6"/>
        <v>25160</v>
      </c>
      <c r="Q290" s="2">
        <v>178716.95940210001</v>
      </c>
    </row>
    <row r="291" spans="1:17" x14ac:dyDescent="0.25">
      <c r="A291" t="s">
        <v>132</v>
      </c>
      <c r="B291" t="s">
        <v>133</v>
      </c>
      <c r="C291" s="1"/>
      <c r="D291" s="7"/>
      <c r="E291" s="7"/>
      <c r="F291" s="7"/>
      <c r="G291" s="2"/>
      <c r="H291" s="2">
        <f>VLOOKUP(A291,VAL!$A$3:$F$298,3,FALSE)</f>
        <v>263500</v>
      </c>
      <c r="I291" s="2">
        <v>263500</v>
      </c>
      <c r="J291" s="2">
        <v>84950307</v>
      </c>
      <c r="K291" s="2">
        <v>99078699</v>
      </c>
      <c r="L291" s="2">
        <v>109285705</v>
      </c>
      <c r="M291" s="2">
        <v>115463462</v>
      </c>
      <c r="N291" s="2">
        <v>127881119</v>
      </c>
      <c r="O291" s="2">
        <v>23272.071200000002</v>
      </c>
      <c r="P291" t="str">
        <f t="shared" si="6"/>
        <v>13167</v>
      </c>
      <c r="Q291" s="2">
        <v>60374.183184900001</v>
      </c>
    </row>
    <row r="292" spans="1:17" x14ac:dyDescent="0.25">
      <c r="A292" t="s">
        <v>267</v>
      </c>
      <c r="B292" t="s">
        <v>268</v>
      </c>
      <c r="C292" s="1"/>
      <c r="D292" s="7"/>
      <c r="E292" s="7"/>
      <c r="F292" s="7"/>
      <c r="G292" s="2"/>
      <c r="H292" s="2">
        <f>VLOOKUP(A292,VAL!$A$3:$F$298,3,FALSE)</f>
        <v>560000</v>
      </c>
      <c r="I292" s="2">
        <v>560000</v>
      </c>
      <c r="J292" s="2">
        <v>399091980.05000001</v>
      </c>
      <c r="K292" s="2">
        <v>361023016</v>
      </c>
      <c r="L292" s="2">
        <v>369297478</v>
      </c>
      <c r="M292" s="2">
        <v>375113456</v>
      </c>
      <c r="N292" s="2">
        <v>402064865</v>
      </c>
      <c r="O292" s="2">
        <v>113977.1444</v>
      </c>
      <c r="P292" t="str">
        <f t="shared" si="6"/>
        <v>21232</v>
      </c>
      <c r="Q292" s="2">
        <v>265328</v>
      </c>
    </row>
    <row r="293" spans="1:17" x14ac:dyDescent="0.25">
      <c r="A293" t="s">
        <v>156</v>
      </c>
      <c r="B293" t="s">
        <v>157</v>
      </c>
      <c r="C293" s="1"/>
      <c r="D293" s="7"/>
      <c r="E293" s="7"/>
      <c r="F293" s="7"/>
      <c r="G293" s="2"/>
      <c r="H293" s="2">
        <f>VLOOKUP(A293,VAL!$A$3:$F$298,3,FALSE)</f>
        <v>500000</v>
      </c>
      <c r="I293" s="2">
        <v>500000</v>
      </c>
      <c r="J293" s="2">
        <v>96340482</v>
      </c>
      <c r="K293" s="2">
        <v>84156465</v>
      </c>
      <c r="L293" s="2">
        <v>85517226</v>
      </c>
      <c r="M293" s="2">
        <v>82971514</v>
      </c>
      <c r="N293" s="2">
        <v>83290616</v>
      </c>
      <c r="O293" s="2">
        <v>20978.798400000003</v>
      </c>
      <c r="P293" t="str">
        <f t="shared" si="6"/>
        <v>14117</v>
      </c>
      <c r="Q293" s="2">
        <v>68469.180557400003</v>
      </c>
    </row>
    <row r="294" spans="1:17" x14ac:dyDescent="0.25">
      <c r="A294" t="s">
        <v>237</v>
      </c>
      <c r="B294" t="s">
        <v>238</v>
      </c>
      <c r="C294" s="1"/>
      <c r="D294" s="7"/>
      <c r="E294" s="7"/>
      <c r="F294" s="7"/>
      <c r="G294" s="2"/>
      <c r="H294" s="2">
        <f>VLOOKUP(A294,VAL!$A$3:$F$298,3,FALSE)</f>
        <v>75000</v>
      </c>
      <c r="I294" s="2">
        <v>75000</v>
      </c>
      <c r="J294" s="2">
        <v>51035246</v>
      </c>
      <c r="K294" s="2">
        <v>43036004</v>
      </c>
      <c r="L294" s="2">
        <v>43397481</v>
      </c>
      <c r="M294" s="2">
        <v>42298305</v>
      </c>
      <c r="N294" s="2">
        <v>40506839</v>
      </c>
      <c r="O294" s="2">
        <v>6315.9012000000012</v>
      </c>
      <c r="P294" t="str">
        <f t="shared" si="6"/>
        <v>20094</v>
      </c>
      <c r="Q294" s="2">
        <v>35535</v>
      </c>
    </row>
    <row r="295" spans="1:17" x14ac:dyDescent="0.25">
      <c r="A295" t="s">
        <v>80</v>
      </c>
      <c r="B295" t="s">
        <v>81</v>
      </c>
      <c r="C295" s="1"/>
      <c r="D295" s="7"/>
      <c r="E295" s="7"/>
      <c r="F295" s="7"/>
      <c r="G295" s="2"/>
      <c r="H295" s="2">
        <f>VLOOKUP(A295,VAL!$A$3:$F$298,3,FALSE)</f>
        <v>4750000</v>
      </c>
      <c r="I295" s="2">
        <v>4750000</v>
      </c>
      <c r="J295" s="2">
        <v>1928689220</v>
      </c>
      <c r="K295" s="2">
        <v>2068335409</v>
      </c>
      <c r="L295" s="2">
        <v>2169584761</v>
      </c>
      <c r="M295" s="2">
        <v>2325757657</v>
      </c>
      <c r="N295" s="2">
        <v>2509893709</v>
      </c>
      <c r="O295" s="2">
        <v>199239.92760000002</v>
      </c>
      <c r="P295" t="str">
        <f t="shared" si="6"/>
        <v>08404</v>
      </c>
      <c r="Q295" s="2">
        <v>1370719.4286539999</v>
      </c>
    </row>
    <row r="296" spans="1:17" x14ac:dyDescent="0.25">
      <c r="A296" t="s">
        <v>563</v>
      </c>
      <c r="B296" t="s">
        <v>564</v>
      </c>
      <c r="C296" s="1"/>
      <c r="D296" s="7"/>
      <c r="E296" s="7"/>
      <c r="F296" s="7"/>
      <c r="G296" s="2"/>
      <c r="H296" s="2">
        <f>VLOOKUP(A296,VAL!$A$3:$F$298,3,FALSE)</f>
        <v>14400000</v>
      </c>
      <c r="I296" s="2">
        <v>14400000</v>
      </c>
      <c r="J296" s="2">
        <v>5331897156</v>
      </c>
      <c r="K296" s="2">
        <v>5307567439</v>
      </c>
      <c r="L296" s="2">
        <v>5568548004</v>
      </c>
      <c r="M296" s="2">
        <v>5743882943</v>
      </c>
      <c r="N296" s="2">
        <v>5960322395</v>
      </c>
      <c r="O296" s="2">
        <v>4477037.3956000004</v>
      </c>
      <c r="P296" t="str">
        <f t="shared" si="6"/>
        <v>39007</v>
      </c>
      <c r="Q296" s="2">
        <v>3789379.3087692</v>
      </c>
    </row>
    <row r="297" spans="1:17" x14ac:dyDescent="0.25">
      <c r="A297" t="s">
        <v>487</v>
      </c>
      <c r="B297" t="s">
        <v>488</v>
      </c>
      <c r="C297" s="1"/>
      <c r="D297" s="7"/>
      <c r="E297" s="7"/>
      <c r="F297" s="7"/>
      <c r="G297" s="2"/>
      <c r="H297" s="2">
        <f>VLOOKUP(A297,VAL!$A$3:$F$298,3,FALSE)</f>
        <v>11700000</v>
      </c>
      <c r="I297" s="2">
        <v>11700000</v>
      </c>
      <c r="J297" s="2">
        <v>3361517539</v>
      </c>
      <c r="K297" s="2">
        <v>3511194860</v>
      </c>
      <c r="L297" s="2">
        <v>3817601583</v>
      </c>
      <c r="M297" s="2">
        <v>4050407046</v>
      </c>
      <c r="N297" s="2">
        <v>4381960637</v>
      </c>
      <c r="O297" s="2">
        <v>962363.83320000011</v>
      </c>
      <c r="P297" t="str">
        <f t="shared" si="6"/>
        <v>34002</v>
      </c>
      <c r="Q297" s="2">
        <v>2389030.5149673</v>
      </c>
    </row>
    <row r="298" spans="1:17" x14ac:dyDescent="0.25">
      <c r="A298" t="s">
        <v>581</v>
      </c>
      <c r="B298" t="s">
        <v>582</v>
      </c>
      <c r="C298" s="1"/>
      <c r="D298" s="7"/>
      <c r="E298" s="7"/>
      <c r="F298" s="7"/>
      <c r="G298" s="2"/>
      <c r="H298" s="2">
        <f>VLOOKUP(A298,VAL!$A$3:$F$298,3,FALSE)</f>
        <v>900000</v>
      </c>
      <c r="I298" s="2">
        <v>900000</v>
      </c>
      <c r="J298" s="2">
        <v>479971758</v>
      </c>
      <c r="K298" s="2">
        <v>507887698</v>
      </c>
      <c r="L298" s="2">
        <v>547456724</v>
      </c>
      <c r="M298" s="2">
        <v>592587364</v>
      </c>
      <c r="N298" s="2">
        <v>635344951</v>
      </c>
      <c r="O298" s="2">
        <v>339745.66080000007</v>
      </c>
      <c r="P298" t="str">
        <f t="shared" si="6"/>
        <v>39205</v>
      </c>
      <c r="Q298" s="2">
        <v>341115.9284106</v>
      </c>
    </row>
  </sheetData>
  <autoFilter ref="A2:Q2" xr:uid="{00000000-0009-0000-0000-000001000000}">
    <sortState xmlns:xlrd2="http://schemas.microsoft.com/office/spreadsheetml/2017/richdata2" ref="A3:O298">
      <sortCondition ref="B2"/>
    </sortState>
  </autoFilter>
  <conditionalFormatting sqref="A3">
    <cfRule type="duplicateValues" dxfId="4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18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3" sqref="I3"/>
    </sheetView>
  </sheetViews>
  <sheetFormatPr defaultRowHeight="15" x14ac:dyDescent="0.25"/>
  <cols>
    <col min="1" max="1" width="9.140625" style="43"/>
    <col min="2" max="2" width="23.5703125" style="43" bestFit="1" customWidth="1"/>
    <col min="3" max="4" width="17.85546875" style="43" bestFit="1" customWidth="1"/>
    <col min="5" max="5" width="11.28515625" style="43" bestFit="1" customWidth="1"/>
    <col min="6" max="6" width="16.7109375" style="45" bestFit="1" customWidth="1"/>
    <col min="7" max="7" width="11" style="43" customWidth="1"/>
    <col min="8" max="8" width="9.5703125" style="43" bestFit="1" customWidth="1"/>
    <col min="9" max="9" width="15.5703125" style="53" bestFit="1" customWidth="1"/>
    <col min="10" max="12" width="13.28515625" style="53" bestFit="1" customWidth="1"/>
    <col min="13" max="13" width="11" style="53" customWidth="1"/>
    <col min="14" max="17" width="13.28515625" style="53" bestFit="1" customWidth="1"/>
    <col min="18" max="18" width="7.7109375" style="53" customWidth="1"/>
    <col min="19" max="22" width="13.140625" style="43" customWidth="1"/>
    <col min="23" max="23" width="4.85546875" style="43" customWidth="1"/>
    <col min="24" max="25" width="13.140625" style="43" customWidth="1"/>
    <col min="26" max="16384" width="9.140625" style="43"/>
  </cols>
  <sheetData>
    <row r="1" spans="1:28" customFormat="1" x14ac:dyDescent="0.25">
      <c r="A1" s="4">
        <v>1</v>
      </c>
      <c r="B1" s="4">
        <v>2</v>
      </c>
      <c r="C1" s="4">
        <v>3</v>
      </c>
      <c r="D1" s="4">
        <v>4</v>
      </c>
      <c r="E1" s="4">
        <f>1+D1</f>
        <v>5</v>
      </c>
      <c r="F1" s="4">
        <f t="shared" ref="F1:G1" si="0">1+E1</f>
        <v>6</v>
      </c>
      <c r="G1" s="41">
        <f t="shared" si="0"/>
        <v>7</v>
      </c>
      <c r="H1" s="41">
        <f t="shared" ref="H1" si="1">1+G1</f>
        <v>8</v>
      </c>
      <c r="I1" s="41">
        <f t="shared" ref="I1" si="2">1+H1</f>
        <v>9</v>
      </c>
      <c r="J1" s="41">
        <f t="shared" ref="J1" si="3">1+I1</f>
        <v>10</v>
      </c>
      <c r="K1" s="41">
        <f t="shared" ref="K1" si="4">1+J1</f>
        <v>11</v>
      </c>
      <c r="L1" s="41">
        <f t="shared" ref="L1" si="5">1+K1</f>
        <v>12</v>
      </c>
      <c r="M1" s="41">
        <f t="shared" ref="M1" si="6">1+L1</f>
        <v>13</v>
      </c>
      <c r="N1" s="41">
        <f t="shared" ref="N1" si="7">1+M1</f>
        <v>14</v>
      </c>
      <c r="O1" s="41">
        <f t="shared" ref="O1" si="8">1+N1</f>
        <v>15</v>
      </c>
      <c r="P1" s="41">
        <f t="shared" ref="P1" si="9">1+O1</f>
        <v>16</v>
      </c>
      <c r="Q1" s="41">
        <f t="shared" ref="Q1" si="10">1+P1</f>
        <v>17</v>
      </c>
      <c r="R1" s="41">
        <f t="shared" ref="R1" si="11">1+Q1</f>
        <v>18</v>
      </c>
      <c r="S1" s="41">
        <f t="shared" ref="S1" si="12">1+R1</f>
        <v>19</v>
      </c>
      <c r="T1" s="41">
        <f t="shared" ref="T1" si="13">1+S1</f>
        <v>20</v>
      </c>
      <c r="U1" s="41">
        <f t="shared" ref="U1" si="14">1+T1</f>
        <v>21</v>
      </c>
      <c r="V1" s="41">
        <f t="shared" ref="V1" si="15">1+U1</f>
        <v>22</v>
      </c>
      <c r="W1" s="41">
        <f t="shared" ref="W1" si="16">1+V1</f>
        <v>23</v>
      </c>
      <c r="X1" s="41">
        <f t="shared" ref="X1" si="17">1+W1</f>
        <v>24</v>
      </c>
      <c r="Y1" s="41">
        <f t="shared" ref="Y1" si="18">1+X1</f>
        <v>25</v>
      </c>
    </row>
    <row r="2" spans="1:28" x14ac:dyDescent="0.25">
      <c r="G2" s="44"/>
      <c r="H2" s="90" t="s">
        <v>612</v>
      </c>
      <c r="I2" s="52">
        <v>2020</v>
      </c>
      <c r="J2" s="79">
        <v>2021</v>
      </c>
      <c r="K2" s="91">
        <v>2022</v>
      </c>
      <c r="L2" s="91">
        <v>2023</v>
      </c>
      <c r="M2" s="91">
        <v>2024</v>
      </c>
      <c r="N2" s="46"/>
      <c r="O2" s="46"/>
      <c r="P2" s="46"/>
      <c r="Q2" s="46"/>
      <c r="R2" s="46"/>
    </row>
    <row r="3" spans="1:28" x14ac:dyDescent="0.25">
      <c r="G3" s="44"/>
      <c r="H3" s="90" t="s">
        <v>625</v>
      </c>
      <c r="I3" s="79" t="s">
        <v>1009</v>
      </c>
      <c r="J3" s="79" t="s">
        <v>621</v>
      </c>
      <c r="K3" s="91" t="s">
        <v>622</v>
      </c>
      <c r="L3" s="91" t="s">
        <v>623</v>
      </c>
      <c r="M3" s="91" t="s">
        <v>982</v>
      </c>
      <c r="N3" s="46"/>
      <c r="O3" s="46"/>
      <c r="P3" s="46"/>
      <c r="Q3" s="46"/>
      <c r="R3" s="46"/>
    </row>
    <row r="4" spans="1:28" x14ac:dyDescent="0.25">
      <c r="C4" s="47"/>
      <c r="D4" s="47"/>
      <c r="G4" s="48"/>
      <c r="H4" s="90" t="s">
        <v>651</v>
      </c>
      <c r="J4" s="48">
        <v>6.1388688556397973E-3</v>
      </c>
      <c r="K4" s="49">
        <v>1.4516010938764239E-2</v>
      </c>
      <c r="L4" s="49">
        <v>2.5044846004312494E-2</v>
      </c>
      <c r="M4" s="49">
        <v>3.2890700220020032E-2</v>
      </c>
      <c r="N4" s="49"/>
      <c r="O4" s="49"/>
      <c r="P4" s="49"/>
      <c r="Q4" s="49"/>
      <c r="R4" s="49"/>
    </row>
    <row r="5" spans="1:28" ht="15.75" thickBot="1" x14ac:dyDescent="0.3">
      <c r="A5" s="50" t="s">
        <v>1004</v>
      </c>
      <c r="B5" s="51"/>
      <c r="D5" s="52"/>
      <c r="I5" s="98" t="s">
        <v>970</v>
      </c>
      <c r="J5" s="98"/>
      <c r="K5" s="98"/>
      <c r="L5" s="98"/>
      <c r="N5" s="98" t="s">
        <v>652</v>
      </c>
      <c r="O5" s="98"/>
      <c r="P5" s="98"/>
      <c r="Q5" s="98"/>
      <c r="R5" s="54"/>
    </row>
    <row r="6" spans="1:28" ht="30.75" thickBot="1" x14ac:dyDescent="0.3">
      <c r="A6" s="55" t="s">
        <v>595</v>
      </c>
      <c r="B6" s="56" t="s">
        <v>596</v>
      </c>
      <c r="C6" s="81" t="s">
        <v>1005</v>
      </c>
      <c r="D6" s="57" t="s">
        <v>653</v>
      </c>
      <c r="E6" s="58" t="s">
        <v>654</v>
      </c>
      <c r="F6" s="59" t="s">
        <v>655</v>
      </c>
      <c r="G6" s="60" t="s">
        <v>656</v>
      </c>
      <c r="H6" s="60" t="s">
        <v>657</v>
      </c>
      <c r="I6" s="92" t="s">
        <v>658</v>
      </c>
      <c r="J6" s="92" t="s">
        <v>659</v>
      </c>
      <c r="K6" s="92" t="s">
        <v>660</v>
      </c>
      <c r="L6" s="92" t="s">
        <v>983</v>
      </c>
      <c r="N6" s="61" t="s">
        <v>661</v>
      </c>
      <c r="O6" s="61" t="s">
        <v>662</v>
      </c>
      <c r="P6" s="61" t="s">
        <v>1008</v>
      </c>
      <c r="Q6" s="61" t="s">
        <v>984</v>
      </c>
      <c r="R6" s="43"/>
      <c r="S6" s="92" t="s">
        <v>658</v>
      </c>
      <c r="T6" s="92" t="s">
        <v>659</v>
      </c>
      <c r="U6" s="92" t="s">
        <v>660</v>
      </c>
      <c r="V6" s="92" t="s">
        <v>983</v>
      </c>
      <c r="X6" s="92" t="s">
        <v>985</v>
      </c>
      <c r="Y6" s="92" t="s">
        <v>986</v>
      </c>
    </row>
    <row r="7" spans="1:28" x14ac:dyDescent="0.25">
      <c r="A7" s="62" t="s">
        <v>640</v>
      </c>
      <c r="B7" s="62" t="s">
        <v>663</v>
      </c>
      <c r="C7" s="66">
        <f>SUM(C9:C318)</f>
        <v>1090642.2400000009</v>
      </c>
      <c r="D7" s="66">
        <f>SUM(D9:D318)</f>
        <v>1090642.2400000007</v>
      </c>
      <c r="E7" s="64" t="s">
        <v>664</v>
      </c>
      <c r="F7" s="45">
        <f>COUNTIF(F9:F315,"Yes")</f>
        <v>44</v>
      </c>
      <c r="G7" s="63">
        <f>SUM(G9:G315)</f>
        <v>2832.8399999999997</v>
      </c>
      <c r="H7" s="65">
        <f>SUM(H9:H315)</f>
        <v>2832.84</v>
      </c>
      <c r="I7" s="66">
        <f>SUM(I9:I318)</f>
        <v>1090642.2400000007</v>
      </c>
      <c r="J7" s="66">
        <f t="shared" ref="J7:L7" si="19">SUM(J9:J318)</f>
        <v>1097324.4910779521</v>
      </c>
      <c r="K7" s="66">
        <f t="shared" si="19"/>
        <v>1113222.3869353444</v>
      </c>
      <c r="L7" s="66">
        <f t="shared" si="19"/>
        <v>1141049.5947882724</v>
      </c>
      <c r="N7" s="66">
        <f>SUM(N9:N315)</f>
        <v>-6.2505556286396313E-14</v>
      </c>
      <c r="O7" s="66">
        <f t="shared" ref="O7:Q7" si="20">SUM(O9:O315)</f>
        <v>-6.2505556286396313E-14</v>
      </c>
      <c r="P7" s="66">
        <f t="shared" si="20"/>
        <v>-6.2505556286396313E-14</v>
      </c>
      <c r="Q7" s="66">
        <f t="shared" si="20"/>
        <v>-6.2505556286396313E-14</v>
      </c>
      <c r="R7" s="43"/>
      <c r="S7" s="66">
        <f>SUM(S9:S318)</f>
        <v>1090642.2400000007</v>
      </c>
      <c r="T7" s="66">
        <f t="shared" ref="T7" si="21">SUM(T9:T318)</f>
        <v>1097324.4910779512</v>
      </c>
      <c r="U7" s="66">
        <f t="shared" ref="U7" si="22">SUM(U9:U318)</f>
        <v>1113222.386935344</v>
      </c>
      <c r="V7" s="66">
        <f t="shared" ref="V7:Y7" si="23">SUM(V9:V318)</f>
        <v>1141049.5947882717</v>
      </c>
      <c r="X7" s="66">
        <f>SUM(X9:X318)</f>
        <v>1088447.6299999994</v>
      </c>
      <c r="Y7" s="66">
        <f t="shared" si="23"/>
        <v>2.1032064978498966E-12</v>
      </c>
    </row>
    <row r="8" spans="1:28" ht="8.25" customHeight="1" x14ac:dyDescent="0.25">
      <c r="A8" s="62"/>
      <c r="B8" s="62"/>
      <c r="C8" s="63"/>
      <c r="D8" s="63"/>
      <c r="E8" s="64"/>
      <c r="G8" s="63"/>
      <c r="H8" s="65"/>
      <c r="I8" s="66"/>
      <c r="J8" s="66"/>
      <c r="K8" s="66"/>
      <c r="L8" s="66"/>
      <c r="N8" s="66"/>
      <c r="O8" s="66"/>
      <c r="P8" s="66"/>
      <c r="Q8" s="66"/>
      <c r="R8" s="43"/>
      <c r="S8" s="66"/>
      <c r="T8" s="66"/>
      <c r="U8" s="66"/>
      <c r="V8" s="66"/>
      <c r="X8" s="66"/>
      <c r="Y8" s="66"/>
    </row>
    <row r="9" spans="1:28" x14ac:dyDescent="0.25">
      <c r="A9" s="82" t="s">
        <v>0</v>
      </c>
      <c r="B9" s="82" t="s">
        <v>665</v>
      </c>
      <c r="C9" s="78">
        <v>53.1</v>
      </c>
      <c r="D9" s="78">
        <f>C9</f>
        <v>53.1</v>
      </c>
      <c r="E9" s="79" t="str">
        <f>IF(C9&gt;100,"Yes","No")</f>
        <v>No</v>
      </c>
      <c r="F9" s="79" t="s">
        <v>666</v>
      </c>
      <c r="G9" s="47">
        <v>0</v>
      </c>
      <c r="H9" s="47">
        <v>0</v>
      </c>
      <c r="I9" s="69">
        <f>D9</f>
        <v>53.1</v>
      </c>
      <c r="J9" s="69">
        <f>(IF(E9="Yes",(D9*(1+SY201920Growth)),D9))</f>
        <v>53.1</v>
      </c>
      <c r="K9" s="69">
        <f>(IF(E9="Yes",((D9*(1+SY201920Growth))*(1+SY202021Growth)),D9))</f>
        <v>53.1</v>
      </c>
      <c r="L9" s="69">
        <f>(IF(E9="Yes",(((D9*(1+SY201920Growth))*(1+SY202021Growth))*(1+SY202122growth)),D9))</f>
        <v>53.1</v>
      </c>
      <c r="N9" s="69">
        <f>-G9+H9</f>
        <v>0</v>
      </c>
      <c r="O9" s="69">
        <f>-G9+H9</f>
        <v>0</v>
      </c>
      <c r="P9" s="69">
        <f>-G9+H9</f>
        <v>0</v>
      </c>
      <c r="Q9" s="69">
        <f>-G9+H9</f>
        <v>0</v>
      </c>
      <c r="R9" s="43"/>
      <c r="S9" s="77">
        <f>SUM(I9,N9)</f>
        <v>53.1</v>
      </c>
      <c r="T9" s="77">
        <f>SUM(J9,O9)</f>
        <v>53.1</v>
      </c>
      <c r="U9" s="77">
        <f>SUM(K9,P9)</f>
        <v>53.1</v>
      </c>
      <c r="V9" s="77">
        <f>SUM(L9,Q9)</f>
        <v>53.1</v>
      </c>
      <c r="X9" s="77">
        <v>47.64</v>
      </c>
      <c r="Y9" s="77">
        <v>0</v>
      </c>
      <c r="Z9" s="77"/>
      <c r="AA9" s="77"/>
      <c r="AB9" s="77"/>
    </row>
    <row r="10" spans="1:28" x14ac:dyDescent="0.25">
      <c r="A10" s="82" t="s">
        <v>2</v>
      </c>
      <c r="B10" s="82" t="s">
        <v>667</v>
      </c>
      <c r="C10" s="78">
        <v>12.5</v>
      </c>
      <c r="D10" s="78">
        <f t="shared" ref="D10:D32" si="24">C10</f>
        <v>12.5</v>
      </c>
      <c r="E10" s="79" t="str">
        <f t="shared" ref="E10:E73" si="25">IF(C10&gt;100,"Yes","No")</f>
        <v>No</v>
      </c>
      <c r="F10" s="79" t="s">
        <v>668</v>
      </c>
      <c r="G10" s="47">
        <v>0</v>
      </c>
      <c r="H10" s="47">
        <v>0</v>
      </c>
      <c r="I10" s="69">
        <f t="shared" ref="I10:I73" si="26">D10</f>
        <v>12.5</v>
      </c>
      <c r="J10" s="69">
        <f t="shared" ref="J10:J72" si="27">(IF(E10="Yes",(D10*(1+SY201920Growth)),D10))</f>
        <v>12.5</v>
      </c>
      <c r="K10" s="69">
        <f t="shared" ref="K10:K72" si="28">(IF(E10="Yes",((D10*(1+SY201920Growth))*(1+SY202021Growth)),D10))</f>
        <v>12.5</v>
      </c>
      <c r="L10" s="69">
        <f t="shared" ref="L10:L72" si="29">(IF(E10="Yes",(((D10*(1+SY201920Growth))*(1+SY202021Growth))*(1+SY202122growth)),D10))</f>
        <v>12.5</v>
      </c>
      <c r="N10" s="69">
        <f t="shared" ref="N10:N73" si="30">-G10+H10</f>
        <v>0</v>
      </c>
      <c r="O10" s="69">
        <f t="shared" ref="O10:O73" si="31">-G10+H10</f>
        <v>0</v>
      </c>
      <c r="P10" s="69">
        <f t="shared" ref="P10:P73" si="32">-G10+H10</f>
        <v>0</v>
      </c>
      <c r="Q10" s="69">
        <f t="shared" ref="Q10:Q73" si="33">-G10+H10</f>
        <v>0</v>
      </c>
      <c r="R10" s="43"/>
      <c r="S10" s="77">
        <f t="shared" ref="S10:S73" si="34">SUM(I10,N10)</f>
        <v>12.5</v>
      </c>
      <c r="T10" s="77">
        <f t="shared" ref="T10:T73" si="35">SUM(J10,O10)</f>
        <v>12.5</v>
      </c>
      <c r="U10" s="77">
        <f t="shared" ref="U10:U73" si="36">SUM(K10,P10)</f>
        <v>12.5</v>
      </c>
      <c r="V10" s="77">
        <f t="shared" ref="V10:V73" si="37">SUM(L10,Q10)</f>
        <v>12.5</v>
      </c>
      <c r="X10" s="77">
        <v>13.6</v>
      </c>
      <c r="Y10" s="77">
        <v>0</v>
      </c>
      <c r="Z10" s="77"/>
      <c r="AA10" s="77"/>
      <c r="AB10" s="77"/>
    </row>
    <row r="11" spans="1:28" x14ac:dyDescent="0.25">
      <c r="A11" s="82" t="s">
        <v>4</v>
      </c>
      <c r="B11" s="82" t="s">
        <v>669</v>
      </c>
      <c r="C11" s="78">
        <v>4419.3100000000004</v>
      </c>
      <c r="D11" s="78">
        <f t="shared" si="24"/>
        <v>4419.3100000000004</v>
      </c>
      <c r="E11" s="79" t="str">
        <f t="shared" si="25"/>
        <v>Yes</v>
      </c>
      <c r="F11" s="79" t="s">
        <v>666</v>
      </c>
      <c r="G11" s="47">
        <v>0</v>
      </c>
      <c r="H11" s="47">
        <v>0</v>
      </c>
      <c r="I11" s="69">
        <f t="shared" si="26"/>
        <v>4419.3100000000004</v>
      </c>
      <c r="J11" s="69">
        <f t="shared" si="27"/>
        <v>4446.4395645224186</v>
      </c>
      <c r="K11" s="69">
        <f t="shared" si="28"/>
        <v>4510.98412987958</v>
      </c>
      <c r="L11" s="69">
        <f t="shared" si="29"/>
        <v>4623.9610327403116</v>
      </c>
      <c r="N11" s="69">
        <f t="shared" si="30"/>
        <v>0</v>
      </c>
      <c r="O11" s="69">
        <f t="shared" si="31"/>
        <v>0</v>
      </c>
      <c r="P11" s="69">
        <f t="shared" si="32"/>
        <v>0</v>
      </c>
      <c r="Q11" s="69">
        <f t="shared" si="33"/>
        <v>0</v>
      </c>
      <c r="R11" s="43"/>
      <c r="S11" s="77">
        <f t="shared" si="34"/>
        <v>4419.3100000000004</v>
      </c>
      <c r="T11" s="77">
        <f t="shared" si="35"/>
        <v>4446.4395645224186</v>
      </c>
      <c r="U11" s="77">
        <f t="shared" si="36"/>
        <v>4510.98412987958</v>
      </c>
      <c r="V11" s="77">
        <f t="shared" si="37"/>
        <v>4623.9610327403116</v>
      </c>
      <c r="X11" s="77">
        <v>4349.8</v>
      </c>
      <c r="Y11" s="77">
        <v>0</v>
      </c>
      <c r="Z11" s="77"/>
      <c r="AA11" s="77"/>
      <c r="AB11" s="77"/>
    </row>
    <row r="12" spans="1:28" x14ac:dyDescent="0.25">
      <c r="A12" s="82" t="s">
        <v>6</v>
      </c>
      <c r="B12" s="82" t="s">
        <v>670</v>
      </c>
      <c r="C12" s="78">
        <v>197.93</v>
      </c>
      <c r="D12" s="78">
        <f t="shared" si="24"/>
        <v>197.93</v>
      </c>
      <c r="E12" s="79" t="str">
        <f t="shared" si="25"/>
        <v>Yes</v>
      </c>
      <c r="F12" s="79" t="s">
        <v>666</v>
      </c>
      <c r="G12" s="47">
        <v>0</v>
      </c>
      <c r="H12" s="47">
        <v>0</v>
      </c>
      <c r="I12" s="69">
        <f t="shared" si="26"/>
        <v>197.93</v>
      </c>
      <c r="J12" s="69">
        <f t="shared" si="27"/>
        <v>199.14506631259681</v>
      </c>
      <c r="K12" s="69">
        <f t="shared" si="28"/>
        <v>202.0358582735914</v>
      </c>
      <c r="L12" s="69">
        <f t="shared" si="29"/>
        <v>207.09581523140258</v>
      </c>
      <c r="N12" s="69">
        <f t="shared" si="30"/>
        <v>0</v>
      </c>
      <c r="O12" s="69">
        <f t="shared" si="31"/>
        <v>0</v>
      </c>
      <c r="P12" s="69">
        <f t="shared" si="32"/>
        <v>0</v>
      </c>
      <c r="Q12" s="69">
        <f t="shared" si="33"/>
        <v>0</v>
      </c>
      <c r="R12" s="43"/>
      <c r="S12" s="77">
        <f t="shared" si="34"/>
        <v>197.93</v>
      </c>
      <c r="T12" s="77">
        <f t="shared" si="35"/>
        <v>199.14506631259681</v>
      </c>
      <c r="U12" s="77">
        <f t="shared" si="36"/>
        <v>202.0358582735914</v>
      </c>
      <c r="V12" s="77">
        <f t="shared" si="37"/>
        <v>207.09581523140258</v>
      </c>
      <c r="X12" s="77">
        <v>193.53</v>
      </c>
      <c r="Y12" s="77">
        <v>0</v>
      </c>
      <c r="Z12" s="77"/>
      <c r="AA12" s="77"/>
      <c r="AB12" s="77"/>
    </row>
    <row r="13" spans="1:28" x14ac:dyDescent="0.25">
      <c r="A13" s="82" t="s">
        <v>8</v>
      </c>
      <c r="B13" s="82" t="s">
        <v>671</v>
      </c>
      <c r="C13" s="78">
        <v>350.95</v>
      </c>
      <c r="D13" s="78">
        <f t="shared" si="24"/>
        <v>350.95</v>
      </c>
      <c r="E13" s="79" t="str">
        <f t="shared" si="25"/>
        <v>Yes</v>
      </c>
      <c r="F13" s="79" t="s">
        <v>666</v>
      </c>
      <c r="G13" s="47">
        <v>0</v>
      </c>
      <c r="H13" s="47">
        <v>0</v>
      </c>
      <c r="I13" s="69">
        <f t="shared" si="26"/>
        <v>350.95</v>
      </c>
      <c r="J13" s="69">
        <f t="shared" si="27"/>
        <v>353.10443602488681</v>
      </c>
      <c r="K13" s="69">
        <f t="shared" si="28"/>
        <v>358.23010388075028</v>
      </c>
      <c r="L13" s="69">
        <f t="shared" si="29"/>
        <v>367.20192166655249</v>
      </c>
      <c r="N13" s="69">
        <f t="shared" si="30"/>
        <v>0</v>
      </c>
      <c r="O13" s="69">
        <f t="shared" si="31"/>
        <v>0</v>
      </c>
      <c r="P13" s="69">
        <f t="shared" si="32"/>
        <v>0</v>
      </c>
      <c r="Q13" s="69">
        <f t="shared" si="33"/>
        <v>0</v>
      </c>
      <c r="R13" s="43"/>
      <c r="S13" s="77">
        <f t="shared" si="34"/>
        <v>350.95</v>
      </c>
      <c r="T13" s="77">
        <f t="shared" si="35"/>
        <v>353.10443602488681</v>
      </c>
      <c r="U13" s="77">
        <f t="shared" si="36"/>
        <v>358.23010388075028</v>
      </c>
      <c r="V13" s="77">
        <f t="shared" si="37"/>
        <v>367.20192166655249</v>
      </c>
      <c r="X13" s="77">
        <v>355.95</v>
      </c>
      <c r="Y13" s="77">
        <v>0</v>
      </c>
      <c r="Z13" s="77"/>
      <c r="AA13" s="77"/>
      <c r="AB13" s="77"/>
    </row>
    <row r="14" spans="1:28" x14ac:dyDescent="0.25">
      <c r="A14" s="82" t="s">
        <v>10</v>
      </c>
      <c r="B14" s="82" t="s">
        <v>672</v>
      </c>
      <c r="C14" s="78">
        <v>2581.84</v>
      </c>
      <c r="D14" s="78">
        <f t="shared" si="24"/>
        <v>2581.84</v>
      </c>
      <c r="E14" s="79" t="str">
        <f t="shared" si="25"/>
        <v>Yes</v>
      </c>
      <c r="F14" s="79" t="s">
        <v>666</v>
      </c>
      <c r="G14" s="47">
        <v>0</v>
      </c>
      <c r="H14" s="47">
        <v>0</v>
      </c>
      <c r="I14" s="69">
        <f t="shared" si="26"/>
        <v>2581.84</v>
      </c>
      <c r="J14" s="69">
        <f t="shared" si="27"/>
        <v>2597.6895771662453</v>
      </c>
      <c r="K14" s="69">
        <f t="shared" si="28"/>
        <v>2635.3976674839046</v>
      </c>
      <c r="L14" s="69">
        <f t="shared" si="29"/>
        <v>2701.400796226163</v>
      </c>
      <c r="N14" s="69">
        <f t="shared" si="30"/>
        <v>0</v>
      </c>
      <c r="O14" s="69">
        <f t="shared" si="31"/>
        <v>0</v>
      </c>
      <c r="P14" s="69">
        <f t="shared" si="32"/>
        <v>0</v>
      </c>
      <c r="Q14" s="69">
        <f t="shared" si="33"/>
        <v>0</v>
      </c>
      <c r="R14" s="43"/>
      <c r="S14" s="77">
        <f t="shared" si="34"/>
        <v>2581.84</v>
      </c>
      <c r="T14" s="77">
        <f t="shared" si="35"/>
        <v>2597.6895771662453</v>
      </c>
      <c r="U14" s="77">
        <f t="shared" si="36"/>
        <v>2635.3976674839046</v>
      </c>
      <c r="V14" s="77">
        <f t="shared" si="37"/>
        <v>2701.400796226163</v>
      </c>
      <c r="X14" s="77">
        <v>2579.8200000000002</v>
      </c>
      <c r="Y14" s="77">
        <v>0</v>
      </c>
      <c r="Z14" s="77"/>
      <c r="AA14" s="77"/>
      <c r="AB14" s="77"/>
    </row>
    <row r="15" spans="1:28" x14ac:dyDescent="0.25">
      <c r="A15" s="82" t="s">
        <v>12</v>
      </c>
      <c r="B15" s="82" t="s">
        <v>673</v>
      </c>
      <c r="C15" s="78">
        <v>639.36</v>
      </c>
      <c r="D15" s="78">
        <f t="shared" si="24"/>
        <v>639.36</v>
      </c>
      <c r="E15" s="79" t="str">
        <f t="shared" si="25"/>
        <v>Yes</v>
      </c>
      <c r="F15" s="79" t="s">
        <v>666</v>
      </c>
      <c r="G15" s="47">
        <v>0</v>
      </c>
      <c r="H15" s="47">
        <v>0</v>
      </c>
      <c r="I15" s="69">
        <f t="shared" si="26"/>
        <v>639.36</v>
      </c>
      <c r="J15" s="69">
        <f t="shared" si="27"/>
        <v>643.28494719154196</v>
      </c>
      <c r="K15" s="69">
        <f t="shared" si="28"/>
        <v>652.62287852171676</v>
      </c>
      <c r="L15" s="69">
        <f t="shared" si="29"/>
        <v>668.96771801318425</v>
      </c>
      <c r="N15" s="69">
        <f t="shared" si="30"/>
        <v>0</v>
      </c>
      <c r="O15" s="69">
        <f t="shared" si="31"/>
        <v>0</v>
      </c>
      <c r="P15" s="69">
        <f t="shared" si="32"/>
        <v>0</v>
      </c>
      <c r="Q15" s="69">
        <f t="shared" si="33"/>
        <v>0</v>
      </c>
      <c r="R15" s="43"/>
      <c r="S15" s="77">
        <f t="shared" si="34"/>
        <v>639.36</v>
      </c>
      <c r="T15" s="77">
        <f t="shared" si="35"/>
        <v>643.28494719154196</v>
      </c>
      <c r="U15" s="77">
        <f t="shared" si="36"/>
        <v>652.62287852171676</v>
      </c>
      <c r="V15" s="77">
        <f t="shared" si="37"/>
        <v>668.96771801318425</v>
      </c>
      <c r="X15" s="77">
        <v>620.74</v>
      </c>
      <c r="Y15" s="77">
        <v>0</v>
      </c>
      <c r="Z15" s="77"/>
      <c r="AA15" s="77"/>
      <c r="AB15" s="77"/>
    </row>
    <row r="16" spans="1:28" x14ac:dyDescent="0.25">
      <c r="A16" s="82" t="s">
        <v>14</v>
      </c>
      <c r="B16" s="82" t="s">
        <v>674</v>
      </c>
      <c r="C16" s="78">
        <v>18623.14</v>
      </c>
      <c r="D16" s="78">
        <f t="shared" si="24"/>
        <v>18623.14</v>
      </c>
      <c r="E16" s="79" t="str">
        <f t="shared" si="25"/>
        <v>Yes</v>
      </c>
      <c r="F16" s="79" t="s">
        <v>666</v>
      </c>
      <c r="G16" s="47">
        <v>0</v>
      </c>
      <c r="H16" s="47">
        <v>0</v>
      </c>
      <c r="I16" s="69">
        <f t="shared" si="26"/>
        <v>18623.14</v>
      </c>
      <c r="J16" s="69">
        <f t="shared" si="27"/>
        <v>18737.46501414022</v>
      </c>
      <c r="K16" s="69">
        <f t="shared" si="28"/>
        <v>19009.458261250194</v>
      </c>
      <c r="L16" s="69">
        <f t="shared" si="29"/>
        <v>19485.547216028612</v>
      </c>
      <c r="N16" s="69">
        <f t="shared" si="30"/>
        <v>0</v>
      </c>
      <c r="O16" s="69">
        <f t="shared" si="31"/>
        <v>0</v>
      </c>
      <c r="P16" s="69">
        <f t="shared" si="32"/>
        <v>0</v>
      </c>
      <c r="Q16" s="69">
        <f t="shared" si="33"/>
        <v>0</v>
      </c>
      <c r="R16" s="43"/>
      <c r="S16" s="77">
        <f t="shared" si="34"/>
        <v>18623.14</v>
      </c>
      <c r="T16" s="77">
        <f t="shared" si="35"/>
        <v>18737.46501414022</v>
      </c>
      <c r="U16" s="77">
        <f t="shared" si="36"/>
        <v>19009.458261250194</v>
      </c>
      <c r="V16" s="77">
        <f t="shared" si="37"/>
        <v>19485.547216028612</v>
      </c>
      <c r="X16" s="77">
        <v>18626.41</v>
      </c>
      <c r="Y16" s="77">
        <v>0</v>
      </c>
      <c r="Z16" s="77"/>
      <c r="AA16" s="77"/>
      <c r="AB16" s="77"/>
    </row>
    <row r="17" spans="1:28" x14ac:dyDescent="0.25">
      <c r="A17" s="82" t="s">
        <v>16</v>
      </c>
      <c r="B17" s="82" t="s">
        <v>675</v>
      </c>
      <c r="C17" s="78">
        <v>115.4</v>
      </c>
      <c r="D17" s="78">
        <f t="shared" si="24"/>
        <v>115.4</v>
      </c>
      <c r="E17" s="79" t="str">
        <f t="shared" si="25"/>
        <v>Yes</v>
      </c>
      <c r="F17" s="79" t="s">
        <v>668</v>
      </c>
      <c r="G17" s="47">
        <v>0</v>
      </c>
      <c r="H17" s="47">
        <v>21</v>
      </c>
      <c r="I17" s="69">
        <f t="shared" si="26"/>
        <v>115.4</v>
      </c>
      <c r="J17" s="69">
        <f t="shared" si="27"/>
        <v>116.10842546594084</v>
      </c>
      <c r="K17" s="69">
        <f t="shared" si="28"/>
        <v>117.79385664008714</v>
      </c>
      <c r="L17" s="69">
        <f t="shared" si="29"/>
        <v>120.74398563989219</v>
      </c>
      <c r="N17" s="69">
        <f t="shared" si="30"/>
        <v>21</v>
      </c>
      <c r="O17" s="69">
        <f t="shared" si="31"/>
        <v>21</v>
      </c>
      <c r="P17" s="69">
        <f t="shared" si="32"/>
        <v>21</v>
      </c>
      <c r="Q17" s="69">
        <f t="shared" si="33"/>
        <v>21</v>
      </c>
      <c r="R17" s="43"/>
      <c r="S17" s="77">
        <f>SUM(I17,N17)</f>
        <v>136.4</v>
      </c>
      <c r="T17" s="77">
        <f t="shared" si="35"/>
        <v>137.10842546594085</v>
      </c>
      <c r="U17" s="77">
        <f t="shared" si="36"/>
        <v>138.79385664008714</v>
      </c>
      <c r="V17" s="77">
        <f t="shared" si="37"/>
        <v>141.74398563989217</v>
      </c>
      <c r="X17" s="77">
        <v>153.5</v>
      </c>
      <c r="Y17" s="77">
        <v>15</v>
      </c>
      <c r="Z17" s="77"/>
      <c r="AA17" s="77"/>
      <c r="AB17" s="77"/>
    </row>
    <row r="18" spans="1:28" x14ac:dyDescent="0.25">
      <c r="A18" s="82" t="s">
        <v>18</v>
      </c>
      <c r="B18" s="82" t="s">
        <v>676</v>
      </c>
      <c r="C18" s="78">
        <v>1384.49</v>
      </c>
      <c r="D18" s="78">
        <f t="shared" si="24"/>
        <v>1384.49</v>
      </c>
      <c r="E18" s="79" t="str">
        <f t="shared" si="25"/>
        <v>Yes</v>
      </c>
      <c r="F18" s="79" t="s">
        <v>666</v>
      </c>
      <c r="G18" s="47">
        <v>0</v>
      </c>
      <c r="H18" s="47">
        <v>0</v>
      </c>
      <c r="I18" s="69">
        <f t="shared" si="26"/>
        <v>1384.49</v>
      </c>
      <c r="J18" s="69">
        <f t="shared" si="27"/>
        <v>1392.9892025419449</v>
      </c>
      <c r="K18" s="69">
        <f t="shared" si="28"/>
        <v>1413.2098490436244</v>
      </c>
      <c r="L18" s="69">
        <f t="shared" si="29"/>
        <v>1448.6034720846997</v>
      </c>
      <c r="N18" s="69">
        <f t="shared" si="30"/>
        <v>0</v>
      </c>
      <c r="O18" s="69">
        <f t="shared" si="31"/>
        <v>0</v>
      </c>
      <c r="P18" s="69">
        <f t="shared" si="32"/>
        <v>0</v>
      </c>
      <c r="Q18" s="69">
        <f t="shared" si="33"/>
        <v>0</v>
      </c>
      <c r="R18" s="43"/>
      <c r="S18" s="77">
        <f t="shared" si="34"/>
        <v>1384.49</v>
      </c>
      <c r="T18" s="77">
        <f t="shared" si="35"/>
        <v>1392.9892025419449</v>
      </c>
      <c r="U18" s="77">
        <f t="shared" si="36"/>
        <v>1413.2098490436244</v>
      </c>
      <c r="V18" s="77">
        <f t="shared" si="37"/>
        <v>1448.6034720846997</v>
      </c>
      <c r="X18" s="77">
        <v>1413.56</v>
      </c>
      <c r="Y18" s="77">
        <v>0</v>
      </c>
      <c r="Z18" s="77"/>
      <c r="AA18" s="77"/>
      <c r="AB18" s="77"/>
    </row>
    <row r="19" spans="1:28" x14ac:dyDescent="0.25">
      <c r="A19" s="82" t="s">
        <v>20</v>
      </c>
      <c r="B19" s="82" t="s">
        <v>677</v>
      </c>
      <c r="C19" s="78">
        <v>865.89</v>
      </c>
      <c r="D19" s="78">
        <f t="shared" si="24"/>
        <v>865.89</v>
      </c>
      <c r="E19" s="79" t="str">
        <f t="shared" si="25"/>
        <v>Yes</v>
      </c>
      <c r="F19" s="79" t="s">
        <v>666</v>
      </c>
      <c r="G19" s="47">
        <v>0</v>
      </c>
      <c r="H19" s="47">
        <v>0</v>
      </c>
      <c r="I19" s="69">
        <f t="shared" si="26"/>
        <v>865.89</v>
      </c>
      <c r="J19" s="69">
        <f t="shared" si="27"/>
        <v>871.20558515340997</v>
      </c>
      <c r="K19" s="69">
        <f t="shared" si="28"/>
        <v>883.85201495740944</v>
      </c>
      <c r="L19" s="69">
        <f t="shared" si="29"/>
        <v>905.98795256261906</v>
      </c>
      <c r="N19" s="69">
        <f t="shared" si="30"/>
        <v>0</v>
      </c>
      <c r="O19" s="69">
        <f t="shared" si="31"/>
        <v>0</v>
      </c>
      <c r="P19" s="69">
        <f t="shared" si="32"/>
        <v>0</v>
      </c>
      <c r="Q19" s="69">
        <f t="shared" si="33"/>
        <v>0</v>
      </c>
      <c r="R19" s="43"/>
      <c r="S19" s="77">
        <f t="shared" si="34"/>
        <v>865.89</v>
      </c>
      <c r="T19" s="77">
        <f t="shared" si="35"/>
        <v>871.20558515340997</v>
      </c>
      <c r="U19" s="77">
        <f t="shared" si="36"/>
        <v>883.85201495740944</v>
      </c>
      <c r="V19" s="77">
        <f t="shared" si="37"/>
        <v>905.98795256261906</v>
      </c>
      <c r="X19" s="77">
        <v>866.66</v>
      </c>
      <c r="Y19" s="77">
        <v>0</v>
      </c>
      <c r="Z19" s="77"/>
      <c r="AA19" s="77"/>
      <c r="AB19" s="77"/>
    </row>
    <row r="20" spans="1:28" x14ac:dyDescent="0.25">
      <c r="A20" s="82" t="s">
        <v>22</v>
      </c>
      <c r="B20" s="82" t="s">
        <v>678</v>
      </c>
      <c r="C20" s="78">
        <v>2623.49</v>
      </c>
      <c r="D20" s="78">
        <f t="shared" si="24"/>
        <v>2623.49</v>
      </c>
      <c r="E20" s="79" t="str">
        <f t="shared" si="25"/>
        <v>Yes</v>
      </c>
      <c r="F20" s="79" t="s">
        <v>666</v>
      </c>
      <c r="G20" s="47">
        <v>21</v>
      </c>
      <c r="H20" s="47">
        <v>0</v>
      </c>
      <c r="I20" s="69">
        <f t="shared" si="26"/>
        <v>2623.49</v>
      </c>
      <c r="J20" s="69">
        <f t="shared" si="27"/>
        <v>2639.5952610540826</v>
      </c>
      <c r="K20" s="69">
        <f t="shared" si="28"/>
        <v>2677.9116547374542</v>
      </c>
      <c r="L20" s="69">
        <f t="shared" si="29"/>
        <v>2744.9795397435073</v>
      </c>
      <c r="N20" s="69">
        <f t="shared" si="30"/>
        <v>-21</v>
      </c>
      <c r="O20" s="69">
        <f t="shared" si="31"/>
        <v>-21</v>
      </c>
      <c r="P20" s="69">
        <f t="shared" si="32"/>
        <v>-21</v>
      </c>
      <c r="Q20" s="69">
        <f t="shared" si="33"/>
        <v>-21</v>
      </c>
      <c r="R20" s="43"/>
      <c r="S20" s="77">
        <f t="shared" si="34"/>
        <v>2602.4899999999998</v>
      </c>
      <c r="T20" s="77">
        <f t="shared" si="35"/>
        <v>2618.5952610540826</v>
      </c>
      <c r="U20" s="77">
        <f t="shared" si="36"/>
        <v>2656.9116547374542</v>
      </c>
      <c r="V20" s="77">
        <f t="shared" si="37"/>
        <v>2723.9795397435073</v>
      </c>
      <c r="X20" s="77">
        <v>2632.27</v>
      </c>
      <c r="Y20" s="77">
        <v>-15</v>
      </c>
      <c r="Z20" s="77"/>
      <c r="AA20" s="77"/>
      <c r="AB20" s="77"/>
    </row>
    <row r="21" spans="1:28" x14ac:dyDescent="0.25">
      <c r="A21" s="82" t="s">
        <v>24</v>
      </c>
      <c r="B21" s="82" t="s">
        <v>679</v>
      </c>
      <c r="C21" s="78">
        <v>13503.06</v>
      </c>
      <c r="D21" s="78">
        <f t="shared" si="24"/>
        <v>13503.06</v>
      </c>
      <c r="E21" s="79" t="str">
        <f t="shared" si="25"/>
        <v>Yes</v>
      </c>
      <c r="F21" s="79" t="s">
        <v>666</v>
      </c>
      <c r="G21" s="47">
        <v>0</v>
      </c>
      <c r="H21" s="47">
        <v>0</v>
      </c>
      <c r="I21" s="69">
        <f t="shared" si="26"/>
        <v>13503.06</v>
      </c>
      <c r="J21" s="69">
        <f t="shared" si="27"/>
        <v>13585.953514489836</v>
      </c>
      <c r="K21" s="69">
        <f t="shared" si="28"/>
        <v>13783.167364319714</v>
      </c>
      <c r="L21" s="69">
        <f t="shared" si="29"/>
        <v>14128.364668410766</v>
      </c>
      <c r="N21" s="69">
        <f t="shared" si="30"/>
        <v>0</v>
      </c>
      <c r="O21" s="69">
        <f t="shared" si="31"/>
        <v>0</v>
      </c>
      <c r="P21" s="69">
        <f t="shared" si="32"/>
        <v>0</v>
      </c>
      <c r="Q21" s="69">
        <f t="shared" si="33"/>
        <v>0</v>
      </c>
      <c r="R21" s="43"/>
      <c r="S21" s="77">
        <f t="shared" si="34"/>
        <v>13503.06</v>
      </c>
      <c r="T21" s="77">
        <f t="shared" si="35"/>
        <v>13585.953514489836</v>
      </c>
      <c r="U21" s="77">
        <f t="shared" si="36"/>
        <v>13783.167364319714</v>
      </c>
      <c r="V21" s="77">
        <f t="shared" si="37"/>
        <v>14128.364668410766</v>
      </c>
      <c r="X21" s="77">
        <v>13436.08</v>
      </c>
      <c r="Y21" s="77">
        <v>0</v>
      </c>
      <c r="Z21" s="77"/>
      <c r="AA21" s="77"/>
      <c r="AB21" s="77"/>
    </row>
    <row r="22" spans="1:28" x14ac:dyDescent="0.25">
      <c r="A22" s="82" t="s">
        <v>26</v>
      </c>
      <c r="B22" s="82" t="s">
        <v>680</v>
      </c>
      <c r="C22" s="78">
        <v>605.16999999999996</v>
      </c>
      <c r="D22" s="78">
        <f t="shared" si="24"/>
        <v>605.16999999999996</v>
      </c>
      <c r="E22" s="79" t="str">
        <f t="shared" si="25"/>
        <v>Yes</v>
      </c>
      <c r="F22" s="79" t="s">
        <v>666</v>
      </c>
      <c r="G22" s="47">
        <v>0</v>
      </c>
      <c r="H22" s="47">
        <v>0</v>
      </c>
      <c r="I22" s="69">
        <f t="shared" si="26"/>
        <v>605.16999999999996</v>
      </c>
      <c r="J22" s="69">
        <f t="shared" si="27"/>
        <v>608.88505926536754</v>
      </c>
      <c r="K22" s="69">
        <f t="shared" si="28"/>
        <v>617.72364144611379</v>
      </c>
      <c r="L22" s="69">
        <f t="shared" si="29"/>
        <v>633.19443491935488</v>
      </c>
      <c r="N22" s="69">
        <f t="shared" si="30"/>
        <v>0</v>
      </c>
      <c r="O22" s="69">
        <f t="shared" si="31"/>
        <v>0</v>
      </c>
      <c r="P22" s="69">
        <f t="shared" si="32"/>
        <v>0</v>
      </c>
      <c r="Q22" s="69">
        <f t="shared" si="33"/>
        <v>0</v>
      </c>
      <c r="R22" s="43"/>
      <c r="S22" s="77">
        <f t="shared" si="34"/>
        <v>605.16999999999996</v>
      </c>
      <c r="T22" s="77">
        <f t="shared" si="35"/>
        <v>608.88505926536754</v>
      </c>
      <c r="U22" s="77">
        <f t="shared" si="36"/>
        <v>617.72364144611379</v>
      </c>
      <c r="V22" s="77">
        <f t="shared" si="37"/>
        <v>633.19443491935488</v>
      </c>
      <c r="X22" s="77">
        <v>622.45000000000005</v>
      </c>
      <c r="Y22" s="77">
        <v>0</v>
      </c>
      <c r="Z22" s="77"/>
      <c r="AA22" s="77"/>
      <c r="AB22" s="77"/>
    </row>
    <row r="23" spans="1:28" x14ac:dyDescent="0.25">
      <c r="A23" s="82" t="s">
        <v>28</v>
      </c>
      <c r="B23" s="82" t="s">
        <v>681</v>
      </c>
      <c r="C23" s="78">
        <v>6.4</v>
      </c>
      <c r="D23" s="78">
        <f t="shared" si="24"/>
        <v>6.4</v>
      </c>
      <c r="E23" s="79" t="str">
        <f t="shared" si="25"/>
        <v>No</v>
      </c>
      <c r="F23" s="79" t="s">
        <v>668</v>
      </c>
      <c r="G23" s="47">
        <v>0</v>
      </c>
      <c r="H23" s="47">
        <v>0</v>
      </c>
      <c r="I23" s="69">
        <f t="shared" si="26"/>
        <v>6.4</v>
      </c>
      <c r="J23" s="69">
        <f t="shared" si="27"/>
        <v>6.4</v>
      </c>
      <c r="K23" s="69">
        <f t="shared" si="28"/>
        <v>6.4</v>
      </c>
      <c r="L23" s="69">
        <f t="shared" si="29"/>
        <v>6.4</v>
      </c>
      <c r="N23" s="69">
        <f t="shared" si="30"/>
        <v>0</v>
      </c>
      <c r="O23" s="69">
        <f t="shared" si="31"/>
        <v>0</v>
      </c>
      <c r="P23" s="69">
        <f t="shared" si="32"/>
        <v>0</v>
      </c>
      <c r="Q23" s="69">
        <f t="shared" si="33"/>
        <v>0</v>
      </c>
      <c r="R23" s="43"/>
      <c r="S23" s="77">
        <f t="shared" si="34"/>
        <v>6.4</v>
      </c>
      <c r="T23" s="77">
        <f t="shared" si="35"/>
        <v>6.4</v>
      </c>
      <c r="U23" s="77">
        <f t="shared" si="36"/>
        <v>6.4</v>
      </c>
      <c r="V23" s="77">
        <f t="shared" si="37"/>
        <v>6.4</v>
      </c>
      <c r="X23" s="77">
        <v>5.4</v>
      </c>
      <c r="Y23" s="77">
        <v>0</v>
      </c>
      <c r="Z23" s="77"/>
      <c r="AA23" s="77"/>
      <c r="AB23" s="77"/>
    </row>
    <row r="24" spans="1:28" x14ac:dyDescent="0.25">
      <c r="A24" s="82" t="s">
        <v>30</v>
      </c>
      <c r="B24" s="82" t="s">
        <v>682</v>
      </c>
      <c r="C24" s="78">
        <v>310.64</v>
      </c>
      <c r="D24" s="78">
        <f t="shared" si="24"/>
        <v>310.64</v>
      </c>
      <c r="E24" s="79" t="str">
        <f t="shared" si="25"/>
        <v>Yes</v>
      </c>
      <c r="F24" s="79" t="s">
        <v>666</v>
      </c>
      <c r="G24" s="47">
        <v>0</v>
      </c>
      <c r="H24" s="47">
        <v>0</v>
      </c>
      <c r="I24" s="69">
        <f t="shared" si="26"/>
        <v>310.64</v>
      </c>
      <c r="J24" s="69">
        <f t="shared" si="27"/>
        <v>312.54697822131595</v>
      </c>
      <c r="K24" s="69">
        <f t="shared" si="28"/>
        <v>317.08391357605433</v>
      </c>
      <c r="L24" s="69">
        <f t="shared" si="29"/>
        <v>325.02523136201131</v>
      </c>
      <c r="N24" s="69">
        <f t="shared" si="30"/>
        <v>0</v>
      </c>
      <c r="O24" s="69">
        <f t="shared" si="31"/>
        <v>0</v>
      </c>
      <c r="P24" s="69">
        <f t="shared" si="32"/>
        <v>0</v>
      </c>
      <c r="Q24" s="69">
        <f t="shared" si="33"/>
        <v>0</v>
      </c>
      <c r="R24" s="43"/>
      <c r="S24" s="77">
        <f t="shared" si="34"/>
        <v>310.64</v>
      </c>
      <c r="T24" s="77">
        <f t="shared" si="35"/>
        <v>312.54697822131595</v>
      </c>
      <c r="U24" s="77">
        <f t="shared" si="36"/>
        <v>317.08391357605433</v>
      </c>
      <c r="V24" s="77">
        <f t="shared" si="37"/>
        <v>325.02523136201131</v>
      </c>
      <c r="X24" s="77">
        <v>305.07</v>
      </c>
      <c r="Y24" s="77">
        <v>0</v>
      </c>
      <c r="Z24" s="77"/>
      <c r="AA24" s="77"/>
      <c r="AB24" s="77"/>
    </row>
    <row r="25" spans="1:28" x14ac:dyDescent="0.25">
      <c r="A25" s="82" t="s">
        <v>32</v>
      </c>
      <c r="B25" s="82" t="s">
        <v>683</v>
      </c>
      <c r="C25" s="78">
        <v>1403.01</v>
      </c>
      <c r="D25" s="78">
        <f t="shared" si="24"/>
        <v>1403.01</v>
      </c>
      <c r="E25" s="79" t="str">
        <f t="shared" si="25"/>
        <v>Yes</v>
      </c>
      <c r="F25" s="79" t="s">
        <v>666</v>
      </c>
      <c r="G25" s="47">
        <v>33.119999999999997</v>
      </c>
      <c r="H25" s="47">
        <v>0</v>
      </c>
      <c r="I25" s="69">
        <f t="shared" si="26"/>
        <v>1403.01</v>
      </c>
      <c r="J25" s="69">
        <f t="shared" si="27"/>
        <v>1411.6228943931512</v>
      </c>
      <c r="K25" s="69">
        <f t="shared" si="28"/>
        <v>1432.1140277695724</v>
      </c>
      <c r="L25" s="69">
        <f t="shared" si="29"/>
        <v>1467.9811030556771</v>
      </c>
      <c r="N25" s="69">
        <f t="shared" si="30"/>
        <v>-33.119999999999997</v>
      </c>
      <c r="O25" s="69">
        <f t="shared" si="31"/>
        <v>-33.119999999999997</v>
      </c>
      <c r="P25" s="69">
        <f t="shared" si="32"/>
        <v>-33.119999999999997</v>
      </c>
      <c r="Q25" s="69">
        <f t="shared" si="33"/>
        <v>-33.119999999999997</v>
      </c>
      <c r="R25" s="43"/>
      <c r="S25" s="77">
        <f t="shared" si="34"/>
        <v>1369.89</v>
      </c>
      <c r="T25" s="77">
        <f t="shared" si="35"/>
        <v>1378.5028943931513</v>
      </c>
      <c r="U25" s="77">
        <f t="shared" si="36"/>
        <v>1398.9940277695725</v>
      </c>
      <c r="V25" s="77">
        <f t="shared" si="37"/>
        <v>1434.8611030556772</v>
      </c>
      <c r="X25" s="77">
        <v>1354.31</v>
      </c>
      <c r="Y25" s="77">
        <v>-27</v>
      </c>
      <c r="Z25" s="77"/>
      <c r="AA25" s="77"/>
      <c r="AB25" s="77"/>
    </row>
    <row r="26" spans="1:28" x14ac:dyDescent="0.25">
      <c r="A26" s="82" t="s">
        <v>34</v>
      </c>
      <c r="B26" s="82" t="s">
        <v>684</v>
      </c>
      <c r="C26" s="78">
        <v>1593.69</v>
      </c>
      <c r="D26" s="78">
        <f t="shared" si="24"/>
        <v>1593.69</v>
      </c>
      <c r="E26" s="79" t="str">
        <f t="shared" si="25"/>
        <v>Yes</v>
      </c>
      <c r="F26" s="79" t="s">
        <v>666</v>
      </c>
      <c r="G26" s="47">
        <v>0</v>
      </c>
      <c r="H26" s="47">
        <v>0</v>
      </c>
      <c r="I26" s="69">
        <f t="shared" si="26"/>
        <v>1593.69</v>
      </c>
      <c r="J26" s="69">
        <f t="shared" si="27"/>
        <v>1603.4734539065448</v>
      </c>
      <c r="K26" s="69">
        <f t="shared" si="28"/>
        <v>1626.7494921034704</v>
      </c>
      <c r="L26" s="69">
        <f t="shared" si="29"/>
        <v>1667.4911826207954</v>
      </c>
      <c r="N26" s="69">
        <f t="shared" si="30"/>
        <v>0</v>
      </c>
      <c r="O26" s="69">
        <f t="shared" si="31"/>
        <v>0</v>
      </c>
      <c r="P26" s="69">
        <f t="shared" si="32"/>
        <v>0</v>
      </c>
      <c r="Q26" s="69">
        <f t="shared" si="33"/>
        <v>0</v>
      </c>
      <c r="R26" s="43"/>
      <c r="S26" s="77">
        <f t="shared" si="34"/>
        <v>1593.69</v>
      </c>
      <c r="T26" s="77">
        <f t="shared" si="35"/>
        <v>1603.4734539065448</v>
      </c>
      <c r="U26" s="77">
        <f t="shared" si="36"/>
        <v>1626.7494921034704</v>
      </c>
      <c r="V26" s="77">
        <f t="shared" si="37"/>
        <v>1667.4911826207954</v>
      </c>
      <c r="X26" s="77">
        <v>1586.18</v>
      </c>
      <c r="Y26" s="77">
        <v>0</v>
      </c>
      <c r="Z26" s="77"/>
      <c r="AA26" s="77"/>
      <c r="AB26" s="77"/>
    </row>
    <row r="27" spans="1:28" x14ac:dyDescent="0.25">
      <c r="A27" s="82" t="s">
        <v>36</v>
      </c>
      <c r="B27" s="82" t="s">
        <v>685</v>
      </c>
      <c r="C27" s="78">
        <v>1301.58</v>
      </c>
      <c r="D27" s="78">
        <f t="shared" si="24"/>
        <v>1301.58</v>
      </c>
      <c r="E27" s="79" t="str">
        <f t="shared" si="25"/>
        <v>Yes</v>
      </c>
      <c r="F27" s="79" t="s">
        <v>666</v>
      </c>
      <c r="G27" s="47">
        <v>0</v>
      </c>
      <c r="H27" s="47">
        <v>0</v>
      </c>
      <c r="I27" s="69">
        <f t="shared" si="26"/>
        <v>1301.58</v>
      </c>
      <c r="J27" s="69">
        <f t="shared" si="27"/>
        <v>1309.5702289251237</v>
      </c>
      <c r="K27" s="69">
        <f t="shared" si="28"/>
        <v>1328.579964693281</v>
      </c>
      <c r="L27" s="69">
        <f t="shared" si="29"/>
        <v>1361.8540453134392</v>
      </c>
      <c r="N27" s="69">
        <f t="shared" si="30"/>
        <v>0</v>
      </c>
      <c r="O27" s="69">
        <f t="shared" si="31"/>
        <v>0</v>
      </c>
      <c r="P27" s="69">
        <f t="shared" si="32"/>
        <v>0</v>
      </c>
      <c r="Q27" s="69">
        <f t="shared" si="33"/>
        <v>0</v>
      </c>
      <c r="R27" s="43"/>
      <c r="S27" s="77">
        <f t="shared" si="34"/>
        <v>1301.58</v>
      </c>
      <c r="T27" s="77">
        <f t="shared" si="35"/>
        <v>1309.5702289251237</v>
      </c>
      <c r="U27" s="77">
        <f t="shared" si="36"/>
        <v>1328.579964693281</v>
      </c>
      <c r="V27" s="77">
        <f t="shared" si="37"/>
        <v>1361.8540453134392</v>
      </c>
      <c r="X27" s="77">
        <v>1329.11</v>
      </c>
      <c r="Y27" s="77">
        <v>0</v>
      </c>
      <c r="Z27" s="77"/>
      <c r="AA27" s="77"/>
      <c r="AB27" s="77"/>
    </row>
    <row r="28" spans="1:28" x14ac:dyDescent="0.25">
      <c r="A28" s="82" t="s">
        <v>38</v>
      </c>
      <c r="B28" s="82" t="s">
        <v>686</v>
      </c>
      <c r="C28" s="78">
        <v>7661.57</v>
      </c>
      <c r="D28" s="78">
        <f t="shared" si="24"/>
        <v>7661.57</v>
      </c>
      <c r="E28" s="79" t="str">
        <f t="shared" si="25"/>
        <v>Yes</v>
      </c>
      <c r="F28" s="79" t="s">
        <v>666</v>
      </c>
      <c r="G28" s="47">
        <v>1.98</v>
      </c>
      <c r="H28" s="47">
        <v>0</v>
      </c>
      <c r="I28" s="69">
        <f t="shared" si="26"/>
        <v>7661.57</v>
      </c>
      <c r="J28" s="69">
        <f t="shared" si="27"/>
        <v>7708.6033734583043</v>
      </c>
      <c r="K28" s="69">
        <f t="shared" si="28"/>
        <v>7820.5015443500206</v>
      </c>
      <c r="L28" s="69">
        <f t="shared" si="29"/>
        <v>8016.3648012047543</v>
      </c>
      <c r="N28" s="69">
        <f t="shared" si="30"/>
        <v>-1.98</v>
      </c>
      <c r="O28" s="69">
        <f t="shared" si="31"/>
        <v>-1.98</v>
      </c>
      <c r="P28" s="69">
        <f t="shared" si="32"/>
        <v>-1.98</v>
      </c>
      <c r="Q28" s="69">
        <f t="shared" si="33"/>
        <v>-1.98</v>
      </c>
      <c r="R28" s="43"/>
      <c r="S28" s="77">
        <f t="shared" si="34"/>
        <v>7659.59</v>
      </c>
      <c r="T28" s="77">
        <f t="shared" si="35"/>
        <v>7706.6233734583047</v>
      </c>
      <c r="U28" s="77">
        <f t="shared" si="36"/>
        <v>7818.521544350021</v>
      </c>
      <c r="V28" s="77">
        <f t="shared" si="37"/>
        <v>8014.3848012047547</v>
      </c>
      <c r="X28" s="77">
        <v>7734.96</v>
      </c>
      <c r="Y28" s="77">
        <v>-3</v>
      </c>
      <c r="Z28" s="77"/>
      <c r="AA28" s="77"/>
      <c r="AB28" s="77"/>
    </row>
    <row r="29" spans="1:28" x14ac:dyDescent="0.25">
      <c r="A29" s="82" t="s">
        <v>40</v>
      </c>
      <c r="B29" s="82" t="s">
        <v>687</v>
      </c>
      <c r="C29" s="78">
        <v>3730.28</v>
      </c>
      <c r="D29" s="78">
        <f t="shared" si="24"/>
        <v>3730.28</v>
      </c>
      <c r="E29" s="79" t="str">
        <f t="shared" si="25"/>
        <v>Yes</v>
      </c>
      <c r="F29" s="79" t="s">
        <v>666</v>
      </c>
      <c r="G29" s="47">
        <v>0</v>
      </c>
      <c r="H29" s="47">
        <v>0</v>
      </c>
      <c r="I29" s="69">
        <f t="shared" si="26"/>
        <v>3730.28</v>
      </c>
      <c r="J29" s="69">
        <f t="shared" si="27"/>
        <v>3753.1796997148163</v>
      </c>
      <c r="K29" s="69">
        <f t="shared" si="28"/>
        <v>3807.6608972910249</v>
      </c>
      <c r="L29" s="69">
        <f t="shared" si="29"/>
        <v>3903.0231781003208</v>
      </c>
      <c r="N29" s="69">
        <f t="shared" si="30"/>
        <v>0</v>
      </c>
      <c r="O29" s="69">
        <f t="shared" si="31"/>
        <v>0</v>
      </c>
      <c r="P29" s="69">
        <f t="shared" si="32"/>
        <v>0</v>
      </c>
      <c r="Q29" s="69">
        <f t="shared" si="33"/>
        <v>0</v>
      </c>
      <c r="R29" s="43"/>
      <c r="S29" s="77">
        <f t="shared" si="34"/>
        <v>3730.28</v>
      </c>
      <c r="T29" s="77">
        <f t="shared" si="35"/>
        <v>3753.1796997148163</v>
      </c>
      <c r="U29" s="77">
        <f t="shared" si="36"/>
        <v>3807.6608972910249</v>
      </c>
      <c r="V29" s="77">
        <f t="shared" si="37"/>
        <v>3903.0231781003208</v>
      </c>
      <c r="X29" s="77">
        <v>3739.76</v>
      </c>
      <c r="Y29" s="77">
        <v>0</v>
      </c>
      <c r="Z29" s="77"/>
      <c r="AA29" s="77"/>
      <c r="AB29" s="77"/>
    </row>
    <row r="30" spans="1:28" x14ac:dyDescent="0.25">
      <c r="A30" s="82" t="s">
        <v>42</v>
      </c>
      <c r="B30" s="82" t="s">
        <v>688</v>
      </c>
      <c r="C30" s="78">
        <v>351.18</v>
      </c>
      <c r="D30" s="78">
        <f t="shared" si="24"/>
        <v>351.18</v>
      </c>
      <c r="E30" s="79" t="str">
        <f t="shared" si="25"/>
        <v>Yes</v>
      </c>
      <c r="F30" s="79" t="s">
        <v>666</v>
      </c>
      <c r="G30" s="47">
        <v>0</v>
      </c>
      <c r="H30" s="47">
        <v>0</v>
      </c>
      <c r="I30" s="69">
        <f t="shared" si="26"/>
        <v>351.18</v>
      </c>
      <c r="J30" s="69">
        <f t="shared" si="27"/>
        <v>353.3358479647236</v>
      </c>
      <c r="K30" s="69">
        <f t="shared" si="28"/>
        <v>358.4648749988371</v>
      </c>
      <c r="L30" s="69">
        <f t="shared" si="29"/>
        <v>367.44257259113812</v>
      </c>
      <c r="N30" s="69">
        <f t="shared" si="30"/>
        <v>0</v>
      </c>
      <c r="O30" s="69">
        <f t="shared" si="31"/>
        <v>0</v>
      </c>
      <c r="P30" s="69">
        <f t="shared" si="32"/>
        <v>0</v>
      </c>
      <c r="Q30" s="69">
        <f t="shared" si="33"/>
        <v>0</v>
      </c>
      <c r="R30" s="43"/>
      <c r="S30" s="77">
        <f t="shared" si="34"/>
        <v>351.18</v>
      </c>
      <c r="T30" s="77">
        <f t="shared" si="35"/>
        <v>353.3358479647236</v>
      </c>
      <c r="U30" s="77">
        <f t="shared" si="36"/>
        <v>358.4648749988371</v>
      </c>
      <c r="V30" s="77">
        <f t="shared" si="37"/>
        <v>367.44257259113812</v>
      </c>
      <c r="X30" s="77">
        <v>337.91</v>
      </c>
      <c r="Y30" s="77">
        <v>0</v>
      </c>
      <c r="Z30" s="77"/>
      <c r="AA30" s="77"/>
      <c r="AB30" s="77"/>
    </row>
    <row r="31" spans="1:28" x14ac:dyDescent="0.25">
      <c r="A31" s="82" t="s">
        <v>44</v>
      </c>
      <c r="B31" s="82" t="s">
        <v>689</v>
      </c>
      <c r="C31" s="78">
        <v>2787.28</v>
      </c>
      <c r="D31" s="78">
        <f t="shared" si="24"/>
        <v>2787.28</v>
      </c>
      <c r="E31" s="79" t="str">
        <f t="shared" si="25"/>
        <v>Yes</v>
      </c>
      <c r="F31" s="79" t="s">
        <v>666</v>
      </c>
      <c r="G31" s="47">
        <v>0</v>
      </c>
      <c r="H31" s="47">
        <v>0</v>
      </c>
      <c r="I31" s="69">
        <f t="shared" si="26"/>
        <v>2787.28</v>
      </c>
      <c r="J31" s="69">
        <f t="shared" si="27"/>
        <v>2804.3907463839482</v>
      </c>
      <c r="K31" s="69">
        <f t="shared" si="28"/>
        <v>2845.0993131350269</v>
      </c>
      <c r="L31" s="69">
        <f t="shared" si="29"/>
        <v>2916.3543872994687</v>
      </c>
      <c r="N31" s="69">
        <f t="shared" si="30"/>
        <v>0</v>
      </c>
      <c r="O31" s="69">
        <f t="shared" si="31"/>
        <v>0</v>
      </c>
      <c r="P31" s="69">
        <f t="shared" si="32"/>
        <v>0</v>
      </c>
      <c r="Q31" s="69">
        <f t="shared" si="33"/>
        <v>0</v>
      </c>
      <c r="R31" s="43"/>
      <c r="S31" s="77">
        <f t="shared" si="34"/>
        <v>2787.28</v>
      </c>
      <c r="T31" s="77">
        <f t="shared" si="35"/>
        <v>2804.3907463839482</v>
      </c>
      <c r="U31" s="77">
        <f t="shared" si="36"/>
        <v>2845.0993131350269</v>
      </c>
      <c r="V31" s="77">
        <f t="shared" si="37"/>
        <v>2916.3543872994687</v>
      </c>
      <c r="X31" s="77">
        <v>2786.68</v>
      </c>
      <c r="Y31" s="77">
        <v>0</v>
      </c>
      <c r="Z31" s="77"/>
      <c r="AA31" s="77"/>
      <c r="AB31" s="77"/>
    </row>
    <row r="32" spans="1:28" x14ac:dyDescent="0.25">
      <c r="A32" s="82" t="s">
        <v>46</v>
      </c>
      <c r="B32" s="82" t="s">
        <v>690</v>
      </c>
      <c r="C32" s="78">
        <v>496.19</v>
      </c>
      <c r="D32" s="78">
        <f t="shared" si="24"/>
        <v>496.19</v>
      </c>
      <c r="E32" s="79" t="str">
        <f t="shared" si="25"/>
        <v>Yes</v>
      </c>
      <c r="F32" s="79" t="s">
        <v>666</v>
      </c>
      <c r="G32" s="47">
        <v>0</v>
      </c>
      <c r="H32" s="47">
        <v>0</v>
      </c>
      <c r="I32" s="69">
        <f t="shared" si="26"/>
        <v>496.19</v>
      </c>
      <c r="J32" s="69">
        <f t="shared" si="27"/>
        <v>499.23604533747994</v>
      </c>
      <c r="K32" s="69">
        <f t="shared" si="28"/>
        <v>506.48296123262423</v>
      </c>
      <c r="L32" s="69">
        <f t="shared" si="29"/>
        <v>519.16774900050348</v>
      </c>
      <c r="N32" s="69">
        <f t="shared" si="30"/>
        <v>0</v>
      </c>
      <c r="O32" s="69">
        <f t="shared" si="31"/>
        <v>0</v>
      </c>
      <c r="P32" s="69">
        <f t="shared" si="32"/>
        <v>0</v>
      </c>
      <c r="Q32" s="69">
        <f t="shared" si="33"/>
        <v>0</v>
      </c>
      <c r="R32" s="43"/>
      <c r="S32" s="77">
        <f t="shared" si="34"/>
        <v>496.19</v>
      </c>
      <c r="T32" s="77">
        <f t="shared" si="35"/>
        <v>499.23604533747994</v>
      </c>
      <c r="U32" s="77">
        <f t="shared" si="36"/>
        <v>506.48296123262423</v>
      </c>
      <c r="V32" s="77">
        <f t="shared" si="37"/>
        <v>519.16774900050348</v>
      </c>
      <c r="X32" s="77">
        <v>487.21</v>
      </c>
      <c r="Y32" s="77">
        <v>0</v>
      </c>
      <c r="Z32" s="77"/>
      <c r="AA32" s="77"/>
      <c r="AB32" s="77"/>
    </row>
    <row r="33" spans="1:28" x14ac:dyDescent="0.25">
      <c r="A33" s="82" t="s">
        <v>48</v>
      </c>
      <c r="B33" s="82" t="s">
        <v>691</v>
      </c>
      <c r="C33" s="78">
        <v>3321.55</v>
      </c>
      <c r="D33" s="83">
        <f>C33+C34</f>
        <v>3418.48</v>
      </c>
      <c r="E33" s="79" t="str">
        <f t="shared" si="25"/>
        <v>Yes</v>
      </c>
      <c r="F33" s="79" t="s">
        <v>666</v>
      </c>
      <c r="G33" s="47">
        <v>0</v>
      </c>
      <c r="H33" s="47">
        <v>0</v>
      </c>
      <c r="I33" s="69">
        <f t="shared" si="26"/>
        <v>3418.48</v>
      </c>
      <c r="J33" s="69">
        <f t="shared" si="27"/>
        <v>3439.4656004056278</v>
      </c>
      <c r="K33" s="69">
        <f t="shared" si="28"/>
        <v>3489.3929206846196</v>
      </c>
      <c r="L33" s="69">
        <f t="shared" si="29"/>
        <v>3576.7842290317039</v>
      </c>
      <c r="N33" s="69">
        <f t="shared" si="30"/>
        <v>0</v>
      </c>
      <c r="O33" s="69">
        <f t="shared" si="31"/>
        <v>0</v>
      </c>
      <c r="P33" s="69">
        <f t="shared" si="32"/>
        <v>0</v>
      </c>
      <c r="Q33" s="69">
        <f t="shared" si="33"/>
        <v>0</v>
      </c>
      <c r="R33" s="43"/>
      <c r="S33" s="77">
        <f t="shared" si="34"/>
        <v>3418.48</v>
      </c>
      <c r="T33" s="77">
        <f t="shared" si="35"/>
        <v>3439.4656004056278</v>
      </c>
      <c r="U33" s="77">
        <f t="shared" si="36"/>
        <v>3489.3929206846196</v>
      </c>
      <c r="V33" s="77">
        <f t="shared" si="37"/>
        <v>3576.7842290317039</v>
      </c>
      <c r="X33" s="77">
        <v>3156.8599999999997</v>
      </c>
      <c r="Y33" s="77">
        <v>0</v>
      </c>
      <c r="Z33" s="77"/>
      <c r="AA33" s="77"/>
      <c r="AB33" s="77"/>
    </row>
    <row r="34" spans="1:28" x14ac:dyDescent="0.25">
      <c r="A34" s="84" t="s">
        <v>692</v>
      </c>
      <c r="B34" s="85" t="s">
        <v>693</v>
      </c>
      <c r="C34" s="78">
        <v>96.93</v>
      </c>
      <c r="D34" s="83">
        <v>0</v>
      </c>
      <c r="E34" s="79" t="str">
        <f t="shared" si="25"/>
        <v>No</v>
      </c>
      <c r="F34" s="79" t="s">
        <v>666</v>
      </c>
      <c r="G34" s="47">
        <v>0</v>
      </c>
      <c r="H34" s="47">
        <v>0</v>
      </c>
      <c r="I34" s="69">
        <f t="shared" si="26"/>
        <v>0</v>
      </c>
      <c r="J34" s="69">
        <f t="shared" si="27"/>
        <v>0</v>
      </c>
      <c r="K34" s="69">
        <f t="shared" si="28"/>
        <v>0</v>
      </c>
      <c r="L34" s="69">
        <f t="shared" si="29"/>
        <v>0</v>
      </c>
      <c r="N34" s="69">
        <f t="shared" si="30"/>
        <v>0</v>
      </c>
      <c r="O34" s="69">
        <f t="shared" si="31"/>
        <v>0</v>
      </c>
      <c r="P34" s="69">
        <f t="shared" si="32"/>
        <v>0</v>
      </c>
      <c r="Q34" s="69">
        <f t="shared" si="33"/>
        <v>0</v>
      </c>
      <c r="R34" s="43"/>
      <c r="S34" s="77">
        <f t="shared" si="34"/>
        <v>0</v>
      </c>
      <c r="T34" s="77">
        <f t="shared" si="35"/>
        <v>0</v>
      </c>
      <c r="U34" s="77">
        <f t="shared" si="36"/>
        <v>0</v>
      </c>
      <c r="V34" s="77">
        <f t="shared" si="37"/>
        <v>0</v>
      </c>
      <c r="X34" s="77">
        <v>0</v>
      </c>
      <c r="Y34" s="77">
        <v>0</v>
      </c>
      <c r="Z34" s="77"/>
      <c r="AA34" s="77"/>
      <c r="AB34" s="77"/>
    </row>
    <row r="35" spans="1:28" x14ac:dyDescent="0.25">
      <c r="A35" s="82" t="s">
        <v>50</v>
      </c>
      <c r="B35" s="82" t="s">
        <v>694</v>
      </c>
      <c r="C35" s="78">
        <v>22835</v>
      </c>
      <c r="D35" s="78">
        <f>C35</f>
        <v>22835</v>
      </c>
      <c r="E35" s="79" t="str">
        <f t="shared" si="25"/>
        <v>Yes</v>
      </c>
      <c r="F35" s="79" t="s">
        <v>666</v>
      </c>
      <c r="G35" s="47">
        <v>0</v>
      </c>
      <c r="H35" s="47">
        <v>0</v>
      </c>
      <c r="I35" s="69">
        <f t="shared" si="26"/>
        <v>22835</v>
      </c>
      <c r="J35" s="69">
        <f t="shared" si="27"/>
        <v>22975.181070318537</v>
      </c>
      <c r="K35" s="69">
        <f t="shared" si="28"/>
        <v>23308.689050055371</v>
      </c>
      <c r="L35" s="69">
        <f t="shared" si="29"/>
        <v>23892.451577876411</v>
      </c>
      <c r="N35" s="69">
        <f t="shared" si="30"/>
        <v>0</v>
      </c>
      <c r="O35" s="69">
        <f t="shared" si="31"/>
        <v>0</v>
      </c>
      <c r="P35" s="69">
        <f t="shared" si="32"/>
        <v>0</v>
      </c>
      <c r="Q35" s="69">
        <f t="shared" si="33"/>
        <v>0</v>
      </c>
      <c r="R35" s="43"/>
      <c r="S35" s="77">
        <f t="shared" si="34"/>
        <v>22835</v>
      </c>
      <c r="T35" s="77">
        <f t="shared" si="35"/>
        <v>22975.181070318537</v>
      </c>
      <c r="U35" s="77">
        <f t="shared" si="36"/>
        <v>23308.689050055371</v>
      </c>
      <c r="V35" s="77">
        <f t="shared" si="37"/>
        <v>23892.451577876411</v>
      </c>
      <c r="X35" s="77">
        <v>23135.39</v>
      </c>
      <c r="Y35" s="77">
        <v>0</v>
      </c>
      <c r="Z35" s="77"/>
      <c r="AA35" s="77"/>
      <c r="AB35" s="77"/>
    </row>
    <row r="36" spans="1:28" x14ac:dyDescent="0.25">
      <c r="A36" s="82" t="s">
        <v>52</v>
      </c>
      <c r="B36" s="82" t="s">
        <v>695</v>
      </c>
      <c r="C36" s="78">
        <v>1951.37</v>
      </c>
      <c r="D36" s="78">
        <f t="shared" ref="D36:D99" si="38">C36</f>
        <v>1951.37</v>
      </c>
      <c r="E36" s="79" t="str">
        <f t="shared" si="25"/>
        <v>Yes</v>
      </c>
      <c r="F36" s="79" t="s">
        <v>666</v>
      </c>
      <c r="G36" s="47">
        <v>0</v>
      </c>
      <c r="H36" s="47">
        <v>0</v>
      </c>
      <c r="I36" s="69">
        <f t="shared" si="26"/>
        <v>1951.37</v>
      </c>
      <c r="J36" s="69">
        <f t="shared" si="27"/>
        <v>1963.3492045188298</v>
      </c>
      <c r="K36" s="69">
        <f t="shared" si="28"/>
        <v>1991.8492030482394</v>
      </c>
      <c r="L36" s="69">
        <f t="shared" si="29"/>
        <v>2041.7347596023949</v>
      </c>
      <c r="N36" s="69">
        <f t="shared" si="30"/>
        <v>0</v>
      </c>
      <c r="O36" s="69">
        <f t="shared" si="31"/>
        <v>0</v>
      </c>
      <c r="P36" s="69">
        <f t="shared" si="32"/>
        <v>0</v>
      </c>
      <c r="Q36" s="69">
        <f t="shared" si="33"/>
        <v>0</v>
      </c>
      <c r="R36" s="43"/>
      <c r="S36" s="77">
        <f t="shared" si="34"/>
        <v>1951.37</v>
      </c>
      <c r="T36" s="77">
        <f t="shared" si="35"/>
        <v>1963.3492045188298</v>
      </c>
      <c r="U36" s="77">
        <f t="shared" si="36"/>
        <v>1991.8492030482394</v>
      </c>
      <c r="V36" s="77">
        <f t="shared" si="37"/>
        <v>2041.7347596023949</v>
      </c>
      <c r="X36" s="77">
        <v>1930.5</v>
      </c>
      <c r="Y36" s="77">
        <v>0</v>
      </c>
      <c r="Z36" s="77"/>
      <c r="AA36" s="77"/>
      <c r="AB36" s="77"/>
    </row>
    <row r="37" spans="1:28" x14ac:dyDescent="0.25">
      <c r="A37" s="82" t="s">
        <v>54</v>
      </c>
      <c r="B37" s="82" t="s">
        <v>974</v>
      </c>
      <c r="C37" s="78">
        <v>1654.16</v>
      </c>
      <c r="D37" s="78">
        <f t="shared" si="38"/>
        <v>1654.16</v>
      </c>
      <c r="E37" s="79" t="str">
        <f t="shared" si="25"/>
        <v>Yes</v>
      </c>
      <c r="F37" s="79" t="s">
        <v>666</v>
      </c>
      <c r="G37" s="47">
        <v>14</v>
      </c>
      <c r="H37" s="47">
        <v>0</v>
      </c>
      <c r="I37" s="69">
        <f t="shared" si="26"/>
        <v>1654.16</v>
      </c>
      <c r="J37" s="69">
        <f t="shared" si="27"/>
        <v>1664.3146713062454</v>
      </c>
      <c r="K37" s="69">
        <f t="shared" si="28"/>
        <v>1688.4738812804728</v>
      </c>
      <c r="L37" s="69">
        <f t="shared" si="29"/>
        <v>1730.761449619446</v>
      </c>
      <c r="N37" s="69">
        <f t="shared" si="30"/>
        <v>-14</v>
      </c>
      <c r="O37" s="69">
        <f t="shared" si="31"/>
        <v>-14</v>
      </c>
      <c r="P37" s="69">
        <f t="shared" si="32"/>
        <v>-14</v>
      </c>
      <c r="Q37" s="69">
        <f t="shared" si="33"/>
        <v>-14</v>
      </c>
      <c r="R37" s="43"/>
      <c r="S37" s="77">
        <f t="shared" si="34"/>
        <v>1640.16</v>
      </c>
      <c r="T37" s="77">
        <f t="shared" si="35"/>
        <v>1650.3146713062454</v>
      </c>
      <c r="U37" s="77">
        <f t="shared" si="36"/>
        <v>1674.4738812804728</v>
      </c>
      <c r="V37" s="77">
        <f t="shared" si="37"/>
        <v>1716.761449619446</v>
      </c>
      <c r="X37" s="77">
        <v>1650.52</v>
      </c>
      <c r="Y37" s="77">
        <v>-8</v>
      </c>
      <c r="Z37" s="77"/>
      <c r="AA37" s="77"/>
      <c r="AB37" s="77"/>
    </row>
    <row r="38" spans="1:28" x14ac:dyDescent="0.25">
      <c r="A38" s="82" t="s">
        <v>56</v>
      </c>
      <c r="B38" s="82" t="s">
        <v>696</v>
      </c>
      <c r="C38" s="78">
        <v>160.9</v>
      </c>
      <c r="D38" s="78">
        <f t="shared" si="38"/>
        <v>160.9</v>
      </c>
      <c r="E38" s="79" t="str">
        <f t="shared" si="25"/>
        <v>Yes</v>
      </c>
      <c r="F38" s="79" t="s">
        <v>668</v>
      </c>
      <c r="G38" s="47">
        <v>0</v>
      </c>
      <c r="H38" s="47">
        <v>43.8</v>
      </c>
      <c r="I38" s="69">
        <f t="shared" si="26"/>
        <v>160.9</v>
      </c>
      <c r="J38" s="69">
        <f t="shared" si="27"/>
        <v>161.88774399887245</v>
      </c>
      <c r="K38" s="69">
        <f t="shared" si="28"/>
        <v>164.23770826161197</v>
      </c>
      <c r="L38" s="69">
        <f t="shared" si="29"/>
        <v>168.35101637312525</v>
      </c>
      <c r="N38" s="69">
        <f t="shared" si="30"/>
        <v>43.8</v>
      </c>
      <c r="O38" s="69">
        <f t="shared" si="31"/>
        <v>43.8</v>
      </c>
      <c r="P38" s="69">
        <f t="shared" si="32"/>
        <v>43.8</v>
      </c>
      <c r="Q38" s="69">
        <f t="shared" si="33"/>
        <v>43.8</v>
      </c>
      <c r="R38" s="43"/>
      <c r="S38" s="77">
        <f t="shared" si="34"/>
        <v>204.7</v>
      </c>
      <c r="T38" s="77">
        <f t="shared" si="35"/>
        <v>205.68774399887246</v>
      </c>
      <c r="U38" s="77">
        <f t="shared" si="36"/>
        <v>208.03770826161195</v>
      </c>
      <c r="V38" s="77">
        <f t="shared" si="37"/>
        <v>212.15101637312523</v>
      </c>
      <c r="X38" s="77">
        <v>234.60000000000002</v>
      </c>
      <c r="Y38" s="77">
        <v>38.800000000000011</v>
      </c>
      <c r="Z38" s="77"/>
      <c r="AA38" s="77"/>
      <c r="AB38" s="77"/>
    </row>
    <row r="39" spans="1:28" x14ac:dyDescent="0.25">
      <c r="A39" s="82" t="s">
        <v>58</v>
      </c>
      <c r="B39" s="82" t="s">
        <v>697</v>
      </c>
      <c r="C39" s="78">
        <v>3093.74</v>
      </c>
      <c r="D39" s="78">
        <f t="shared" si="38"/>
        <v>3093.74</v>
      </c>
      <c r="E39" s="79" t="str">
        <f t="shared" si="25"/>
        <v>Yes</v>
      </c>
      <c r="F39" s="79" t="s">
        <v>666</v>
      </c>
      <c r="G39" s="47">
        <v>25.049999999999997</v>
      </c>
      <c r="H39" s="47">
        <v>0</v>
      </c>
      <c r="I39" s="69">
        <f t="shared" si="26"/>
        <v>3093.74</v>
      </c>
      <c r="J39" s="69">
        <f t="shared" si="27"/>
        <v>3112.7320641334472</v>
      </c>
      <c r="K39" s="69">
        <f t="shared" si="28"/>
        <v>3157.916516825851</v>
      </c>
      <c r="L39" s="69">
        <f t="shared" si="29"/>
        <v>3237.0060496842293</v>
      </c>
      <c r="N39" s="69">
        <f t="shared" si="30"/>
        <v>-25.049999999999997</v>
      </c>
      <c r="O39" s="69">
        <f t="shared" si="31"/>
        <v>-25.049999999999997</v>
      </c>
      <c r="P39" s="69">
        <f t="shared" si="32"/>
        <v>-25.049999999999997</v>
      </c>
      <c r="Q39" s="69">
        <f t="shared" si="33"/>
        <v>-25.049999999999997</v>
      </c>
      <c r="R39" s="43"/>
      <c r="S39" s="77">
        <f t="shared" si="34"/>
        <v>3068.6899999999996</v>
      </c>
      <c r="T39" s="77">
        <f t="shared" si="35"/>
        <v>3087.6820641334471</v>
      </c>
      <c r="U39" s="77">
        <f t="shared" si="36"/>
        <v>3132.8665168258508</v>
      </c>
      <c r="V39" s="77">
        <f t="shared" si="37"/>
        <v>3211.9560496842291</v>
      </c>
      <c r="X39" s="77">
        <v>3108.4000000000005</v>
      </c>
      <c r="Y39" s="77">
        <v>-21.199999999999818</v>
      </c>
      <c r="Z39" s="77"/>
      <c r="AA39" s="77"/>
      <c r="AB39" s="77"/>
    </row>
    <row r="40" spans="1:28" x14ac:dyDescent="0.25">
      <c r="A40" s="82" t="s">
        <v>60</v>
      </c>
      <c r="B40" s="82" t="s">
        <v>698</v>
      </c>
      <c r="C40" s="78">
        <v>25523.17</v>
      </c>
      <c r="D40" s="78">
        <f t="shared" si="38"/>
        <v>25523.17</v>
      </c>
      <c r="E40" s="79" t="str">
        <f t="shared" si="25"/>
        <v>Yes</v>
      </c>
      <c r="F40" s="79" t="s">
        <v>666</v>
      </c>
      <c r="G40" s="47">
        <v>2</v>
      </c>
      <c r="H40" s="47">
        <v>0</v>
      </c>
      <c r="I40" s="69">
        <f t="shared" si="26"/>
        <v>25523.17</v>
      </c>
      <c r="J40" s="69">
        <f t="shared" si="27"/>
        <v>25679.853393410202</v>
      </c>
      <c r="K40" s="69">
        <f t="shared" si="28"/>
        <v>26052.622426174807</v>
      </c>
      <c r="L40" s="69">
        <f t="shared" si="29"/>
        <v>26705.106342846851</v>
      </c>
      <c r="N40" s="69">
        <f t="shared" si="30"/>
        <v>-2</v>
      </c>
      <c r="O40" s="69">
        <f t="shared" si="31"/>
        <v>-2</v>
      </c>
      <c r="P40" s="69">
        <f t="shared" si="32"/>
        <v>-2</v>
      </c>
      <c r="Q40" s="69">
        <f t="shared" si="33"/>
        <v>-2</v>
      </c>
      <c r="R40" s="43"/>
      <c r="S40" s="77">
        <f t="shared" si="34"/>
        <v>25521.17</v>
      </c>
      <c r="T40" s="77">
        <f t="shared" si="35"/>
        <v>25677.853393410202</v>
      </c>
      <c r="U40" s="77">
        <f t="shared" si="36"/>
        <v>26050.622426174807</v>
      </c>
      <c r="V40" s="77">
        <f t="shared" si="37"/>
        <v>26703.106342846851</v>
      </c>
      <c r="X40" s="77">
        <v>25928.71</v>
      </c>
      <c r="Y40" s="77">
        <v>0</v>
      </c>
      <c r="Z40" s="77"/>
      <c r="AA40" s="77"/>
      <c r="AB40" s="77"/>
    </row>
    <row r="41" spans="1:28" x14ac:dyDescent="0.25">
      <c r="A41" s="82" t="s">
        <v>62</v>
      </c>
      <c r="B41" s="82" t="s">
        <v>699</v>
      </c>
      <c r="C41" s="78">
        <v>7249.9</v>
      </c>
      <c r="D41" s="78">
        <f t="shared" si="38"/>
        <v>7249.9</v>
      </c>
      <c r="E41" s="79" t="str">
        <f t="shared" si="25"/>
        <v>Yes</v>
      </c>
      <c r="F41" s="79" t="s">
        <v>666</v>
      </c>
      <c r="G41" s="47">
        <v>0</v>
      </c>
      <c r="H41" s="47">
        <v>0</v>
      </c>
      <c r="I41" s="69">
        <f t="shared" si="26"/>
        <v>7249.9</v>
      </c>
      <c r="J41" s="69">
        <f t="shared" si="27"/>
        <v>7294.4061853165031</v>
      </c>
      <c r="K41" s="69">
        <f t="shared" si="28"/>
        <v>7400.2918652943472</v>
      </c>
      <c r="L41" s="69">
        <f t="shared" si="29"/>
        <v>7585.63103544761</v>
      </c>
      <c r="N41" s="69">
        <f t="shared" si="30"/>
        <v>0</v>
      </c>
      <c r="O41" s="69">
        <f t="shared" si="31"/>
        <v>0</v>
      </c>
      <c r="P41" s="69">
        <f t="shared" si="32"/>
        <v>0</v>
      </c>
      <c r="Q41" s="69">
        <f t="shared" si="33"/>
        <v>0</v>
      </c>
      <c r="R41" s="43"/>
      <c r="S41" s="77">
        <f t="shared" si="34"/>
        <v>7249.9</v>
      </c>
      <c r="T41" s="77">
        <f t="shared" si="35"/>
        <v>7294.4061853165031</v>
      </c>
      <c r="U41" s="77">
        <f t="shared" si="36"/>
        <v>7400.2918652943472</v>
      </c>
      <c r="V41" s="77">
        <f t="shared" si="37"/>
        <v>7585.63103544761</v>
      </c>
      <c r="X41" s="77">
        <v>7070.24</v>
      </c>
      <c r="Y41" s="77">
        <v>0</v>
      </c>
      <c r="Z41" s="77"/>
      <c r="AA41" s="77"/>
      <c r="AB41" s="77"/>
    </row>
    <row r="42" spans="1:28" x14ac:dyDescent="0.25">
      <c r="A42" s="82" t="s">
        <v>64</v>
      </c>
      <c r="B42" s="82" t="s">
        <v>700</v>
      </c>
      <c r="C42" s="78">
        <v>12942.46</v>
      </c>
      <c r="D42" s="78">
        <f t="shared" si="38"/>
        <v>12942.46</v>
      </c>
      <c r="E42" s="79" t="str">
        <f t="shared" si="25"/>
        <v>Yes</v>
      </c>
      <c r="F42" s="79" t="s">
        <v>666</v>
      </c>
      <c r="G42" s="47">
        <v>9.1</v>
      </c>
      <c r="H42" s="47">
        <v>0</v>
      </c>
      <c r="I42" s="69">
        <f t="shared" si="26"/>
        <v>12942.46</v>
      </c>
      <c r="J42" s="69">
        <f t="shared" si="27"/>
        <v>13021.912064609363</v>
      </c>
      <c r="K42" s="69">
        <f t="shared" si="28"/>
        <v>13210.93828258286</v>
      </c>
      <c r="L42" s="69">
        <f t="shared" si="29"/>
        <v>13541.804197442623</v>
      </c>
      <c r="N42" s="69">
        <f t="shared" si="30"/>
        <v>-9.1</v>
      </c>
      <c r="O42" s="69">
        <f t="shared" si="31"/>
        <v>-9.1</v>
      </c>
      <c r="P42" s="69">
        <f t="shared" si="32"/>
        <v>-9.1</v>
      </c>
      <c r="Q42" s="69">
        <f t="shared" si="33"/>
        <v>-9.1</v>
      </c>
      <c r="R42" s="43"/>
      <c r="S42" s="77">
        <f t="shared" si="34"/>
        <v>12933.359999999999</v>
      </c>
      <c r="T42" s="77">
        <f t="shared" si="35"/>
        <v>13012.812064609363</v>
      </c>
      <c r="U42" s="77">
        <f t="shared" si="36"/>
        <v>13201.838282582859</v>
      </c>
      <c r="V42" s="77">
        <f t="shared" si="37"/>
        <v>13532.704197442623</v>
      </c>
      <c r="X42" s="77">
        <v>13178.800000000001</v>
      </c>
      <c r="Y42" s="77">
        <v>-14.799999999999272</v>
      </c>
      <c r="Z42" s="77"/>
      <c r="AA42" s="77"/>
      <c r="AB42" s="77"/>
    </row>
    <row r="43" spans="1:28" x14ac:dyDescent="0.25">
      <c r="A43" s="82" t="s">
        <v>66</v>
      </c>
      <c r="B43" s="82" t="s">
        <v>701</v>
      </c>
      <c r="C43" s="78">
        <v>3175.08</v>
      </c>
      <c r="D43" s="78">
        <f t="shared" si="38"/>
        <v>3175.08</v>
      </c>
      <c r="E43" s="79" t="str">
        <f t="shared" si="25"/>
        <v>Yes</v>
      </c>
      <c r="F43" s="79" t="s">
        <v>666</v>
      </c>
      <c r="G43" s="47">
        <v>0</v>
      </c>
      <c r="H43" s="47">
        <v>0</v>
      </c>
      <c r="I43" s="69">
        <f t="shared" si="26"/>
        <v>3175.08</v>
      </c>
      <c r="J43" s="69">
        <f t="shared" si="27"/>
        <v>3194.5713997261651</v>
      </c>
      <c r="K43" s="69">
        <f t="shared" si="28"/>
        <v>3240.9438331092538</v>
      </c>
      <c r="L43" s="69">
        <f t="shared" si="29"/>
        <v>3322.1127723181012</v>
      </c>
      <c r="N43" s="69">
        <f t="shared" si="30"/>
        <v>0</v>
      </c>
      <c r="O43" s="69">
        <f t="shared" si="31"/>
        <v>0</v>
      </c>
      <c r="P43" s="69">
        <f t="shared" si="32"/>
        <v>0</v>
      </c>
      <c r="Q43" s="69">
        <f t="shared" si="33"/>
        <v>0</v>
      </c>
      <c r="R43" s="43"/>
      <c r="S43" s="77">
        <f t="shared" si="34"/>
        <v>3175.08</v>
      </c>
      <c r="T43" s="77">
        <f t="shared" si="35"/>
        <v>3194.5713997261651</v>
      </c>
      <c r="U43" s="77">
        <f t="shared" si="36"/>
        <v>3240.9438331092538</v>
      </c>
      <c r="V43" s="77">
        <f t="shared" si="37"/>
        <v>3322.1127723181012</v>
      </c>
      <c r="X43" s="77">
        <v>2982.3</v>
      </c>
      <c r="Y43" s="77">
        <v>0</v>
      </c>
      <c r="Z43" s="77"/>
      <c r="AA43" s="77"/>
      <c r="AB43" s="77"/>
    </row>
    <row r="44" spans="1:28" x14ac:dyDescent="0.25">
      <c r="A44" s="82" t="s">
        <v>68</v>
      </c>
      <c r="B44" s="82" t="s">
        <v>702</v>
      </c>
      <c r="C44" s="78">
        <v>385.34</v>
      </c>
      <c r="D44" s="78">
        <f t="shared" si="38"/>
        <v>385.34</v>
      </c>
      <c r="E44" s="79" t="str">
        <f t="shared" si="25"/>
        <v>Yes</v>
      </c>
      <c r="F44" s="79" t="s">
        <v>666</v>
      </c>
      <c r="G44" s="47">
        <v>1.33</v>
      </c>
      <c r="H44" s="47">
        <v>0</v>
      </c>
      <c r="I44" s="69">
        <f t="shared" si="26"/>
        <v>385.34</v>
      </c>
      <c r="J44" s="69">
        <f t="shared" si="27"/>
        <v>387.70555172483222</v>
      </c>
      <c r="K44" s="69">
        <f t="shared" si="28"/>
        <v>393.33348975468954</v>
      </c>
      <c r="L44" s="69">
        <f t="shared" si="29"/>
        <v>403.18446643393452</v>
      </c>
      <c r="N44" s="69">
        <f t="shared" si="30"/>
        <v>-1.33</v>
      </c>
      <c r="O44" s="69">
        <f t="shared" si="31"/>
        <v>-1.33</v>
      </c>
      <c r="P44" s="69">
        <f t="shared" si="32"/>
        <v>-1.33</v>
      </c>
      <c r="Q44" s="69">
        <f t="shared" si="33"/>
        <v>-1.33</v>
      </c>
      <c r="R44" s="43"/>
      <c r="S44" s="77">
        <f t="shared" si="34"/>
        <v>384.01</v>
      </c>
      <c r="T44" s="77">
        <f t="shared" si="35"/>
        <v>386.37555172483223</v>
      </c>
      <c r="U44" s="77">
        <f t="shared" si="36"/>
        <v>392.00348975468955</v>
      </c>
      <c r="V44" s="77">
        <f t="shared" si="37"/>
        <v>401.85446643393453</v>
      </c>
      <c r="X44" s="77">
        <v>397.74</v>
      </c>
      <c r="Y44" s="77">
        <v>-1</v>
      </c>
      <c r="Z44" s="77"/>
      <c r="AA44" s="77"/>
      <c r="AB44" s="77"/>
    </row>
    <row r="45" spans="1:28" x14ac:dyDescent="0.25">
      <c r="A45" s="82" t="s">
        <v>70</v>
      </c>
      <c r="B45" s="82" t="s">
        <v>703</v>
      </c>
      <c r="C45" s="78">
        <v>19.100000000000001</v>
      </c>
      <c r="D45" s="78">
        <f t="shared" si="38"/>
        <v>19.100000000000001</v>
      </c>
      <c r="E45" s="79" t="str">
        <f t="shared" si="25"/>
        <v>No</v>
      </c>
      <c r="F45" s="79" t="s">
        <v>668</v>
      </c>
      <c r="G45" s="47">
        <v>0</v>
      </c>
      <c r="H45" s="47">
        <v>1.33</v>
      </c>
      <c r="I45" s="69">
        <f t="shared" si="26"/>
        <v>19.100000000000001</v>
      </c>
      <c r="J45" s="69">
        <f t="shared" si="27"/>
        <v>19.100000000000001</v>
      </c>
      <c r="K45" s="69">
        <f t="shared" si="28"/>
        <v>19.100000000000001</v>
      </c>
      <c r="L45" s="69">
        <f t="shared" si="29"/>
        <v>19.100000000000001</v>
      </c>
      <c r="N45" s="69">
        <f t="shared" si="30"/>
        <v>1.33</v>
      </c>
      <c r="O45" s="69">
        <f t="shared" si="31"/>
        <v>1.33</v>
      </c>
      <c r="P45" s="69">
        <f t="shared" si="32"/>
        <v>1.33</v>
      </c>
      <c r="Q45" s="69">
        <f t="shared" si="33"/>
        <v>1.33</v>
      </c>
      <c r="R45" s="43"/>
      <c r="S45" s="77">
        <f t="shared" si="34"/>
        <v>20.43</v>
      </c>
      <c r="T45" s="77">
        <f t="shared" si="35"/>
        <v>20.43</v>
      </c>
      <c r="U45" s="77">
        <f t="shared" si="36"/>
        <v>20.43</v>
      </c>
      <c r="V45" s="77">
        <f t="shared" si="37"/>
        <v>20.43</v>
      </c>
      <c r="X45" s="77">
        <v>28.4</v>
      </c>
      <c r="Y45" s="77">
        <v>1</v>
      </c>
      <c r="Z45" s="77"/>
      <c r="AA45" s="77"/>
      <c r="AB45" s="77"/>
    </row>
    <row r="46" spans="1:28" x14ac:dyDescent="0.25">
      <c r="A46" s="82" t="s">
        <v>72</v>
      </c>
      <c r="B46" s="82" t="s">
        <v>704</v>
      </c>
      <c r="C46" s="78">
        <v>6482.81</v>
      </c>
      <c r="D46" s="78">
        <f t="shared" si="38"/>
        <v>6482.81</v>
      </c>
      <c r="E46" s="79" t="str">
        <f t="shared" si="25"/>
        <v>Yes</v>
      </c>
      <c r="F46" s="79" t="s">
        <v>666</v>
      </c>
      <c r="G46" s="47">
        <v>0</v>
      </c>
      <c r="H46" s="47">
        <v>0</v>
      </c>
      <c r="I46" s="69">
        <f t="shared" si="26"/>
        <v>6482.81</v>
      </c>
      <c r="J46" s="69">
        <f t="shared" si="27"/>
        <v>6522.6071204060308</v>
      </c>
      <c r="K46" s="69">
        <f t="shared" si="28"/>
        <v>6617.2893567151068</v>
      </c>
      <c r="L46" s="69">
        <f t="shared" si="29"/>
        <v>6783.0183496200125</v>
      </c>
      <c r="N46" s="69">
        <f t="shared" si="30"/>
        <v>0</v>
      </c>
      <c r="O46" s="69">
        <f t="shared" si="31"/>
        <v>0</v>
      </c>
      <c r="P46" s="69">
        <f t="shared" si="32"/>
        <v>0</v>
      </c>
      <c r="Q46" s="69">
        <f t="shared" si="33"/>
        <v>0</v>
      </c>
      <c r="R46" s="43"/>
      <c r="S46" s="77">
        <f t="shared" si="34"/>
        <v>6482.81</v>
      </c>
      <c r="T46" s="77">
        <f t="shared" si="35"/>
        <v>6522.6071204060308</v>
      </c>
      <c r="U46" s="77">
        <f t="shared" si="36"/>
        <v>6617.2893567151068</v>
      </c>
      <c r="V46" s="77">
        <f t="shared" si="37"/>
        <v>6783.0183496200125</v>
      </c>
      <c r="X46" s="77">
        <v>6474.69</v>
      </c>
      <c r="Y46" s="77">
        <v>0</v>
      </c>
      <c r="Z46" s="77"/>
      <c r="AA46" s="77"/>
      <c r="AB46" s="77"/>
    </row>
    <row r="47" spans="1:28" x14ac:dyDescent="0.25">
      <c r="A47" s="82" t="s">
        <v>74</v>
      </c>
      <c r="B47" s="82" t="s">
        <v>705</v>
      </c>
      <c r="C47" s="78">
        <v>679.28</v>
      </c>
      <c r="D47" s="78">
        <f t="shared" si="38"/>
        <v>679.28</v>
      </c>
      <c r="E47" s="79" t="str">
        <f t="shared" si="25"/>
        <v>Yes</v>
      </c>
      <c r="F47" s="79" t="s">
        <v>666</v>
      </c>
      <c r="G47" s="47">
        <v>0</v>
      </c>
      <c r="H47" s="47">
        <v>0</v>
      </c>
      <c r="I47" s="69">
        <f t="shared" si="26"/>
        <v>679.28</v>
      </c>
      <c r="J47" s="69">
        <f t="shared" si="27"/>
        <v>683.45001083625903</v>
      </c>
      <c r="K47" s="69">
        <f t="shared" si="28"/>
        <v>693.37097866965678</v>
      </c>
      <c r="L47" s="69">
        <f t="shared" si="29"/>
        <v>710.73634805429776</v>
      </c>
      <c r="N47" s="69">
        <f t="shared" si="30"/>
        <v>0</v>
      </c>
      <c r="O47" s="69">
        <f t="shared" si="31"/>
        <v>0</v>
      </c>
      <c r="P47" s="69">
        <f t="shared" si="32"/>
        <v>0</v>
      </c>
      <c r="Q47" s="69">
        <f t="shared" si="33"/>
        <v>0</v>
      </c>
      <c r="R47" s="43"/>
      <c r="S47" s="77">
        <f t="shared" si="34"/>
        <v>679.28</v>
      </c>
      <c r="T47" s="77">
        <f t="shared" si="35"/>
        <v>683.45001083625903</v>
      </c>
      <c r="U47" s="77">
        <f t="shared" si="36"/>
        <v>693.37097866965678</v>
      </c>
      <c r="V47" s="77">
        <f t="shared" si="37"/>
        <v>710.73634805429776</v>
      </c>
      <c r="X47" s="77">
        <v>683.71</v>
      </c>
      <c r="Y47" s="77">
        <v>0</v>
      </c>
      <c r="Z47" s="77"/>
      <c r="AA47" s="77"/>
      <c r="AB47" s="77"/>
    </row>
    <row r="48" spans="1:28" x14ac:dyDescent="0.25">
      <c r="A48" s="82" t="s">
        <v>76</v>
      </c>
      <c r="B48" s="82" t="s">
        <v>706</v>
      </c>
      <c r="C48" s="78">
        <v>1381.27</v>
      </c>
      <c r="D48" s="78">
        <f t="shared" si="38"/>
        <v>1381.27</v>
      </c>
      <c r="E48" s="79" t="str">
        <f t="shared" si="25"/>
        <v>Yes</v>
      </c>
      <c r="F48" s="79" t="s">
        <v>666</v>
      </c>
      <c r="G48" s="47">
        <v>0</v>
      </c>
      <c r="H48" s="47">
        <v>0</v>
      </c>
      <c r="I48" s="69">
        <f t="shared" si="26"/>
        <v>1381.27</v>
      </c>
      <c r="J48" s="69">
        <f t="shared" si="27"/>
        <v>1389.7494353842296</v>
      </c>
      <c r="K48" s="69">
        <f t="shared" si="28"/>
        <v>1409.9230533904085</v>
      </c>
      <c r="L48" s="69">
        <f t="shared" si="29"/>
        <v>1445.2343591405013</v>
      </c>
      <c r="N48" s="69">
        <f t="shared" si="30"/>
        <v>0</v>
      </c>
      <c r="O48" s="69">
        <f t="shared" si="31"/>
        <v>0</v>
      </c>
      <c r="P48" s="69">
        <f t="shared" si="32"/>
        <v>0</v>
      </c>
      <c r="Q48" s="69">
        <f t="shared" si="33"/>
        <v>0</v>
      </c>
      <c r="R48" s="43"/>
      <c r="S48" s="77">
        <f t="shared" si="34"/>
        <v>1381.27</v>
      </c>
      <c r="T48" s="77">
        <f t="shared" si="35"/>
        <v>1389.7494353842296</v>
      </c>
      <c r="U48" s="77">
        <f t="shared" si="36"/>
        <v>1409.9230533904085</v>
      </c>
      <c r="V48" s="77">
        <f t="shared" si="37"/>
        <v>1445.2343591405013</v>
      </c>
      <c r="X48" s="77">
        <v>1321.19</v>
      </c>
      <c r="Y48" s="77">
        <v>0</v>
      </c>
      <c r="Z48" s="77"/>
      <c r="AA48" s="77"/>
      <c r="AB48" s="77"/>
    </row>
    <row r="49" spans="1:28" x14ac:dyDescent="0.25">
      <c r="A49" s="82" t="s">
        <v>78</v>
      </c>
      <c r="B49" s="82" t="s">
        <v>707</v>
      </c>
      <c r="C49" s="78">
        <v>1020.73</v>
      </c>
      <c r="D49" s="78">
        <f t="shared" si="38"/>
        <v>1020.73</v>
      </c>
      <c r="E49" s="79" t="str">
        <f t="shared" si="25"/>
        <v>Yes</v>
      </c>
      <c r="F49" s="79" t="s">
        <v>666</v>
      </c>
      <c r="G49" s="47">
        <v>0</v>
      </c>
      <c r="H49" s="47">
        <v>0</v>
      </c>
      <c r="I49" s="69">
        <f t="shared" si="26"/>
        <v>1020.73</v>
      </c>
      <c r="J49" s="69">
        <f t="shared" si="27"/>
        <v>1026.9961276070173</v>
      </c>
      <c r="K49" s="69">
        <f t="shared" si="28"/>
        <v>1041.9040146294294</v>
      </c>
      <c r="L49" s="69">
        <f t="shared" si="29"/>
        <v>1067.9983402270984</v>
      </c>
      <c r="N49" s="69">
        <f t="shared" si="30"/>
        <v>0</v>
      </c>
      <c r="O49" s="69">
        <f t="shared" si="31"/>
        <v>0</v>
      </c>
      <c r="P49" s="69">
        <f t="shared" si="32"/>
        <v>0</v>
      </c>
      <c r="Q49" s="69">
        <f t="shared" si="33"/>
        <v>0</v>
      </c>
      <c r="R49" s="43"/>
      <c r="S49" s="77">
        <f t="shared" si="34"/>
        <v>1020.73</v>
      </c>
      <c r="T49" s="77">
        <f t="shared" si="35"/>
        <v>1026.9961276070173</v>
      </c>
      <c r="U49" s="77">
        <f t="shared" si="36"/>
        <v>1041.9040146294294</v>
      </c>
      <c r="V49" s="77">
        <f t="shared" si="37"/>
        <v>1067.9983402270984</v>
      </c>
      <c r="X49" s="77">
        <v>1019.33</v>
      </c>
      <c r="Y49" s="77">
        <v>0</v>
      </c>
      <c r="Z49" s="77"/>
      <c r="AA49" s="77"/>
      <c r="AB49" s="77"/>
    </row>
    <row r="50" spans="1:28" x14ac:dyDescent="0.25">
      <c r="A50" s="82" t="s">
        <v>80</v>
      </c>
      <c r="B50" s="82" t="s">
        <v>708</v>
      </c>
      <c r="C50" s="78">
        <v>2461.14</v>
      </c>
      <c r="D50" s="78">
        <f t="shared" si="38"/>
        <v>2461.14</v>
      </c>
      <c r="E50" s="79" t="str">
        <f t="shared" si="25"/>
        <v>Yes</v>
      </c>
      <c r="F50" s="79" t="s">
        <v>666</v>
      </c>
      <c r="G50" s="47">
        <v>20.7</v>
      </c>
      <c r="H50" s="47">
        <v>0</v>
      </c>
      <c r="I50" s="69">
        <f t="shared" si="26"/>
        <v>2461.14</v>
      </c>
      <c r="J50" s="69">
        <f t="shared" si="27"/>
        <v>2476.2486156953692</v>
      </c>
      <c r="K50" s="69">
        <f t="shared" si="28"/>
        <v>2512.1938676879031</v>
      </c>
      <c r="L50" s="69">
        <f t="shared" si="29"/>
        <v>2575.1113762371247</v>
      </c>
      <c r="N50" s="69">
        <f t="shared" si="30"/>
        <v>-20.7</v>
      </c>
      <c r="O50" s="69">
        <f t="shared" si="31"/>
        <v>-20.7</v>
      </c>
      <c r="P50" s="69">
        <f t="shared" si="32"/>
        <v>-20.7</v>
      </c>
      <c r="Q50" s="69">
        <f t="shared" si="33"/>
        <v>-20.7</v>
      </c>
      <c r="R50" s="43"/>
      <c r="S50" s="77">
        <f t="shared" si="34"/>
        <v>2440.44</v>
      </c>
      <c r="T50" s="77">
        <f t="shared" si="35"/>
        <v>2455.5486156953693</v>
      </c>
      <c r="U50" s="77">
        <f t="shared" si="36"/>
        <v>2491.4938676879033</v>
      </c>
      <c r="V50" s="77">
        <f t="shared" si="37"/>
        <v>2554.4113762371248</v>
      </c>
      <c r="X50" s="77">
        <v>2387.0700000000002</v>
      </c>
      <c r="Y50" s="77">
        <v>-16</v>
      </c>
      <c r="Z50" s="77"/>
      <c r="AA50" s="77"/>
      <c r="AB50" s="77"/>
    </row>
    <row r="51" spans="1:28" x14ac:dyDescent="0.25">
      <c r="A51" s="82" t="s">
        <v>82</v>
      </c>
      <c r="B51" s="82" t="s">
        <v>709</v>
      </c>
      <c r="C51" s="78">
        <v>4990.13</v>
      </c>
      <c r="D51" s="78">
        <f t="shared" si="38"/>
        <v>4990.13</v>
      </c>
      <c r="E51" s="79" t="str">
        <f t="shared" si="25"/>
        <v>Yes</v>
      </c>
      <c r="F51" s="79" t="s">
        <v>666</v>
      </c>
      <c r="G51" s="47">
        <v>0</v>
      </c>
      <c r="H51" s="47">
        <v>0</v>
      </c>
      <c r="I51" s="69">
        <f t="shared" si="26"/>
        <v>4990.13</v>
      </c>
      <c r="J51" s="69">
        <f t="shared" si="27"/>
        <v>5020.7637536425946</v>
      </c>
      <c r="K51" s="69">
        <f t="shared" si="28"/>
        <v>5093.6452152114216</v>
      </c>
      <c r="L51" s="69">
        <f t="shared" si="29"/>
        <v>5221.2147752269948</v>
      </c>
      <c r="N51" s="69">
        <f t="shared" si="30"/>
        <v>0</v>
      </c>
      <c r="O51" s="69">
        <f t="shared" si="31"/>
        <v>0</v>
      </c>
      <c r="P51" s="69">
        <f t="shared" si="32"/>
        <v>0</v>
      </c>
      <c r="Q51" s="69">
        <f t="shared" si="33"/>
        <v>0</v>
      </c>
      <c r="R51" s="43"/>
      <c r="S51" s="77">
        <f t="shared" si="34"/>
        <v>4990.13</v>
      </c>
      <c r="T51" s="77">
        <f t="shared" si="35"/>
        <v>5020.7637536425946</v>
      </c>
      <c r="U51" s="77">
        <f t="shared" si="36"/>
        <v>5093.6452152114216</v>
      </c>
      <c r="V51" s="77">
        <f t="shared" si="37"/>
        <v>5221.2147752269948</v>
      </c>
      <c r="X51" s="77">
        <v>5085.16</v>
      </c>
      <c r="Y51" s="77">
        <v>0</v>
      </c>
      <c r="Z51" s="77"/>
      <c r="AA51" s="77"/>
      <c r="AB51" s="77"/>
    </row>
    <row r="52" spans="1:28" x14ac:dyDescent="0.25">
      <c r="A52" s="82" t="s">
        <v>84</v>
      </c>
      <c r="B52" s="82" t="s">
        <v>710</v>
      </c>
      <c r="C52" s="78">
        <v>175.6</v>
      </c>
      <c r="D52" s="78">
        <f t="shared" si="38"/>
        <v>175.6</v>
      </c>
      <c r="E52" s="79" t="str">
        <f t="shared" si="25"/>
        <v>Yes</v>
      </c>
      <c r="F52" s="79" t="s">
        <v>668</v>
      </c>
      <c r="G52" s="47">
        <v>0</v>
      </c>
      <c r="H52" s="47">
        <v>78.399999999999991</v>
      </c>
      <c r="I52" s="69">
        <f t="shared" si="26"/>
        <v>175.6</v>
      </c>
      <c r="J52" s="69">
        <f t="shared" si="27"/>
        <v>176.67798537105034</v>
      </c>
      <c r="K52" s="69">
        <f t="shared" si="28"/>
        <v>179.24264493933535</v>
      </c>
      <c r="L52" s="69">
        <f t="shared" si="29"/>
        <v>183.73174937924665</v>
      </c>
      <c r="N52" s="69">
        <f t="shared" si="30"/>
        <v>78.399999999999991</v>
      </c>
      <c r="O52" s="69">
        <f t="shared" si="31"/>
        <v>78.399999999999991</v>
      </c>
      <c r="P52" s="69">
        <f t="shared" si="32"/>
        <v>78.399999999999991</v>
      </c>
      <c r="Q52" s="69">
        <f t="shared" si="33"/>
        <v>78.399999999999991</v>
      </c>
      <c r="R52" s="43"/>
      <c r="S52" s="77">
        <f t="shared" si="34"/>
        <v>254</v>
      </c>
      <c r="T52" s="77">
        <f t="shared" si="35"/>
        <v>255.07798537105032</v>
      </c>
      <c r="U52" s="77">
        <f t="shared" si="36"/>
        <v>257.64264493933536</v>
      </c>
      <c r="V52" s="77">
        <f t="shared" si="37"/>
        <v>262.13174937924663</v>
      </c>
      <c r="X52" s="77">
        <v>323.7</v>
      </c>
      <c r="Y52" s="77">
        <v>73.300000000000011</v>
      </c>
      <c r="Z52" s="77"/>
      <c r="AA52" s="77"/>
      <c r="AB52" s="77"/>
    </row>
    <row r="53" spans="1:28" x14ac:dyDescent="0.25">
      <c r="A53" s="82" t="s">
        <v>86</v>
      </c>
      <c r="B53" s="82" t="s">
        <v>711</v>
      </c>
      <c r="C53" s="78">
        <v>830.04</v>
      </c>
      <c r="D53" s="78">
        <f t="shared" si="38"/>
        <v>830.04</v>
      </c>
      <c r="E53" s="79" t="str">
        <f t="shared" si="25"/>
        <v>Yes</v>
      </c>
      <c r="F53" s="79" t="s">
        <v>666</v>
      </c>
      <c r="G53" s="47">
        <v>0</v>
      </c>
      <c r="H53" s="47">
        <v>0</v>
      </c>
      <c r="I53" s="69">
        <f t="shared" si="26"/>
        <v>830.04</v>
      </c>
      <c r="J53" s="69">
        <f t="shared" si="27"/>
        <v>835.13550670493532</v>
      </c>
      <c r="K53" s="69">
        <f t="shared" si="28"/>
        <v>847.25834285561461</v>
      </c>
      <c r="L53" s="69">
        <f t="shared" si="29"/>
        <v>868.47779757830244</v>
      </c>
      <c r="N53" s="69">
        <f t="shared" si="30"/>
        <v>0</v>
      </c>
      <c r="O53" s="69">
        <f t="shared" si="31"/>
        <v>0</v>
      </c>
      <c r="P53" s="69">
        <f t="shared" si="32"/>
        <v>0</v>
      </c>
      <c r="Q53" s="69">
        <f t="shared" si="33"/>
        <v>0</v>
      </c>
      <c r="R53" s="43"/>
      <c r="S53" s="77">
        <f t="shared" si="34"/>
        <v>830.04</v>
      </c>
      <c r="T53" s="77">
        <f t="shared" si="35"/>
        <v>835.13550670493532</v>
      </c>
      <c r="U53" s="77">
        <f t="shared" si="36"/>
        <v>847.25834285561461</v>
      </c>
      <c r="V53" s="77">
        <f t="shared" si="37"/>
        <v>868.47779757830244</v>
      </c>
      <c r="X53" s="77">
        <v>846.51</v>
      </c>
      <c r="Y53" s="77">
        <v>0</v>
      </c>
      <c r="Z53" s="77"/>
      <c r="AA53" s="77"/>
      <c r="AB53" s="77"/>
    </row>
    <row r="54" spans="1:28" x14ac:dyDescent="0.25">
      <c r="A54" s="82" t="s">
        <v>88</v>
      </c>
      <c r="B54" s="82" t="s">
        <v>712</v>
      </c>
      <c r="C54" s="78">
        <v>25.4</v>
      </c>
      <c r="D54" s="78">
        <f t="shared" si="38"/>
        <v>25.4</v>
      </c>
      <c r="E54" s="79" t="str">
        <f t="shared" si="25"/>
        <v>No</v>
      </c>
      <c r="F54" s="79" t="s">
        <v>668</v>
      </c>
      <c r="G54" s="47">
        <v>0</v>
      </c>
      <c r="H54" s="47">
        <v>21.67</v>
      </c>
      <c r="I54" s="69">
        <f t="shared" si="26"/>
        <v>25.4</v>
      </c>
      <c r="J54" s="69">
        <f t="shared" si="27"/>
        <v>25.4</v>
      </c>
      <c r="K54" s="69">
        <f t="shared" si="28"/>
        <v>25.4</v>
      </c>
      <c r="L54" s="69">
        <f t="shared" si="29"/>
        <v>25.4</v>
      </c>
      <c r="N54" s="69">
        <f t="shared" si="30"/>
        <v>21.67</v>
      </c>
      <c r="O54" s="69">
        <f t="shared" si="31"/>
        <v>21.67</v>
      </c>
      <c r="P54" s="69">
        <f t="shared" si="32"/>
        <v>21.67</v>
      </c>
      <c r="Q54" s="69">
        <f t="shared" si="33"/>
        <v>21.67</v>
      </c>
      <c r="R54" s="43"/>
      <c r="S54" s="77">
        <f t="shared" si="34"/>
        <v>47.07</v>
      </c>
      <c r="T54" s="77">
        <f t="shared" si="35"/>
        <v>47.07</v>
      </c>
      <c r="U54" s="77">
        <f t="shared" si="36"/>
        <v>47.07</v>
      </c>
      <c r="V54" s="77">
        <f t="shared" si="37"/>
        <v>47.07</v>
      </c>
      <c r="X54" s="77">
        <v>68.5</v>
      </c>
      <c r="Y54" s="77">
        <v>22</v>
      </c>
      <c r="Z54" s="77"/>
      <c r="AA54" s="77"/>
      <c r="AB54" s="77"/>
    </row>
    <row r="55" spans="1:28" x14ac:dyDescent="0.25">
      <c r="A55" s="82" t="s">
        <v>90</v>
      </c>
      <c r="B55" s="82" t="s">
        <v>713</v>
      </c>
      <c r="C55" s="78">
        <v>6080.05</v>
      </c>
      <c r="D55" s="78">
        <f t="shared" si="38"/>
        <v>6080.05</v>
      </c>
      <c r="E55" s="79" t="str">
        <f t="shared" si="25"/>
        <v>Yes</v>
      </c>
      <c r="F55" s="79" t="s">
        <v>666</v>
      </c>
      <c r="G55" s="47">
        <v>49.22</v>
      </c>
      <c r="H55" s="47">
        <v>0</v>
      </c>
      <c r="I55" s="69">
        <f t="shared" si="26"/>
        <v>6080.05</v>
      </c>
      <c r="J55" s="69">
        <f t="shared" si="27"/>
        <v>6117.3746295857336</v>
      </c>
      <c r="K55" s="69">
        <f t="shared" si="28"/>
        <v>6206.1745066253197</v>
      </c>
      <c r="L55" s="69">
        <f t="shared" si="29"/>
        <v>6361.6071914196409</v>
      </c>
      <c r="N55" s="69">
        <f t="shared" si="30"/>
        <v>-49.22</v>
      </c>
      <c r="O55" s="69">
        <f t="shared" si="31"/>
        <v>-49.22</v>
      </c>
      <c r="P55" s="69">
        <f t="shared" si="32"/>
        <v>-49.22</v>
      </c>
      <c r="Q55" s="69">
        <f t="shared" si="33"/>
        <v>-49.22</v>
      </c>
      <c r="R55" s="43"/>
      <c r="S55" s="77">
        <f t="shared" si="34"/>
        <v>6030.83</v>
      </c>
      <c r="T55" s="77">
        <f t="shared" si="35"/>
        <v>6068.1546295857333</v>
      </c>
      <c r="U55" s="77">
        <f t="shared" si="36"/>
        <v>6156.9545066253195</v>
      </c>
      <c r="V55" s="77">
        <f t="shared" si="37"/>
        <v>6312.3871914196407</v>
      </c>
      <c r="X55" s="77">
        <v>5996.5</v>
      </c>
      <c r="Y55" s="77">
        <v>-46.300000000000182</v>
      </c>
      <c r="Z55" s="77"/>
      <c r="AA55" s="77"/>
      <c r="AB55" s="77"/>
    </row>
    <row r="56" spans="1:28" x14ac:dyDescent="0.25">
      <c r="A56" s="82" t="s">
        <v>92</v>
      </c>
      <c r="B56" s="82" t="s">
        <v>714</v>
      </c>
      <c r="C56" s="78">
        <v>88.67</v>
      </c>
      <c r="D56" s="78">
        <f t="shared" si="38"/>
        <v>88.67</v>
      </c>
      <c r="E56" s="79" t="str">
        <f t="shared" si="25"/>
        <v>No</v>
      </c>
      <c r="F56" s="79" t="s">
        <v>666</v>
      </c>
      <c r="G56" s="47">
        <v>0</v>
      </c>
      <c r="H56" s="47">
        <v>0</v>
      </c>
      <c r="I56" s="69">
        <f t="shared" si="26"/>
        <v>88.67</v>
      </c>
      <c r="J56" s="69">
        <f t="shared" si="27"/>
        <v>88.67</v>
      </c>
      <c r="K56" s="69">
        <f t="shared" si="28"/>
        <v>88.67</v>
      </c>
      <c r="L56" s="69">
        <f t="shared" si="29"/>
        <v>88.67</v>
      </c>
      <c r="N56" s="69">
        <f t="shared" si="30"/>
        <v>0</v>
      </c>
      <c r="O56" s="69">
        <f t="shared" si="31"/>
        <v>0</v>
      </c>
      <c r="P56" s="69">
        <f t="shared" si="32"/>
        <v>0</v>
      </c>
      <c r="Q56" s="69">
        <f t="shared" si="33"/>
        <v>0</v>
      </c>
      <c r="R56" s="43"/>
      <c r="S56" s="77">
        <f t="shared" si="34"/>
        <v>88.67</v>
      </c>
      <c r="T56" s="77">
        <f t="shared" si="35"/>
        <v>88.67</v>
      </c>
      <c r="U56" s="77">
        <f t="shared" si="36"/>
        <v>88.67</v>
      </c>
      <c r="V56" s="77">
        <f t="shared" si="37"/>
        <v>88.67</v>
      </c>
      <c r="X56" s="77">
        <v>90.6</v>
      </c>
      <c r="Y56" s="77">
        <v>0</v>
      </c>
      <c r="Z56" s="77"/>
      <c r="AA56" s="77"/>
      <c r="AB56" s="77"/>
    </row>
    <row r="57" spans="1:28" x14ac:dyDescent="0.25">
      <c r="A57" s="82" t="s">
        <v>94</v>
      </c>
      <c r="B57" s="82" t="s">
        <v>715</v>
      </c>
      <c r="C57" s="78">
        <v>277.89999999999998</v>
      </c>
      <c r="D57" s="78">
        <f t="shared" si="38"/>
        <v>277.89999999999998</v>
      </c>
      <c r="E57" s="79" t="str">
        <f t="shared" si="25"/>
        <v>Yes</v>
      </c>
      <c r="F57" s="79" t="s">
        <v>666</v>
      </c>
      <c r="G57" s="47">
        <v>15.75</v>
      </c>
      <c r="H57" s="47">
        <v>0</v>
      </c>
      <c r="I57" s="69">
        <f t="shared" si="26"/>
        <v>277.89999999999998</v>
      </c>
      <c r="J57" s="69">
        <f t="shared" si="27"/>
        <v>279.60599165498229</v>
      </c>
      <c r="K57" s="69">
        <f t="shared" si="28"/>
        <v>283.66475528839004</v>
      </c>
      <c r="L57" s="69">
        <f t="shared" si="29"/>
        <v>290.76909540143873</v>
      </c>
      <c r="N57" s="69">
        <f t="shared" si="30"/>
        <v>-15.75</v>
      </c>
      <c r="O57" s="69">
        <f t="shared" si="31"/>
        <v>-15.75</v>
      </c>
      <c r="P57" s="69">
        <f t="shared" si="32"/>
        <v>-15.75</v>
      </c>
      <c r="Q57" s="69">
        <f t="shared" si="33"/>
        <v>-15.75</v>
      </c>
      <c r="R57" s="43"/>
      <c r="S57" s="77">
        <f t="shared" si="34"/>
        <v>262.14999999999998</v>
      </c>
      <c r="T57" s="77">
        <f t="shared" si="35"/>
        <v>263.85599165498229</v>
      </c>
      <c r="U57" s="77">
        <f t="shared" si="36"/>
        <v>267.91475528839004</v>
      </c>
      <c r="V57" s="77">
        <f t="shared" si="37"/>
        <v>275.01909540143873</v>
      </c>
      <c r="X57" s="77">
        <v>242.64999999999998</v>
      </c>
      <c r="Y57" s="77">
        <v>-19</v>
      </c>
      <c r="Z57" s="77"/>
      <c r="AA57" s="77"/>
      <c r="AB57" s="77"/>
    </row>
    <row r="58" spans="1:28" x14ac:dyDescent="0.25">
      <c r="A58" s="82" t="s">
        <v>96</v>
      </c>
      <c r="B58" s="82" t="s">
        <v>716</v>
      </c>
      <c r="C58" s="78">
        <v>33.700000000000003</v>
      </c>
      <c r="D58" s="78">
        <f t="shared" si="38"/>
        <v>33.700000000000003</v>
      </c>
      <c r="E58" s="79" t="str">
        <f t="shared" si="25"/>
        <v>No</v>
      </c>
      <c r="F58" s="79" t="s">
        <v>668</v>
      </c>
      <c r="G58" s="47">
        <v>0</v>
      </c>
      <c r="H58" s="47">
        <v>28</v>
      </c>
      <c r="I58" s="69">
        <f t="shared" si="26"/>
        <v>33.700000000000003</v>
      </c>
      <c r="J58" s="69">
        <f t="shared" si="27"/>
        <v>33.700000000000003</v>
      </c>
      <c r="K58" s="69">
        <f t="shared" si="28"/>
        <v>33.700000000000003</v>
      </c>
      <c r="L58" s="69">
        <f t="shared" si="29"/>
        <v>33.700000000000003</v>
      </c>
      <c r="N58" s="69">
        <f t="shared" si="30"/>
        <v>28</v>
      </c>
      <c r="O58" s="69">
        <f t="shared" si="31"/>
        <v>28</v>
      </c>
      <c r="P58" s="69">
        <f t="shared" si="32"/>
        <v>28</v>
      </c>
      <c r="Q58" s="69">
        <f t="shared" si="33"/>
        <v>28</v>
      </c>
      <c r="R58" s="43"/>
      <c r="S58" s="77">
        <f t="shared" si="34"/>
        <v>61.7</v>
      </c>
      <c r="T58" s="77">
        <f t="shared" si="35"/>
        <v>61.7</v>
      </c>
      <c r="U58" s="77">
        <f t="shared" si="36"/>
        <v>61.7</v>
      </c>
      <c r="V58" s="77">
        <f t="shared" si="37"/>
        <v>61.7</v>
      </c>
      <c r="X58" s="77">
        <v>85.3</v>
      </c>
      <c r="Y58" s="77">
        <v>28.5</v>
      </c>
      <c r="Z58" s="77"/>
      <c r="AA58" s="77"/>
      <c r="AB58" s="77"/>
    </row>
    <row r="59" spans="1:28" x14ac:dyDescent="0.25">
      <c r="A59" s="82" t="s">
        <v>98</v>
      </c>
      <c r="B59" s="82" t="s">
        <v>717</v>
      </c>
      <c r="C59" s="78">
        <v>244.85</v>
      </c>
      <c r="D59" s="78">
        <f t="shared" si="38"/>
        <v>244.85</v>
      </c>
      <c r="E59" s="79" t="str">
        <f t="shared" si="25"/>
        <v>Yes</v>
      </c>
      <c r="F59" s="79" t="s">
        <v>666</v>
      </c>
      <c r="G59" s="47">
        <v>3</v>
      </c>
      <c r="H59" s="47">
        <v>0</v>
      </c>
      <c r="I59" s="69">
        <f t="shared" si="26"/>
        <v>244.85</v>
      </c>
      <c r="J59" s="69">
        <f t="shared" si="27"/>
        <v>246.35310203930342</v>
      </c>
      <c r="K59" s="69">
        <f t="shared" si="28"/>
        <v>249.92916636330446</v>
      </c>
      <c r="L59" s="69">
        <f t="shared" si="29"/>
        <v>256.18860384685962</v>
      </c>
      <c r="N59" s="69">
        <f t="shared" si="30"/>
        <v>-3</v>
      </c>
      <c r="O59" s="69">
        <f t="shared" si="31"/>
        <v>-3</v>
      </c>
      <c r="P59" s="69">
        <f t="shared" si="32"/>
        <v>-3</v>
      </c>
      <c r="Q59" s="69">
        <f t="shared" si="33"/>
        <v>-3</v>
      </c>
      <c r="R59" s="43"/>
      <c r="S59" s="77">
        <f t="shared" si="34"/>
        <v>241.85</v>
      </c>
      <c r="T59" s="77">
        <f t="shared" si="35"/>
        <v>243.35310203930342</v>
      </c>
      <c r="U59" s="77">
        <f t="shared" si="36"/>
        <v>246.92916636330446</v>
      </c>
      <c r="V59" s="77">
        <f t="shared" si="37"/>
        <v>253.18860384685962</v>
      </c>
      <c r="X59" s="77">
        <v>205.1</v>
      </c>
      <c r="Y59" s="77">
        <v>-3</v>
      </c>
      <c r="Z59" s="77"/>
      <c r="AA59" s="77"/>
      <c r="AB59" s="77"/>
    </row>
    <row r="60" spans="1:28" x14ac:dyDescent="0.25">
      <c r="A60" s="82" t="s">
        <v>100</v>
      </c>
      <c r="B60" s="82" t="s">
        <v>718</v>
      </c>
      <c r="C60" s="78">
        <v>46.5</v>
      </c>
      <c r="D60" s="78">
        <f t="shared" si="38"/>
        <v>46.5</v>
      </c>
      <c r="E60" s="79" t="str">
        <f t="shared" si="25"/>
        <v>No</v>
      </c>
      <c r="F60" s="79" t="s">
        <v>668</v>
      </c>
      <c r="G60" s="47">
        <v>0</v>
      </c>
      <c r="H60" s="47">
        <v>22.71</v>
      </c>
      <c r="I60" s="69">
        <f t="shared" si="26"/>
        <v>46.5</v>
      </c>
      <c r="J60" s="69">
        <f t="shared" si="27"/>
        <v>46.5</v>
      </c>
      <c r="K60" s="69">
        <f t="shared" si="28"/>
        <v>46.5</v>
      </c>
      <c r="L60" s="69">
        <f t="shared" si="29"/>
        <v>46.5</v>
      </c>
      <c r="N60" s="69">
        <f t="shared" si="30"/>
        <v>22.71</v>
      </c>
      <c r="O60" s="69">
        <f t="shared" si="31"/>
        <v>22.71</v>
      </c>
      <c r="P60" s="69">
        <f t="shared" si="32"/>
        <v>22.71</v>
      </c>
      <c r="Q60" s="69">
        <f t="shared" si="33"/>
        <v>22.71</v>
      </c>
      <c r="R60" s="43"/>
      <c r="S60" s="77">
        <f t="shared" si="34"/>
        <v>69.210000000000008</v>
      </c>
      <c r="T60" s="77">
        <f t="shared" si="35"/>
        <v>69.210000000000008</v>
      </c>
      <c r="U60" s="77">
        <f t="shared" si="36"/>
        <v>69.210000000000008</v>
      </c>
      <c r="V60" s="77">
        <f t="shared" si="37"/>
        <v>69.210000000000008</v>
      </c>
      <c r="X60" s="77">
        <v>100.28</v>
      </c>
      <c r="Y60" s="77">
        <v>15</v>
      </c>
      <c r="Z60" s="77"/>
      <c r="AA60" s="77"/>
      <c r="AB60" s="77"/>
    </row>
    <row r="61" spans="1:28" x14ac:dyDescent="0.25">
      <c r="A61" s="82" t="s">
        <v>102</v>
      </c>
      <c r="B61" s="82" t="s">
        <v>719</v>
      </c>
      <c r="C61" s="78">
        <v>209.23</v>
      </c>
      <c r="D61" s="78">
        <f t="shared" si="38"/>
        <v>209.23</v>
      </c>
      <c r="E61" s="79" t="str">
        <f t="shared" si="25"/>
        <v>Yes</v>
      </c>
      <c r="F61" s="79" t="s">
        <v>666</v>
      </c>
      <c r="G61" s="47">
        <v>0</v>
      </c>
      <c r="H61" s="47">
        <v>0</v>
      </c>
      <c r="I61" s="69">
        <f t="shared" si="26"/>
        <v>209.23</v>
      </c>
      <c r="J61" s="69">
        <f t="shared" si="27"/>
        <v>210.51443553066551</v>
      </c>
      <c r="K61" s="69">
        <f t="shared" si="28"/>
        <v>213.57026537959644</v>
      </c>
      <c r="L61" s="69">
        <f t="shared" si="29"/>
        <v>218.91909978712857</v>
      </c>
      <c r="N61" s="69">
        <f t="shared" si="30"/>
        <v>0</v>
      </c>
      <c r="O61" s="69">
        <f t="shared" si="31"/>
        <v>0</v>
      </c>
      <c r="P61" s="69">
        <f t="shared" si="32"/>
        <v>0</v>
      </c>
      <c r="Q61" s="69">
        <f t="shared" si="33"/>
        <v>0</v>
      </c>
      <c r="R61" s="43"/>
      <c r="S61" s="77">
        <f t="shared" si="34"/>
        <v>209.23</v>
      </c>
      <c r="T61" s="77">
        <f t="shared" si="35"/>
        <v>210.51443553066551</v>
      </c>
      <c r="U61" s="77">
        <f t="shared" si="36"/>
        <v>213.57026537959644</v>
      </c>
      <c r="V61" s="77">
        <f t="shared" si="37"/>
        <v>218.91909978712857</v>
      </c>
      <c r="X61" s="77">
        <v>218.07</v>
      </c>
      <c r="Y61" s="77">
        <v>0</v>
      </c>
      <c r="Z61" s="77"/>
      <c r="AA61" s="77"/>
      <c r="AB61" s="77"/>
    </row>
    <row r="62" spans="1:28" x14ac:dyDescent="0.25">
      <c r="A62" s="82" t="s">
        <v>104</v>
      </c>
      <c r="B62" s="82" t="s">
        <v>720</v>
      </c>
      <c r="C62" s="78">
        <v>344.83</v>
      </c>
      <c r="D62" s="78">
        <f t="shared" si="38"/>
        <v>344.83</v>
      </c>
      <c r="E62" s="79" t="str">
        <f t="shared" si="25"/>
        <v>Yes</v>
      </c>
      <c r="F62" s="79" t="s">
        <v>666</v>
      </c>
      <c r="G62" s="47">
        <v>10</v>
      </c>
      <c r="H62" s="47">
        <v>0</v>
      </c>
      <c r="I62" s="69">
        <f t="shared" si="26"/>
        <v>344.83</v>
      </c>
      <c r="J62" s="69">
        <f t="shared" si="27"/>
        <v>346.94686614749025</v>
      </c>
      <c r="K62" s="69">
        <f t="shared" si="28"/>
        <v>351.98315065165724</v>
      </c>
      <c r="L62" s="69">
        <f t="shared" si="29"/>
        <v>360.79851445584069</v>
      </c>
      <c r="N62" s="69">
        <f t="shared" si="30"/>
        <v>-10</v>
      </c>
      <c r="O62" s="69">
        <f t="shared" si="31"/>
        <v>-10</v>
      </c>
      <c r="P62" s="69">
        <f t="shared" si="32"/>
        <v>-10</v>
      </c>
      <c r="Q62" s="69">
        <f t="shared" si="33"/>
        <v>-10</v>
      </c>
      <c r="R62" s="43"/>
      <c r="S62" s="77">
        <f t="shared" si="34"/>
        <v>334.83</v>
      </c>
      <c r="T62" s="77">
        <f t="shared" si="35"/>
        <v>336.94686614749025</v>
      </c>
      <c r="U62" s="77">
        <f t="shared" si="36"/>
        <v>341.98315065165724</v>
      </c>
      <c r="V62" s="77">
        <f t="shared" si="37"/>
        <v>350.79851445584069</v>
      </c>
      <c r="X62" s="77">
        <v>339.9</v>
      </c>
      <c r="Y62" s="77">
        <v>-10</v>
      </c>
      <c r="Z62" s="77"/>
      <c r="AA62" s="77"/>
      <c r="AB62" s="77"/>
    </row>
    <row r="63" spans="1:28" x14ac:dyDescent="0.25">
      <c r="A63" s="82" t="s">
        <v>106</v>
      </c>
      <c r="B63" s="82" t="s">
        <v>721</v>
      </c>
      <c r="C63" s="78">
        <v>18117.72</v>
      </c>
      <c r="D63" s="78">
        <f t="shared" si="38"/>
        <v>18117.72</v>
      </c>
      <c r="E63" s="79" t="str">
        <f t="shared" si="25"/>
        <v>Yes</v>
      </c>
      <c r="F63" s="79" t="s">
        <v>666</v>
      </c>
      <c r="G63" s="47">
        <v>0</v>
      </c>
      <c r="H63" s="47">
        <v>0</v>
      </c>
      <c r="I63" s="69">
        <f t="shared" si="26"/>
        <v>18117.72</v>
      </c>
      <c r="J63" s="69">
        <f t="shared" si="27"/>
        <v>18228.942307043206</v>
      </c>
      <c r="K63" s="69">
        <f t="shared" si="28"/>
        <v>18493.553832974347</v>
      </c>
      <c r="L63" s="69">
        <f t="shared" si="29"/>
        <v>18956.722040793651</v>
      </c>
      <c r="N63" s="69">
        <f t="shared" si="30"/>
        <v>0</v>
      </c>
      <c r="O63" s="69">
        <f t="shared" si="31"/>
        <v>0</v>
      </c>
      <c r="P63" s="69">
        <f t="shared" si="32"/>
        <v>0</v>
      </c>
      <c r="Q63" s="69">
        <f t="shared" si="33"/>
        <v>0</v>
      </c>
      <c r="R63" s="43"/>
      <c r="S63" s="77">
        <f t="shared" si="34"/>
        <v>18117.72</v>
      </c>
      <c r="T63" s="77">
        <f t="shared" si="35"/>
        <v>18228.942307043206</v>
      </c>
      <c r="U63" s="77">
        <f t="shared" si="36"/>
        <v>18493.553832974347</v>
      </c>
      <c r="V63" s="77">
        <f t="shared" si="37"/>
        <v>18956.722040793651</v>
      </c>
      <c r="X63" s="77">
        <v>17852.3</v>
      </c>
      <c r="Y63" s="77">
        <v>0</v>
      </c>
      <c r="Z63" s="77"/>
      <c r="AA63" s="77"/>
      <c r="AB63" s="77"/>
    </row>
    <row r="64" spans="1:28" x14ac:dyDescent="0.25">
      <c r="A64" s="82" t="s">
        <v>108</v>
      </c>
      <c r="B64" s="82" t="s">
        <v>722</v>
      </c>
      <c r="C64" s="78">
        <v>2095.1</v>
      </c>
      <c r="D64" s="78">
        <f t="shared" si="38"/>
        <v>2095.1</v>
      </c>
      <c r="E64" s="79" t="str">
        <f t="shared" si="25"/>
        <v>Yes</v>
      </c>
      <c r="F64" s="79" t="s">
        <v>666</v>
      </c>
      <c r="G64" s="47">
        <v>1.36</v>
      </c>
      <c r="H64" s="47">
        <v>0</v>
      </c>
      <c r="I64" s="69">
        <f t="shared" si="26"/>
        <v>2095.1</v>
      </c>
      <c r="J64" s="69">
        <f t="shared" si="27"/>
        <v>2107.9615441394508</v>
      </c>
      <c r="K64" s="69">
        <f t="shared" si="28"/>
        <v>2138.5607369726736</v>
      </c>
      <c r="L64" s="69">
        <f t="shared" si="29"/>
        <v>2192.1206613010231</v>
      </c>
      <c r="N64" s="69">
        <f t="shared" si="30"/>
        <v>-1.36</v>
      </c>
      <c r="O64" s="69">
        <f t="shared" si="31"/>
        <v>-1.36</v>
      </c>
      <c r="P64" s="69">
        <f t="shared" si="32"/>
        <v>-1.36</v>
      </c>
      <c r="Q64" s="69">
        <f t="shared" si="33"/>
        <v>-1.36</v>
      </c>
      <c r="R64" s="43"/>
      <c r="S64" s="77">
        <f t="shared" si="34"/>
        <v>2093.7399999999998</v>
      </c>
      <c r="T64" s="77">
        <f t="shared" si="35"/>
        <v>2106.6015441394507</v>
      </c>
      <c r="U64" s="77">
        <f t="shared" si="36"/>
        <v>2137.2007369726734</v>
      </c>
      <c r="V64" s="77">
        <f t="shared" si="37"/>
        <v>2190.760661301023</v>
      </c>
      <c r="X64" s="77">
        <v>2111.87</v>
      </c>
      <c r="Y64" s="77">
        <v>-1</v>
      </c>
      <c r="Z64" s="77"/>
      <c r="AA64" s="77"/>
      <c r="AB64" s="77"/>
    </row>
    <row r="65" spans="1:28" x14ac:dyDescent="0.25">
      <c r="A65" s="82" t="s">
        <v>110</v>
      </c>
      <c r="B65" s="82" t="s">
        <v>723</v>
      </c>
      <c r="C65" s="78">
        <v>9.1</v>
      </c>
      <c r="D65" s="78">
        <f t="shared" si="38"/>
        <v>9.1</v>
      </c>
      <c r="E65" s="79" t="str">
        <f t="shared" si="25"/>
        <v>No</v>
      </c>
      <c r="F65" s="79" t="s">
        <v>668</v>
      </c>
      <c r="G65" s="47">
        <v>0</v>
      </c>
      <c r="H65" s="47">
        <v>2.3600000000000003</v>
      </c>
      <c r="I65" s="69">
        <f t="shared" si="26"/>
        <v>9.1</v>
      </c>
      <c r="J65" s="69">
        <f t="shared" si="27"/>
        <v>9.1</v>
      </c>
      <c r="K65" s="69">
        <f t="shared" si="28"/>
        <v>9.1</v>
      </c>
      <c r="L65" s="69">
        <f t="shared" si="29"/>
        <v>9.1</v>
      </c>
      <c r="N65" s="69">
        <f t="shared" si="30"/>
        <v>2.3600000000000003</v>
      </c>
      <c r="O65" s="69">
        <f t="shared" si="31"/>
        <v>2.3600000000000003</v>
      </c>
      <c r="P65" s="69">
        <f t="shared" si="32"/>
        <v>2.3600000000000003</v>
      </c>
      <c r="Q65" s="69">
        <f t="shared" si="33"/>
        <v>2.3600000000000003</v>
      </c>
      <c r="R65" s="43"/>
      <c r="S65" s="77">
        <f t="shared" si="34"/>
        <v>11.46</v>
      </c>
      <c r="T65" s="77">
        <f t="shared" si="35"/>
        <v>11.46</v>
      </c>
      <c r="U65" s="77">
        <f t="shared" si="36"/>
        <v>11.46</v>
      </c>
      <c r="V65" s="77">
        <f t="shared" si="37"/>
        <v>11.46</v>
      </c>
      <c r="X65" s="77">
        <v>14.2</v>
      </c>
      <c r="Y65" s="77">
        <v>2</v>
      </c>
      <c r="Z65" s="77"/>
      <c r="AA65" s="77"/>
      <c r="AB65" s="77"/>
    </row>
    <row r="66" spans="1:28" x14ac:dyDescent="0.25">
      <c r="A66" s="82" t="s">
        <v>112</v>
      </c>
      <c r="B66" s="82" t="s">
        <v>724</v>
      </c>
      <c r="C66" s="78">
        <v>44.22</v>
      </c>
      <c r="D66" s="78">
        <f t="shared" si="38"/>
        <v>44.22</v>
      </c>
      <c r="E66" s="79" t="str">
        <f t="shared" si="25"/>
        <v>No</v>
      </c>
      <c r="F66" s="79" t="s">
        <v>666</v>
      </c>
      <c r="G66" s="47">
        <v>1</v>
      </c>
      <c r="H66" s="47">
        <v>0</v>
      </c>
      <c r="I66" s="69">
        <f t="shared" si="26"/>
        <v>44.22</v>
      </c>
      <c r="J66" s="69">
        <f t="shared" si="27"/>
        <v>44.22</v>
      </c>
      <c r="K66" s="69">
        <f t="shared" si="28"/>
        <v>44.22</v>
      </c>
      <c r="L66" s="69">
        <f t="shared" si="29"/>
        <v>44.22</v>
      </c>
      <c r="N66" s="69">
        <f t="shared" si="30"/>
        <v>-1</v>
      </c>
      <c r="O66" s="69">
        <f t="shared" si="31"/>
        <v>-1</v>
      </c>
      <c r="P66" s="69">
        <f t="shared" si="32"/>
        <v>-1</v>
      </c>
      <c r="Q66" s="69">
        <f t="shared" si="33"/>
        <v>-1</v>
      </c>
      <c r="R66" s="43"/>
      <c r="S66" s="77">
        <f t="shared" si="34"/>
        <v>43.22</v>
      </c>
      <c r="T66" s="77">
        <f t="shared" si="35"/>
        <v>43.22</v>
      </c>
      <c r="U66" s="77">
        <f t="shared" si="36"/>
        <v>43.22</v>
      </c>
      <c r="V66" s="77">
        <f t="shared" si="37"/>
        <v>43.22</v>
      </c>
      <c r="X66" s="77">
        <v>42.6</v>
      </c>
      <c r="Y66" s="77">
        <v>-1</v>
      </c>
      <c r="Z66" s="77"/>
      <c r="AA66" s="77"/>
      <c r="AB66" s="77"/>
    </row>
    <row r="67" spans="1:28" x14ac:dyDescent="0.25">
      <c r="A67" s="82" t="s">
        <v>114</v>
      </c>
      <c r="B67" s="82" t="s">
        <v>725</v>
      </c>
      <c r="C67" s="78">
        <v>314.56</v>
      </c>
      <c r="D67" s="78">
        <f t="shared" si="38"/>
        <v>314.56</v>
      </c>
      <c r="E67" s="79" t="str">
        <f t="shared" si="25"/>
        <v>Yes</v>
      </c>
      <c r="F67" s="79" t="s">
        <v>666</v>
      </c>
      <c r="G67" s="47">
        <v>0</v>
      </c>
      <c r="H67" s="47">
        <v>0</v>
      </c>
      <c r="I67" s="69">
        <f t="shared" si="26"/>
        <v>314.56</v>
      </c>
      <c r="J67" s="69">
        <f t="shared" si="27"/>
        <v>316.49104258723008</v>
      </c>
      <c r="K67" s="69">
        <f t="shared" si="28"/>
        <v>321.08523002344725</v>
      </c>
      <c r="L67" s="69">
        <f t="shared" si="29"/>
        <v>329.12676016364372</v>
      </c>
      <c r="N67" s="69">
        <f t="shared" si="30"/>
        <v>0</v>
      </c>
      <c r="O67" s="69">
        <f t="shared" si="31"/>
        <v>0</v>
      </c>
      <c r="P67" s="69">
        <f t="shared" si="32"/>
        <v>0</v>
      </c>
      <c r="Q67" s="69">
        <f t="shared" si="33"/>
        <v>0</v>
      </c>
      <c r="R67" s="43"/>
      <c r="S67" s="77">
        <f t="shared" si="34"/>
        <v>314.56</v>
      </c>
      <c r="T67" s="77">
        <f t="shared" si="35"/>
        <v>316.49104258723008</v>
      </c>
      <c r="U67" s="77">
        <f t="shared" si="36"/>
        <v>321.08523002344725</v>
      </c>
      <c r="V67" s="77">
        <f t="shared" si="37"/>
        <v>329.12676016364372</v>
      </c>
      <c r="X67" s="77">
        <v>320.2</v>
      </c>
      <c r="Y67" s="77">
        <v>0</v>
      </c>
      <c r="Z67" s="77"/>
      <c r="AA67" s="77"/>
      <c r="AB67" s="77"/>
    </row>
    <row r="68" spans="1:28" x14ac:dyDescent="0.25">
      <c r="A68" s="82" t="s">
        <v>116</v>
      </c>
      <c r="B68" s="82" t="s">
        <v>726</v>
      </c>
      <c r="C68" s="78">
        <v>2392.91</v>
      </c>
      <c r="D68" s="78">
        <f t="shared" si="38"/>
        <v>2392.91</v>
      </c>
      <c r="E68" s="79" t="str">
        <f t="shared" si="25"/>
        <v>Yes</v>
      </c>
      <c r="F68" s="79" t="s">
        <v>666</v>
      </c>
      <c r="G68" s="47">
        <v>0</v>
      </c>
      <c r="H68" s="47">
        <v>0</v>
      </c>
      <c r="I68" s="69">
        <f t="shared" si="26"/>
        <v>2392.91</v>
      </c>
      <c r="J68" s="69">
        <f t="shared" si="27"/>
        <v>2407.599760673349</v>
      </c>
      <c r="K68" s="69">
        <f t="shared" si="28"/>
        <v>2442.5485051354499</v>
      </c>
      <c r="L68" s="69">
        <f t="shared" si="29"/>
        <v>2503.7217563046306</v>
      </c>
      <c r="N68" s="69">
        <f t="shared" si="30"/>
        <v>0</v>
      </c>
      <c r="O68" s="69">
        <f t="shared" si="31"/>
        <v>0</v>
      </c>
      <c r="P68" s="69">
        <f t="shared" si="32"/>
        <v>0</v>
      </c>
      <c r="Q68" s="69">
        <f t="shared" si="33"/>
        <v>0</v>
      </c>
      <c r="R68" s="43"/>
      <c r="S68" s="77">
        <f t="shared" si="34"/>
        <v>2392.91</v>
      </c>
      <c r="T68" s="77">
        <f t="shared" si="35"/>
        <v>2407.599760673349</v>
      </c>
      <c r="U68" s="77">
        <f t="shared" si="36"/>
        <v>2442.5485051354499</v>
      </c>
      <c r="V68" s="77">
        <f t="shared" si="37"/>
        <v>2503.7217563046306</v>
      </c>
      <c r="X68" s="77">
        <v>2372.69</v>
      </c>
      <c r="Y68" s="77">
        <v>0</v>
      </c>
      <c r="Z68" s="77"/>
      <c r="AA68" s="77"/>
      <c r="AB68" s="77"/>
    </row>
    <row r="69" spans="1:28" x14ac:dyDescent="0.25">
      <c r="A69" s="82" t="s">
        <v>118</v>
      </c>
      <c r="B69" s="82" t="s">
        <v>727</v>
      </c>
      <c r="C69" s="78">
        <v>2943.79</v>
      </c>
      <c r="D69" s="78">
        <f t="shared" si="38"/>
        <v>2943.79</v>
      </c>
      <c r="E69" s="79" t="str">
        <f t="shared" si="25"/>
        <v>Yes</v>
      </c>
      <c r="F69" s="79" t="s">
        <v>666</v>
      </c>
      <c r="G69" s="47">
        <v>0</v>
      </c>
      <c r="H69" s="47">
        <v>0</v>
      </c>
      <c r="I69" s="69">
        <f t="shared" si="26"/>
        <v>2943.79</v>
      </c>
      <c r="J69" s="69">
        <f t="shared" si="27"/>
        <v>2961.861540748544</v>
      </c>
      <c r="K69" s="69">
        <f t="shared" si="28"/>
        <v>3004.8559552731554</v>
      </c>
      <c r="L69" s="69">
        <f t="shared" si="29"/>
        <v>3080.1121099381126</v>
      </c>
      <c r="N69" s="69">
        <f t="shared" si="30"/>
        <v>0</v>
      </c>
      <c r="O69" s="69">
        <f t="shared" si="31"/>
        <v>0</v>
      </c>
      <c r="P69" s="69">
        <f t="shared" si="32"/>
        <v>0</v>
      </c>
      <c r="Q69" s="69">
        <f t="shared" si="33"/>
        <v>0</v>
      </c>
      <c r="R69" s="43"/>
      <c r="S69" s="77">
        <f t="shared" si="34"/>
        <v>2943.79</v>
      </c>
      <c r="T69" s="77">
        <f t="shared" si="35"/>
        <v>2961.861540748544</v>
      </c>
      <c r="U69" s="77">
        <f t="shared" si="36"/>
        <v>3004.8559552731554</v>
      </c>
      <c r="V69" s="77">
        <f t="shared" si="37"/>
        <v>3080.1121099381126</v>
      </c>
      <c r="X69" s="77">
        <v>2951.49</v>
      </c>
      <c r="Y69" s="77">
        <v>0</v>
      </c>
      <c r="Z69" s="77"/>
      <c r="AA69" s="77"/>
      <c r="AB69" s="77"/>
    </row>
    <row r="70" spans="1:28" x14ac:dyDescent="0.25">
      <c r="A70" s="82" t="s">
        <v>120</v>
      </c>
      <c r="B70" s="82" t="s">
        <v>728</v>
      </c>
      <c r="C70" s="78">
        <v>918.28</v>
      </c>
      <c r="D70" s="78">
        <f t="shared" si="38"/>
        <v>918.28</v>
      </c>
      <c r="E70" s="79" t="str">
        <f t="shared" si="25"/>
        <v>Yes</v>
      </c>
      <c r="F70" s="79" t="s">
        <v>666</v>
      </c>
      <c r="G70" s="47">
        <v>0</v>
      </c>
      <c r="H70" s="47">
        <v>0</v>
      </c>
      <c r="I70" s="69">
        <f t="shared" si="26"/>
        <v>918.28</v>
      </c>
      <c r="J70" s="69">
        <f t="shared" si="27"/>
        <v>923.91720049275693</v>
      </c>
      <c r="K70" s="69">
        <f t="shared" si="28"/>
        <v>937.3287926816223</v>
      </c>
      <c r="L70" s="69">
        <f t="shared" si="29"/>
        <v>960.80404794974163</v>
      </c>
      <c r="N70" s="69">
        <f t="shared" si="30"/>
        <v>0</v>
      </c>
      <c r="O70" s="69">
        <f t="shared" si="31"/>
        <v>0</v>
      </c>
      <c r="P70" s="69">
        <f t="shared" si="32"/>
        <v>0</v>
      </c>
      <c r="Q70" s="69">
        <f t="shared" si="33"/>
        <v>0</v>
      </c>
      <c r="R70" s="43"/>
      <c r="S70" s="77">
        <f t="shared" si="34"/>
        <v>918.28</v>
      </c>
      <c r="T70" s="77">
        <f t="shared" si="35"/>
        <v>923.91720049275693</v>
      </c>
      <c r="U70" s="77">
        <f t="shared" si="36"/>
        <v>937.3287926816223</v>
      </c>
      <c r="V70" s="77">
        <f t="shared" si="37"/>
        <v>960.80404794974163</v>
      </c>
      <c r="X70" s="77">
        <v>961.14</v>
      </c>
      <c r="Y70" s="77">
        <v>0</v>
      </c>
      <c r="Z70" s="77"/>
      <c r="AA70" s="77"/>
      <c r="AB70" s="77"/>
    </row>
    <row r="71" spans="1:28" x14ac:dyDescent="0.25">
      <c r="A71" s="82" t="s">
        <v>122</v>
      </c>
      <c r="B71" s="82" t="s">
        <v>729</v>
      </c>
      <c r="C71" s="78">
        <v>206.22</v>
      </c>
      <c r="D71" s="78">
        <f t="shared" si="38"/>
        <v>206.22</v>
      </c>
      <c r="E71" s="79" t="str">
        <f t="shared" si="25"/>
        <v>Yes</v>
      </c>
      <c r="F71" s="79" t="s">
        <v>666</v>
      </c>
      <c r="G71" s="47">
        <v>0</v>
      </c>
      <c r="H71" s="47">
        <v>0</v>
      </c>
      <c r="I71" s="69">
        <f t="shared" si="26"/>
        <v>206.22</v>
      </c>
      <c r="J71" s="69">
        <f t="shared" si="27"/>
        <v>207.48595753541005</v>
      </c>
      <c r="K71" s="69">
        <f t="shared" si="28"/>
        <v>210.49782596463405</v>
      </c>
      <c r="L71" s="69">
        <f t="shared" si="29"/>
        <v>215.76971160016086</v>
      </c>
      <c r="N71" s="69">
        <f t="shared" si="30"/>
        <v>0</v>
      </c>
      <c r="O71" s="69">
        <f t="shared" si="31"/>
        <v>0</v>
      </c>
      <c r="P71" s="69">
        <f t="shared" si="32"/>
        <v>0</v>
      </c>
      <c r="Q71" s="69">
        <f t="shared" si="33"/>
        <v>0</v>
      </c>
      <c r="R71" s="43"/>
      <c r="S71" s="77">
        <f t="shared" si="34"/>
        <v>206.22</v>
      </c>
      <c r="T71" s="77">
        <f t="shared" si="35"/>
        <v>207.48595753541005</v>
      </c>
      <c r="U71" s="77">
        <f t="shared" si="36"/>
        <v>210.49782596463405</v>
      </c>
      <c r="V71" s="77">
        <f t="shared" si="37"/>
        <v>215.76971160016086</v>
      </c>
      <c r="X71" s="77">
        <v>199.35</v>
      </c>
      <c r="Y71" s="77">
        <v>0</v>
      </c>
      <c r="Z71" s="77"/>
      <c r="AA71" s="77"/>
      <c r="AB71" s="77"/>
    </row>
    <row r="72" spans="1:28" x14ac:dyDescent="0.25">
      <c r="A72" s="82" t="s">
        <v>124</v>
      </c>
      <c r="B72" s="82" t="s">
        <v>730</v>
      </c>
      <c r="C72" s="78">
        <v>518.44000000000005</v>
      </c>
      <c r="D72" s="78">
        <f t="shared" si="38"/>
        <v>518.44000000000005</v>
      </c>
      <c r="E72" s="79" t="str">
        <f t="shared" si="25"/>
        <v>Yes</v>
      </c>
      <c r="F72" s="79" t="s">
        <v>666</v>
      </c>
      <c r="G72" s="47">
        <v>0</v>
      </c>
      <c r="H72" s="47">
        <v>0</v>
      </c>
      <c r="I72" s="69">
        <f t="shared" si="26"/>
        <v>518.44000000000005</v>
      </c>
      <c r="J72" s="69">
        <f t="shared" si="27"/>
        <v>521.62263516951793</v>
      </c>
      <c r="K72" s="69">
        <f t="shared" si="28"/>
        <v>529.19451504754568</v>
      </c>
      <c r="L72" s="69">
        <f t="shared" si="29"/>
        <v>542.44811018323821</v>
      </c>
      <c r="N72" s="69">
        <f t="shared" si="30"/>
        <v>0</v>
      </c>
      <c r="O72" s="69">
        <f t="shared" si="31"/>
        <v>0</v>
      </c>
      <c r="P72" s="69">
        <f t="shared" si="32"/>
        <v>0</v>
      </c>
      <c r="Q72" s="69">
        <f t="shared" si="33"/>
        <v>0</v>
      </c>
      <c r="R72" s="43"/>
      <c r="S72" s="77">
        <f t="shared" si="34"/>
        <v>518.44000000000005</v>
      </c>
      <c r="T72" s="77">
        <f t="shared" si="35"/>
        <v>521.62263516951793</v>
      </c>
      <c r="U72" s="77">
        <f t="shared" si="36"/>
        <v>529.19451504754568</v>
      </c>
      <c r="V72" s="77">
        <f t="shared" si="37"/>
        <v>542.44811018323821</v>
      </c>
      <c r="X72" s="77">
        <v>487.22</v>
      </c>
      <c r="Y72" s="77">
        <v>0</v>
      </c>
      <c r="Z72" s="77"/>
      <c r="AA72" s="77"/>
      <c r="AB72" s="77"/>
    </row>
    <row r="73" spans="1:28" x14ac:dyDescent="0.25">
      <c r="A73" s="82" t="s">
        <v>126</v>
      </c>
      <c r="B73" s="82" t="s">
        <v>731</v>
      </c>
      <c r="C73" s="78">
        <v>1733.84</v>
      </c>
      <c r="D73" s="78">
        <f t="shared" si="38"/>
        <v>1733.84</v>
      </c>
      <c r="E73" s="79" t="str">
        <f t="shared" si="25"/>
        <v>Yes</v>
      </c>
      <c r="F73" s="79" t="s">
        <v>666</v>
      </c>
      <c r="G73" s="47">
        <v>0</v>
      </c>
      <c r="H73" s="47">
        <v>0</v>
      </c>
      <c r="I73" s="69">
        <f t="shared" si="26"/>
        <v>1733.84</v>
      </c>
      <c r="J73" s="69">
        <f t="shared" ref="J73:J136" si="39">(IF(E73="Yes",(D73*(1+SY201920Growth)),D73))</f>
        <v>1744.4838163766626</v>
      </c>
      <c r="K73" s="69">
        <f t="shared" ref="K73:K136" si="40">(IF(E73="Yes",((D73*(1+SY201920Growth))*(1+SY202021Growth)),D73))</f>
        <v>1769.8067625376837</v>
      </c>
      <c r="L73" s="69">
        <f t="shared" ref="L73:L136" si="41">(IF(E73="Yes",(((D73*(1+SY201920Growth))*(1+SY202021Growth))*(1+SY202122growth)),D73))</f>
        <v>1814.1313003628306</v>
      </c>
      <c r="N73" s="69">
        <f t="shared" si="30"/>
        <v>0</v>
      </c>
      <c r="O73" s="69">
        <f t="shared" si="31"/>
        <v>0</v>
      </c>
      <c r="P73" s="69">
        <f t="shared" si="32"/>
        <v>0</v>
      </c>
      <c r="Q73" s="69">
        <f t="shared" si="33"/>
        <v>0</v>
      </c>
      <c r="R73" s="43"/>
      <c r="S73" s="77">
        <f t="shared" si="34"/>
        <v>1733.84</v>
      </c>
      <c r="T73" s="77">
        <f t="shared" si="35"/>
        <v>1744.4838163766626</v>
      </c>
      <c r="U73" s="77">
        <f t="shared" si="36"/>
        <v>1769.8067625376837</v>
      </c>
      <c r="V73" s="77">
        <f t="shared" si="37"/>
        <v>1814.1313003628306</v>
      </c>
      <c r="X73" s="77">
        <v>1728.61</v>
      </c>
      <c r="Y73" s="77">
        <v>0</v>
      </c>
      <c r="Z73" s="77"/>
      <c r="AA73" s="77"/>
      <c r="AB73" s="77"/>
    </row>
    <row r="74" spans="1:28" x14ac:dyDescent="0.25">
      <c r="A74" s="82" t="s">
        <v>128</v>
      </c>
      <c r="B74" s="82" t="s">
        <v>732</v>
      </c>
      <c r="C74" s="78">
        <v>8643.83</v>
      </c>
      <c r="D74" s="78">
        <f t="shared" si="38"/>
        <v>8643.83</v>
      </c>
      <c r="E74" s="79" t="str">
        <f t="shared" ref="E74:E137" si="42">IF(C74&gt;100,"Yes","No")</f>
        <v>Yes</v>
      </c>
      <c r="F74" s="79" t="s">
        <v>666</v>
      </c>
      <c r="G74" s="47">
        <v>0</v>
      </c>
      <c r="H74" s="47">
        <v>0</v>
      </c>
      <c r="I74" s="69">
        <f t="shared" ref="I74:I137" si="43">D74</f>
        <v>8643.83</v>
      </c>
      <c r="J74" s="69">
        <f t="shared" si="39"/>
        <v>8696.8933387804445</v>
      </c>
      <c r="K74" s="69">
        <f t="shared" si="40"/>
        <v>8823.1375376194483</v>
      </c>
      <c r="L74" s="69">
        <f t="shared" si="41"/>
        <v>9044.1116585239961</v>
      </c>
      <c r="N74" s="69">
        <f t="shared" ref="N74:N137" si="44">-G74+H74</f>
        <v>0</v>
      </c>
      <c r="O74" s="69">
        <f t="shared" ref="O74:O137" si="45">-G74+H74</f>
        <v>0</v>
      </c>
      <c r="P74" s="69">
        <f t="shared" ref="P74:P137" si="46">-G74+H74</f>
        <v>0</v>
      </c>
      <c r="Q74" s="69">
        <f t="shared" ref="Q74:Q137" si="47">-G74+H74</f>
        <v>0</v>
      </c>
      <c r="R74" s="43"/>
      <c r="S74" s="77">
        <f t="shared" ref="S74:S137" si="48">SUM(I74,N74)</f>
        <v>8643.83</v>
      </c>
      <c r="T74" s="77">
        <f t="shared" ref="T74:T137" si="49">SUM(J74,O74)</f>
        <v>8696.8933387804445</v>
      </c>
      <c r="U74" s="77">
        <f t="shared" ref="U74:U137" si="50">SUM(K74,P74)</f>
        <v>8823.1375376194483</v>
      </c>
      <c r="V74" s="77">
        <f t="shared" ref="V74:V137" si="51">SUM(L74,Q74)</f>
        <v>9044.1116585239961</v>
      </c>
      <c r="X74" s="77">
        <v>8596.84</v>
      </c>
      <c r="Y74" s="77">
        <v>0</v>
      </c>
      <c r="Z74" s="77"/>
      <c r="AA74" s="77"/>
      <c r="AB74" s="77"/>
    </row>
    <row r="75" spans="1:28" x14ac:dyDescent="0.25">
      <c r="A75" s="82" t="s">
        <v>130</v>
      </c>
      <c r="B75" s="82" t="s">
        <v>733</v>
      </c>
      <c r="C75" s="78">
        <v>2563.17</v>
      </c>
      <c r="D75" s="78">
        <f t="shared" si="38"/>
        <v>2563.17</v>
      </c>
      <c r="E75" s="79" t="str">
        <f t="shared" si="42"/>
        <v>Yes</v>
      </c>
      <c r="F75" s="79" t="s">
        <v>666</v>
      </c>
      <c r="G75" s="47">
        <v>0</v>
      </c>
      <c r="H75" s="47">
        <v>0</v>
      </c>
      <c r="I75" s="69">
        <f t="shared" si="43"/>
        <v>2563.17</v>
      </c>
      <c r="J75" s="69">
        <f t="shared" si="39"/>
        <v>2578.9049644847105</v>
      </c>
      <c r="K75" s="69">
        <f t="shared" si="40"/>
        <v>2616.3403771592043</v>
      </c>
      <c r="L75" s="69">
        <f t="shared" si="41"/>
        <v>2681.8662190000214</v>
      </c>
      <c r="N75" s="69">
        <f t="shared" si="44"/>
        <v>0</v>
      </c>
      <c r="O75" s="69">
        <f t="shared" si="45"/>
        <v>0</v>
      </c>
      <c r="P75" s="69">
        <f t="shared" si="46"/>
        <v>0</v>
      </c>
      <c r="Q75" s="69">
        <f t="shared" si="47"/>
        <v>0</v>
      </c>
      <c r="R75" s="43"/>
      <c r="S75" s="77">
        <f t="shared" si="48"/>
        <v>2563.17</v>
      </c>
      <c r="T75" s="77">
        <f t="shared" si="49"/>
        <v>2578.9049644847105</v>
      </c>
      <c r="U75" s="77">
        <f t="shared" si="50"/>
        <v>2616.3403771592043</v>
      </c>
      <c r="V75" s="77">
        <f t="shared" si="51"/>
        <v>2681.8662190000214</v>
      </c>
      <c r="X75" s="77">
        <v>2530.5700000000002</v>
      </c>
      <c r="Y75" s="77">
        <v>0</v>
      </c>
      <c r="Z75" s="77"/>
      <c r="AA75" s="77"/>
      <c r="AB75" s="77"/>
    </row>
    <row r="76" spans="1:28" x14ac:dyDescent="0.25">
      <c r="A76" s="82" t="s">
        <v>132</v>
      </c>
      <c r="B76" s="82" t="s">
        <v>734</v>
      </c>
      <c r="C76" s="78">
        <v>146.38999999999999</v>
      </c>
      <c r="D76" s="78">
        <f t="shared" si="38"/>
        <v>146.38999999999999</v>
      </c>
      <c r="E76" s="79" t="str">
        <f t="shared" si="42"/>
        <v>Yes</v>
      </c>
      <c r="F76" s="79" t="s">
        <v>666</v>
      </c>
      <c r="G76" s="47">
        <v>0</v>
      </c>
      <c r="H76" s="47">
        <v>0</v>
      </c>
      <c r="I76" s="69">
        <f t="shared" si="43"/>
        <v>146.38999999999999</v>
      </c>
      <c r="J76" s="69">
        <f t="shared" si="39"/>
        <v>147.2886690117771</v>
      </c>
      <c r="K76" s="69">
        <f t="shared" si="40"/>
        <v>149.42671294230809</v>
      </c>
      <c r="L76" s="69">
        <f t="shared" si="41"/>
        <v>153.16908195687878</v>
      </c>
      <c r="N76" s="69">
        <f t="shared" si="44"/>
        <v>0</v>
      </c>
      <c r="O76" s="69">
        <f t="shared" si="45"/>
        <v>0</v>
      </c>
      <c r="P76" s="69">
        <f t="shared" si="46"/>
        <v>0</v>
      </c>
      <c r="Q76" s="69">
        <f t="shared" si="47"/>
        <v>0</v>
      </c>
      <c r="R76" s="43"/>
      <c r="S76" s="77">
        <f t="shared" si="48"/>
        <v>146.38999999999999</v>
      </c>
      <c r="T76" s="77">
        <f t="shared" si="49"/>
        <v>147.2886690117771</v>
      </c>
      <c r="U76" s="77">
        <f t="shared" si="50"/>
        <v>149.42671294230809</v>
      </c>
      <c r="V76" s="77">
        <f t="shared" si="51"/>
        <v>153.16908195687878</v>
      </c>
      <c r="X76" s="77">
        <v>140.36000000000001</v>
      </c>
      <c r="Y76" s="77">
        <v>0</v>
      </c>
      <c r="Z76" s="77"/>
      <c r="AA76" s="77"/>
      <c r="AB76" s="77"/>
    </row>
    <row r="77" spans="1:28" x14ac:dyDescent="0.25">
      <c r="A77" s="82" t="s">
        <v>134</v>
      </c>
      <c r="B77" s="82" t="s">
        <v>735</v>
      </c>
      <c r="C77" s="78">
        <v>727.06</v>
      </c>
      <c r="D77" s="78">
        <f t="shared" si="38"/>
        <v>727.06</v>
      </c>
      <c r="E77" s="79" t="str">
        <f t="shared" si="42"/>
        <v>Yes</v>
      </c>
      <c r="F77" s="79" t="s">
        <v>666</v>
      </c>
      <c r="G77" s="47">
        <v>40</v>
      </c>
      <c r="H77" s="47">
        <v>0</v>
      </c>
      <c r="I77" s="69">
        <f t="shared" si="43"/>
        <v>727.06</v>
      </c>
      <c r="J77" s="69">
        <f t="shared" si="39"/>
        <v>731.52332599018143</v>
      </c>
      <c r="K77" s="69">
        <f t="shared" si="40"/>
        <v>742.14212659221619</v>
      </c>
      <c r="L77" s="69">
        <f t="shared" si="41"/>
        <v>760.72896186603123</v>
      </c>
      <c r="N77" s="69">
        <f t="shared" si="44"/>
        <v>-40</v>
      </c>
      <c r="O77" s="69">
        <f t="shared" si="45"/>
        <v>-40</v>
      </c>
      <c r="P77" s="69">
        <f t="shared" si="46"/>
        <v>-40</v>
      </c>
      <c r="Q77" s="69">
        <f t="shared" si="47"/>
        <v>-40</v>
      </c>
      <c r="R77" s="43"/>
      <c r="S77" s="77">
        <f t="shared" si="48"/>
        <v>687.06</v>
      </c>
      <c r="T77" s="77">
        <f t="shared" si="49"/>
        <v>691.52332599018143</v>
      </c>
      <c r="U77" s="77">
        <f t="shared" si="50"/>
        <v>702.14212659221619</v>
      </c>
      <c r="V77" s="77">
        <f t="shared" si="51"/>
        <v>720.72896186603123</v>
      </c>
      <c r="X77" s="77">
        <v>579.66999999999996</v>
      </c>
      <c r="Y77" s="77">
        <v>-66</v>
      </c>
      <c r="Z77" s="77"/>
      <c r="AA77" s="77"/>
      <c r="AB77" s="77"/>
    </row>
    <row r="78" spans="1:28" x14ac:dyDescent="0.25">
      <c r="A78" s="82" t="s">
        <v>136</v>
      </c>
      <c r="B78" s="82" t="s">
        <v>736</v>
      </c>
      <c r="C78" s="78">
        <v>3350.54</v>
      </c>
      <c r="D78" s="78">
        <f t="shared" si="38"/>
        <v>3350.54</v>
      </c>
      <c r="E78" s="79" t="str">
        <f t="shared" si="42"/>
        <v>Yes</v>
      </c>
      <c r="F78" s="79" t="s">
        <v>666</v>
      </c>
      <c r="G78" s="47">
        <v>110.4</v>
      </c>
      <c r="H78" s="47">
        <v>0</v>
      </c>
      <c r="I78" s="69">
        <f t="shared" si="43"/>
        <v>3350.54</v>
      </c>
      <c r="J78" s="69">
        <f t="shared" si="39"/>
        <v>3371.1085256555757</v>
      </c>
      <c r="K78" s="69">
        <f t="shared" si="40"/>
        <v>3420.0435738897536</v>
      </c>
      <c r="L78" s="69">
        <f t="shared" si="41"/>
        <v>3505.6980385258607</v>
      </c>
      <c r="N78" s="69">
        <f t="shared" si="44"/>
        <v>-110.4</v>
      </c>
      <c r="O78" s="69">
        <f t="shared" si="45"/>
        <v>-110.4</v>
      </c>
      <c r="P78" s="69">
        <f t="shared" si="46"/>
        <v>-110.4</v>
      </c>
      <c r="Q78" s="69">
        <f t="shared" si="47"/>
        <v>-110.4</v>
      </c>
      <c r="R78" s="43"/>
      <c r="S78" s="77">
        <f t="shared" si="48"/>
        <v>3240.14</v>
      </c>
      <c r="T78" s="77">
        <f t="shared" si="49"/>
        <v>3260.7085256555756</v>
      </c>
      <c r="U78" s="77">
        <f t="shared" si="50"/>
        <v>3309.6435738897535</v>
      </c>
      <c r="V78" s="77">
        <f t="shared" si="51"/>
        <v>3395.2980385258606</v>
      </c>
      <c r="X78" s="77">
        <v>3176.86</v>
      </c>
      <c r="Y78" s="77">
        <v>-99</v>
      </c>
      <c r="Z78" s="77"/>
      <c r="AA78" s="77"/>
      <c r="AB78" s="77"/>
    </row>
    <row r="79" spans="1:28" x14ac:dyDescent="0.25">
      <c r="A79" s="82" t="s">
        <v>138</v>
      </c>
      <c r="B79" s="82" t="s">
        <v>737</v>
      </c>
      <c r="C79" s="78">
        <v>1654.12</v>
      </c>
      <c r="D79" s="78">
        <f t="shared" si="38"/>
        <v>1654.12</v>
      </c>
      <c r="E79" s="79" t="str">
        <f t="shared" si="42"/>
        <v>Yes</v>
      </c>
      <c r="F79" s="79" t="s">
        <v>666</v>
      </c>
      <c r="G79" s="47">
        <v>0</v>
      </c>
      <c r="H79" s="47">
        <v>0</v>
      </c>
      <c r="I79" s="69">
        <f t="shared" si="43"/>
        <v>1654.12</v>
      </c>
      <c r="J79" s="69">
        <f t="shared" si="39"/>
        <v>1664.274425751491</v>
      </c>
      <c r="K79" s="69">
        <f t="shared" si="40"/>
        <v>1688.4330515208053</v>
      </c>
      <c r="L79" s="69">
        <f t="shared" si="41"/>
        <v>1730.7195972847353</v>
      </c>
      <c r="N79" s="69">
        <f t="shared" si="44"/>
        <v>0</v>
      </c>
      <c r="O79" s="69">
        <f t="shared" si="45"/>
        <v>0</v>
      </c>
      <c r="P79" s="69">
        <f t="shared" si="46"/>
        <v>0</v>
      </c>
      <c r="Q79" s="69">
        <f t="shared" si="47"/>
        <v>0</v>
      </c>
      <c r="R79" s="43"/>
      <c r="S79" s="77">
        <f t="shared" si="48"/>
        <v>1654.12</v>
      </c>
      <c r="T79" s="77">
        <f t="shared" si="49"/>
        <v>1664.274425751491</v>
      </c>
      <c r="U79" s="77">
        <f t="shared" si="50"/>
        <v>1688.4330515208053</v>
      </c>
      <c r="V79" s="77">
        <f t="shared" si="51"/>
        <v>1730.7195972847353</v>
      </c>
      <c r="X79" s="77">
        <v>1657</v>
      </c>
      <c r="Y79" s="77">
        <v>0</v>
      </c>
      <c r="Z79" s="77"/>
      <c r="AA79" s="77"/>
      <c r="AB79" s="77"/>
    </row>
    <row r="80" spans="1:28" x14ac:dyDescent="0.25">
      <c r="A80" s="82" t="s">
        <v>140</v>
      </c>
      <c r="B80" s="82" t="s">
        <v>738</v>
      </c>
      <c r="C80" s="78">
        <v>702.59</v>
      </c>
      <c r="D80" s="78">
        <f t="shared" si="38"/>
        <v>702.59</v>
      </c>
      <c r="E80" s="79" t="str">
        <f t="shared" si="42"/>
        <v>Yes</v>
      </c>
      <c r="F80" s="79" t="s">
        <v>666</v>
      </c>
      <c r="G80" s="47">
        <v>0</v>
      </c>
      <c r="H80" s="47">
        <v>0</v>
      </c>
      <c r="I80" s="69">
        <f t="shared" si="43"/>
        <v>702.59</v>
      </c>
      <c r="J80" s="69">
        <f t="shared" si="39"/>
        <v>706.90310786928399</v>
      </c>
      <c r="K80" s="69">
        <f t="shared" si="40"/>
        <v>717.16452111576098</v>
      </c>
      <c r="L80" s="69">
        <f t="shared" si="41"/>
        <v>735.12579610686169</v>
      </c>
      <c r="N80" s="69">
        <f t="shared" si="44"/>
        <v>0</v>
      </c>
      <c r="O80" s="69">
        <f t="shared" si="45"/>
        <v>0</v>
      </c>
      <c r="P80" s="69">
        <f t="shared" si="46"/>
        <v>0</v>
      </c>
      <c r="Q80" s="69">
        <f t="shared" si="47"/>
        <v>0</v>
      </c>
      <c r="R80" s="43"/>
      <c r="S80" s="77">
        <f t="shared" si="48"/>
        <v>702.59</v>
      </c>
      <c r="T80" s="77">
        <f t="shared" si="49"/>
        <v>706.90310786928399</v>
      </c>
      <c r="U80" s="77">
        <f t="shared" si="50"/>
        <v>717.16452111576098</v>
      </c>
      <c r="V80" s="77">
        <f t="shared" si="51"/>
        <v>735.12579610686169</v>
      </c>
      <c r="X80" s="77">
        <v>682.2</v>
      </c>
      <c r="Y80" s="77">
        <v>0</v>
      </c>
      <c r="Z80" s="77"/>
      <c r="AA80" s="77"/>
      <c r="AB80" s="77"/>
    </row>
    <row r="81" spans="1:28" x14ac:dyDescent="0.25">
      <c r="A81" s="82" t="s">
        <v>142</v>
      </c>
      <c r="B81" s="82" t="s">
        <v>739</v>
      </c>
      <c r="C81" s="78">
        <v>298.86</v>
      </c>
      <c r="D81" s="78">
        <f t="shared" si="38"/>
        <v>298.86</v>
      </c>
      <c r="E81" s="79" t="str">
        <f t="shared" si="42"/>
        <v>Yes</v>
      </c>
      <c r="F81" s="79" t="s">
        <v>668</v>
      </c>
      <c r="G81" s="47">
        <v>0</v>
      </c>
      <c r="H81" s="47">
        <v>105.9</v>
      </c>
      <c r="I81" s="69">
        <f t="shared" si="43"/>
        <v>298.86</v>
      </c>
      <c r="J81" s="69">
        <f t="shared" si="39"/>
        <v>300.69466234619654</v>
      </c>
      <c r="K81" s="69">
        <f t="shared" si="40"/>
        <v>305.05954935404196</v>
      </c>
      <c r="L81" s="69">
        <f t="shared" si="41"/>
        <v>312.69971878975889</v>
      </c>
      <c r="N81" s="69">
        <f t="shared" si="44"/>
        <v>105.9</v>
      </c>
      <c r="O81" s="69">
        <f t="shared" si="45"/>
        <v>105.9</v>
      </c>
      <c r="P81" s="69">
        <f t="shared" si="46"/>
        <v>105.9</v>
      </c>
      <c r="Q81" s="69">
        <f t="shared" si="47"/>
        <v>105.9</v>
      </c>
      <c r="R81" s="43"/>
      <c r="S81" s="77">
        <f t="shared" si="48"/>
        <v>404.76</v>
      </c>
      <c r="T81" s="77">
        <f t="shared" si="49"/>
        <v>406.59466234619651</v>
      </c>
      <c r="U81" s="77">
        <f t="shared" si="50"/>
        <v>410.959549354042</v>
      </c>
      <c r="V81" s="77">
        <f t="shared" si="51"/>
        <v>418.59971878975887</v>
      </c>
      <c r="X81" s="77">
        <v>487.77</v>
      </c>
      <c r="Y81" s="77">
        <v>88</v>
      </c>
      <c r="Z81" s="77"/>
      <c r="AA81" s="77"/>
      <c r="AB81" s="77"/>
    </row>
    <row r="82" spans="1:28" x14ac:dyDescent="0.25">
      <c r="A82" s="82" t="s">
        <v>144</v>
      </c>
      <c r="B82" s="82" t="s">
        <v>740</v>
      </c>
      <c r="C82" s="78">
        <v>1390.38</v>
      </c>
      <c r="D82" s="78">
        <f t="shared" si="38"/>
        <v>1390.38</v>
      </c>
      <c r="E82" s="79" t="str">
        <f t="shared" si="42"/>
        <v>Yes</v>
      </c>
      <c r="F82" s="79" t="s">
        <v>666</v>
      </c>
      <c r="G82" s="47">
        <v>0</v>
      </c>
      <c r="H82" s="47">
        <v>0</v>
      </c>
      <c r="I82" s="69">
        <f t="shared" si="43"/>
        <v>1390.38</v>
      </c>
      <c r="J82" s="69">
        <f t="shared" si="39"/>
        <v>1398.9153604795047</v>
      </c>
      <c r="K82" s="69">
        <f t="shared" si="40"/>
        <v>1419.2220311546305</v>
      </c>
      <c r="L82" s="69">
        <f t="shared" si="41"/>
        <v>1454.7662283708257</v>
      </c>
      <c r="N82" s="69">
        <f t="shared" si="44"/>
        <v>0</v>
      </c>
      <c r="O82" s="69">
        <f t="shared" si="45"/>
        <v>0</v>
      </c>
      <c r="P82" s="69">
        <f t="shared" si="46"/>
        <v>0</v>
      </c>
      <c r="Q82" s="69">
        <f t="shared" si="47"/>
        <v>0</v>
      </c>
      <c r="R82" s="43"/>
      <c r="S82" s="77">
        <f t="shared" si="48"/>
        <v>1390.38</v>
      </c>
      <c r="T82" s="77">
        <f t="shared" si="49"/>
        <v>1398.9153604795047</v>
      </c>
      <c r="U82" s="77">
        <f t="shared" si="50"/>
        <v>1419.2220311546305</v>
      </c>
      <c r="V82" s="77">
        <f t="shared" si="51"/>
        <v>1454.7662283708257</v>
      </c>
      <c r="X82" s="77">
        <v>1371.65</v>
      </c>
      <c r="Y82" s="77">
        <v>0</v>
      </c>
      <c r="Z82" s="77"/>
      <c r="AA82" s="77"/>
      <c r="AB82" s="77"/>
    </row>
    <row r="83" spans="1:28" x14ac:dyDescent="0.25">
      <c r="A83" s="82" t="s">
        <v>146</v>
      </c>
      <c r="B83" s="82" t="s">
        <v>741</v>
      </c>
      <c r="C83" s="78">
        <v>1501.26</v>
      </c>
      <c r="D83" s="78">
        <f t="shared" si="38"/>
        <v>1501.26</v>
      </c>
      <c r="E83" s="79" t="str">
        <f t="shared" si="42"/>
        <v>Yes</v>
      </c>
      <c r="F83" s="79" t="s">
        <v>666</v>
      </c>
      <c r="G83" s="47">
        <v>89.47</v>
      </c>
      <c r="H83" s="47">
        <v>0</v>
      </c>
      <c r="I83" s="69">
        <f t="shared" si="43"/>
        <v>1501.26</v>
      </c>
      <c r="J83" s="69">
        <f t="shared" si="39"/>
        <v>1510.4760382582178</v>
      </c>
      <c r="K83" s="69">
        <f t="shared" si="40"/>
        <v>1532.4021249523155</v>
      </c>
      <c r="L83" s="69">
        <f t="shared" si="41"/>
        <v>1570.7809001884275</v>
      </c>
      <c r="N83" s="69">
        <f t="shared" si="44"/>
        <v>-89.47</v>
      </c>
      <c r="O83" s="69">
        <f t="shared" si="45"/>
        <v>-89.47</v>
      </c>
      <c r="P83" s="69">
        <f t="shared" si="46"/>
        <v>-89.47</v>
      </c>
      <c r="Q83" s="69">
        <f t="shared" si="47"/>
        <v>-89.47</v>
      </c>
      <c r="R83" s="43"/>
      <c r="S83" s="77">
        <f t="shared" si="48"/>
        <v>1411.79</v>
      </c>
      <c r="T83" s="77">
        <f t="shared" si="49"/>
        <v>1421.0060382582178</v>
      </c>
      <c r="U83" s="77">
        <f t="shared" si="50"/>
        <v>1442.9321249523155</v>
      </c>
      <c r="V83" s="77">
        <f t="shared" si="51"/>
        <v>1481.3109001884275</v>
      </c>
      <c r="X83" s="77">
        <v>1268.56</v>
      </c>
      <c r="Y83" s="77">
        <v>-93</v>
      </c>
      <c r="Z83" s="77"/>
      <c r="AA83" s="77"/>
      <c r="AB83" s="77"/>
    </row>
    <row r="84" spans="1:28" x14ac:dyDescent="0.25">
      <c r="A84" s="82" t="s">
        <v>148</v>
      </c>
      <c r="B84" s="82" t="s">
        <v>742</v>
      </c>
      <c r="C84" s="78">
        <v>172.56</v>
      </c>
      <c r="D84" s="78">
        <f t="shared" si="38"/>
        <v>172.56</v>
      </c>
      <c r="E84" s="79" t="str">
        <f t="shared" si="42"/>
        <v>Yes</v>
      </c>
      <c r="F84" s="79" t="s">
        <v>666</v>
      </c>
      <c r="G84" s="47">
        <v>0</v>
      </c>
      <c r="H84" s="47">
        <v>0</v>
      </c>
      <c r="I84" s="69">
        <f t="shared" si="43"/>
        <v>172.56</v>
      </c>
      <c r="J84" s="69">
        <f t="shared" si="39"/>
        <v>173.6193232097292</v>
      </c>
      <c r="K84" s="69">
        <f t="shared" si="40"/>
        <v>176.13958320462248</v>
      </c>
      <c r="L84" s="69">
        <f t="shared" si="41"/>
        <v>180.55097194124602</v>
      </c>
      <c r="N84" s="69">
        <f t="shared" si="44"/>
        <v>0</v>
      </c>
      <c r="O84" s="69">
        <f t="shared" si="45"/>
        <v>0</v>
      </c>
      <c r="P84" s="69">
        <f t="shared" si="46"/>
        <v>0</v>
      </c>
      <c r="Q84" s="69">
        <f t="shared" si="47"/>
        <v>0</v>
      </c>
      <c r="R84" s="43"/>
      <c r="S84" s="77">
        <f t="shared" si="48"/>
        <v>172.56</v>
      </c>
      <c r="T84" s="77">
        <f t="shared" si="49"/>
        <v>173.6193232097292</v>
      </c>
      <c r="U84" s="77">
        <f t="shared" si="50"/>
        <v>176.13958320462248</v>
      </c>
      <c r="V84" s="77">
        <f t="shared" si="51"/>
        <v>180.55097194124602</v>
      </c>
      <c r="X84" s="77">
        <v>166.17</v>
      </c>
      <c r="Y84" s="77">
        <v>0</v>
      </c>
      <c r="Z84" s="77"/>
      <c r="AA84" s="77"/>
      <c r="AB84" s="77"/>
    </row>
    <row r="85" spans="1:28" x14ac:dyDescent="0.25">
      <c r="A85" s="82" t="s">
        <v>150</v>
      </c>
      <c r="B85" s="82" t="s">
        <v>743</v>
      </c>
      <c r="C85" s="78">
        <v>178.21</v>
      </c>
      <c r="D85" s="78">
        <f t="shared" si="38"/>
        <v>178.21</v>
      </c>
      <c r="E85" s="79" t="str">
        <f t="shared" si="42"/>
        <v>Yes</v>
      </c>
      <c r="F85" s="79" t="s">
        <v>666</v>
      </c>
      <c r="G85" s="47">
        <v>13.9</v>
      </c>
      <c r="H85" s="47">
        <v>0</v>
      </c>
      <c r="I85" s="69">
        <f t="shared" si="43"/>
        <v>178.21</v>
      </c>
      <c r="J85" s="69">
        <f t="shared" si="39"/>
        <v>179.30400781876358</v>
      </c>
      <c r="K85" s="69">
        <f t="shared" si="40"/>
        <v>181.90678675762504</v>
      </c>
      <c r="L85" s="69">
        <f t="shared" si="41"/>
        <v>186.46261421910907</v>
      </c>
      <c r="N85" s="69">
        <f t="shared" si="44"/>
        <v>-13.9</v>
      </c>
      <c r="O85" s="69">
        <f t="shared" si="45"/>
        <v>-13.9</v>
      </c>
      <c r="P85" s="69">
        <f t="shared" si="46"/>
        <v>-13.9</v>
      </c>
      <c r="Q85" s="69">
        <f t="shared" si="47"/>
        <v>-13.9</v>
      </c>
      <c r="R85" s="43"/>
      <c r="S85" s="77">
        <f t="shared" si="48"/>
        <v>164.31</v>
      </c>
      <c r="T85" s="77">
        <f t="shared" si="49"/>
        <v>165.40400781876357</v>
      </c>
      <c r="U85" s="77">
        <f t="shared" si="50"/>
        <v>168.00678675762504</v>
      </c>
      <c r="V85" s="77">
        <f t="shared" si="51"/>
        <v>172.56261421910907</v>
      </c>
      <c r="X85" s="77">
        <v>156.6</v>
      </c>
      <c r="Y85" s="77">
        <v>-7.4000000000000057</v>
      </c>
      <c r="Z85" s="77"/>
      <c r="AA85" s="77"/>
      <c r="AB85" s="77"/>
    </row>
    <row r="86" spans="1:28" x14ac:dyDescent="0.25">
      <c r="A86" s="82" t="s">
        <v>152</v>
      </c>
      <c r="B86" s="82" t="s">
        <v>744</v>
      </c>
      <c r="C86" s="78">
        <v>152.02000000000001</v>
      </c>
      <c r="D86" s="78">
        <f t="shared" si="38"/>
        <v>152.02000000000001</v>
      </c>
      <c r="E86" s="79" t="str">
        <f t="shared" si="42"/>
        <v>Yes</v>
      </c>
      <c r="F86" s="79" t="s">
        <v>668</v>
      </c>
      <c r="G86" s="47">
        <v>0</v>
      </c>
      <c r="H86" s="47">
        <v>117.4</v>
      </c>
      <c r="I86" s="69">
        <f t="shared" si="43"/>
        <v>152.02000000000001</v>
      </c>
      <c r="J86" s="69">
        <f t="shared" si="39"/>
        <v>152.95323084343437</v>
      </c>
      <c r="K86" s="69">
        <f t="shared" si="40"/>
        <v>155.17350161547699</v>
      </c>
      <c r="L86" s="69">
        <f t="shared" si="41"/>
        <v>159.05979806738654</v>
      </c>
      <c r="N86" s="69">
        <f t="shared" si="44"/>
        <v>117.4</v>
      </c>
      <c r="O86" s="69">
        <f t="shared" si="45"/>
        <v>117.4</v>
      </c>
      <c r="P86" s="69">
        <f t="shared" si="46"/>
        <v>117.4</v>
      </c>
      <c r="Q86" s="69">
        <f t="shared" si="47"/>
        <v>117.4</v>
      </c>
      <c r="R86" s="43"/>
      <c r="S86" s="77">
        <f t="shared" si="48"/>
        <v>269.42</v>
      </c>
      <c r="T86" s="77">
        <f t="shared" si="49"/>
        <v>270.3532308434344</v>
      </c>
      <c r="U86" s="77">
        <f t="shared" si="50"/>
        <v>272.57350161547697</v>
      </c>
      <c r="V86" s="77">
        <f t="shared" si="51"/>
        <v>276.45979806738654</v>
      </c>
      <c r="X86" s="77">
        <v>366.14</v>
      </c>
      <c r="Y86" s="77">
        <v>109</v>
      </c>
      <c r="Z86" s="77"/>
      <c r="AA86" s="77"/>
      <c r="AB86" s="77"/>
    </row>
    <row r="87" spans="1:28" x14ac:dyDescent="0.25">
      <c r="A87" s="82" t="s">
        <v>154</v>
      </c>
      <c r="B87" s="82" t="s">
        <v>745</v>
      </c>
      <c r="C87" s="78">
        <v>55.4</v>
      </c>
      <c r="D87" s="78">
        <f t="shared" si="38"/>
        <v>55.4</v>
      </c>
      <c r="E87" s="79" t="str">
        <f t="shared" si="42"/>
        <v>No</v>
      </c>
      <c r="F87" s="79" t="s">
        <v>668</v>
      </c>
      <c r="G87" s="47">
        <v>0</v>
      </c>
      <c r="H87" s="47">
        <v>23.35</v>
      </c>
      <c r="I87" s="69">
        <f t="shared" si="43"/>
        <v>55.4</v>
      </c>
      <c r="J87" s="69">
        <f t="shared" si="39"/>
        <v>55.4</v>
      </c>
      <c r="K87" s="69">
        <f t="shared" si="40"/>
        <v>55.4</v>
      </c>
      <c r="L87" s="69">
        <f t="shared" si="41"/>
        <v>55.4</v>
      </c>
      <c r="N87" s="69">
        <f t="shared" si="44"/>
        <v>23.35</v>
      </c>
      <c r="O87" s="69">
        <f t="shared" si="45"/>
        <v>23.35</v>
      </c>
      <c r="P87" s="69">
        <f t="shared" si="46"/>
        <v>23.35</v>
      </c>
      <c r="Q87" s="69">
        <f t="shared" si="47"/>
        <v>23.35</v>
      </c>
      <c r="R87" s="43"/>
      <c r="S87" s="77">
        <f t="shared" si="48"/>
        <v>78.75</v>
      </c>
      <c r="T87" s="77">
        <f t="shared" si="49"/>
        <v>78.75</v>
      </c>
      <c r="U87" s="77">
        <f t="shared" si="50"/>
        <v>78.75</v>
      </c>
      <c r="V87" s="77">
        <f t="shared" si="51"/>
        <v>78.75</v>
      </c>
      <c r="X87" s="77">
        <v>120.6</v>
      </c>
      <c r="Y87" s="77">
        <v>27</v>
      </c>
      <c r="Z87" s="77"/>
      <c r="AA87" s="77"/>
      <c r="AB87" s="77"/>
    </row>
    <row r="88" spans="1:28" x14ac:dyDescent="0.25">
      <c r="A88" s="82" t="s">
        <v>156</v>
      </c>
      <c r="B88" s="82" t="s">
        <v>746</v>
      </c>
      <c r="C88" s="78">
        <v>145.6</v>
      </c>
      <c r="D88" s="78">
        <f t="shared" si="38"/>
        <v>145.6</v>
      </c>
      <c r="E88" s="79" t="str">
        <f t="shared" si="42"/>
        <v>Yes</v>
      </c>
      <c r="F88" s="79" t="s">
        <v>666</v>
      </c>
      <c r="G88" s="47">
        <v>0</v>
      </c>
      <c r="H88" s="47">
        <v>0</v>
      </c>
      <c r="I88" s="69">
        <f t="shared" si="43"/>
        <v>145.6</v>
      </c>
      <c r="J88" s="69">
        <f t="shared" si="39"/>
        <v>146.49381930538115</v>
      </c>
      <c r="K88" s="69">
        <f t="shared" si="40"/>
        <v>148.62032518887943</v>
      </c>
      <c r="L88" s="69">
        <f t="shared" si="41"/>
        <v>152.34249834634576</v>
      </c>
      <c r="N88" s="69">
        <f t="shared" si="44"/>
        <v>0</v>
      </c>
      <c r="O88" s="69">
        <f t="shared" si="45"/>
        <v>0</v>
      </c>
      <c r="P88" s="69">
        <f t="shared" si="46"/>
        <v>0</v>
      </c>
      <c r="Q88" s="69">
        <f t="shared" si="47"/>
        <v>0</v>
      </c>
      <c r="R88" s="43"/>
      <c r="S88" s="77">
        <f t="shared" si="48"/>
        <v>145.6</v>
      </c>
      <c r="T88" s="77">
        <f t="shared" si="49"/>
        <v>146.49381930538115</v>
      </c>
      <c r="U88" s="77">
        <f t="shared" si="50"/>
        <v>148.62032518887943</v>
      </c>
      <c r="V88" s="77">
        <f t="shared" si="51"/>
        <v>152.34249834634576</v>
      </c>
      <c r="X88" s="77">
        <v>146.29</v>
      </c>
      <c r="Y88" s="77">
        <v>0</v>
      </c>
      <c r="Z88" s="77"/>
      <c r="AA88" s="77"/>
      <c r="AB88" s="77"/>
    </row>
    <row r="89" spans="1:28" x14ac:dyDescent="0.25">
      <c r="A89" s="82" t="s">
        <v>158</v>
      </c>
      <c r="B89" s="82" t="s">
        <v>747</v>
      </c>
      <c r="C89" s="78">
        <v>617.37</v>
      </c>
      <c r="D89" s="78">
        <f t="shared" si="38"/>
        <v>617.37</v>
      </c>
      <c r="E89" s="79" t="str">
        <f t="shared" si="42"/>
        <v>Yes</v>
      </c>
      <c r="F89" s="79" t="s">
        <v>666</v>
      </c>
      <c r="G89" s="47">
        <v>0</v>
      </c>
      <c r="H89" s="47">
        <v>0</v>
      </c>
      <c r="I89" s="69">
        <f t="shared" si="43"/>
        <v>617.37</v>
      </c>
      <c r="J89" s="69">
        <f t="shared" si="39"/>
        <v>621.15995346540637</v>
      </c>
      <c r="K89" s="69">
        <f t="shared" si="40"/>
        <v>630.17671814463256</v>
      </c>
      <c r="L89" s="69">
        <f t="shared" si="41"/>
        <v>645.95939700606789</v>
      </c>
      <c r="N89" s="69">
        <f t="shared" si="44"/>
        <v>0</v>
      </c>
      <c r="O89" s="69">
        <f t="shared" si="45"/>
        <v>0</v>
      </c>
      <c r="P89" s="69">
        <f t="shared" si="46"/>
        <v>0</v>
      </c>
      <c r="Q89" s="69">
        <f t="shared" si="47"/>
        <v>0</v>
      </c>
      <c r="R89" s="43"/>
      <c r="S89" s="77">
        <f t="shared" si="48"/>
        <v>617.37</v>
      </c>
      <c r="T89" s="77">
        <f t="shared" si="49"/>
        <v>621.15995346540637</v>
      </c>
      <c r="U89" s="77">
        <f t="shared" si="50"/>
        <v>630.17671814463256</v>
      </c>
      <c r="V89" s="77">
        <f t="shared" si="51"/>
        <v>645.95939700606789</v>
      </c>
      <c r="X89" s="77">
        <v>580.33000000000004</v>
      </c>
      <c r="Y89" s="77">
        <v>0</v>
      </c>
      <c r="Z89" s="77"/>
      <c r="AA89" s="77"/>
      <c r="AB89" s="77"/>
    </row>
    <row r="90" spans="1:28" x14ac:dyDescent="0.25">
      <c r="A90" s="82" t="s">
        <v>160</v>
      </c>
      <c r="B90" s="82" t="s">
        <v>748</v>
      </c>
      <c r="C90" s="78">
        <v>228.5</v>
      </c>
      <c r="D90" s="78">
        <f t="shared" si="38"/>
        <v>228.5</v>
      </c>
      <c r="E90" s="79" t="str">
        <f t="shared" si="42"/>
        <v>Yes</v>
      </c>
      <c r="F90" s="79" t="s">
        <v>666</v>
      </c>
      <c r="G90" s="47">
        <v>0</v>
      </c>
      <c r="H90" s="47">
        <v>0</v>
      </c>
      <c r="I90" s="69">
        <f t="shared" si="43"/>
        <v>228.5</v>
      </c>
      <c r="J90" s="69">
        <f t="shared" si="39"/>
        <v>229.9027315335137</v>
      </c>
      <c r="K90" s="69">
        <f t="shared" si="40"/>
        <v>233.24000209930597</v>
      </c>
      <c r="L90" s="69">
        <f t="shared" si="41"/>
        <v>239.0814620339286</v>
      </c>
      <c r="N90" s="69">
        <f t="shared" si="44"/>
        <v>0</v>
      </c>
      <c r="O90" s="69">
        <f t="shared" si="45"/>
        <v>0</v>
      </c>
      <c r="P90" s="69">
        <f t="shared" si="46"/>
        <v>0</v>
      </c>
      <c r="Q90" s="69">
        <f t="shared" si="47"/>
        <v>0</v>
      </c>
      <c r="R90" s="43"/>
      <c r="S90" s="77">
        <f t="shared" si="48"/>
        <v>228.5</v>
      </c>
      <c r="T90" s="77">
        <f t="shared" si="49"/>
        <v>229.9027315335137</v>
      </c>
      <c r="U90" s="77">
        <f t="shared" si="50"/>
        <v>233.24000209930597</v>
      </c>
      <c r="V90" s="77">
        <f t="shared" si="51"/>
        <v>239.0814620339286</v>
      </c>
      <c r="X90" s="77">
        <v>233.17</v>
      </c>
      <c r="Y90" s="77">
        <v>0</v>
      </c>
      <c r="Z90" s="77"/>
      <c r="AA90" s="77"/>
      <c r="AB90" s="77"/>
    </row>
    <row r="91" spans="1:28" x14ac:dyDescent="0.25">
      <c r="A91" s="82" t="s">
        <v>162</v>
      </c>
      <c r="B91" s="82" t="s">
        <v>749</v>
      </c>
      <c r="C91" s="78">
        <v>5817.02</v>
      </c>
      <c r="D91" s="78">
        <f t="shared" si="38"/>
        <v>5817.02</v>
      </c>
      <c r="E91" s="79" t="str">
        <f t="shared" si="42"/>
        <v>Yes</v>
      </c>
      <c r="F91" s="79" t="s">
        <v>666</v>
      </c>
      <c r="G91" s="47">
        <v>0</v>
      </c>
      <c r="H91" s="47">
        <v>0</v>
      </c>
      <c r="I91" s="69">
        <f t="shared" si="43"/>
        <v>5817.02</v>
      </c>
      <c r="J91" s="69">
        <f t="shared" si="39"/>
        <v>5852.7299229106347</v>
      </c>
      <c r="K91" s="69">
        <f t="shared" si="40"/>
        <v>5937.6882144932388</v>
      </c>
      <c r="L91" s="69">
        <f t="shared" si="41"/>
        <v>6086.3967014468426</v>
      </c>
      <c r="N91" s="69">
        <f t="shared" si="44"/>
        <v>0</v>
      </c>
      <c r="O91" s="69">
        <f t="shared" si="45"/>
        <v>0</v>
      </c>
      <c r="P91" s="69">
        <f t="shared" si="46"/>
        <v>0</v>
      </c>
      <c r="Q91" s="69">
        <f t="shared" si="47"/>
        <v>0</v>
      </c>
      <c r="R91" s="43"/>
      <c r="S91" s="77">
        <f t="shared" si="48"/>
        <v>5817.02</v>
      </c>
      <c r="T91" s="77">
        <f t="shared" si="49"/>
        <v>5852.7299229106347</v>
      </c>
      <c r="U91" s="77">
        <f t="shared" si="50"/>
        <v>5937.6882144932388</v>
      </c>
      <c r="V91" s="77">
        <f t="shared" si="51"/>
        <v>6086.3967014468426</v>
      </c>
      <c r="X91" s="77">
        <v>5797.42</v>
      </c>
      <c r="Y91" s="77">
        <v>0</v>
      </c>
      <c r="Z91" s="77"/>
      <c r="AA91" s="77"/>
      <c r="AB91" s="77"/>
    </row>
    <row r="92" spans="1:28" x14ac:dyDescent="0.25">
      <c r="A92" s="82" t="s">
        <v>164</v>
      </c>
      <c r="B92" s="82" t="s">
        <v>750</v>
      </c>
      <c r="C92" s="78">
        <v>972.64</v>
      </c>
      <c r="D92" s="78">
        <f t="shared" si="38"/>
        <v>972.64</v>
      </c>
      <c r="E92" s="79" t="str">
        <f t="shared" si="42"/>
        <v>Yes</v>
      </c>
      <c r="F92" s="79" t="s">
        <v>666</v>
      </c>
      <c r="G92" s="47">
        <v>0</v>
      </c>
      <c r="H92" s="47">
        <v>0</v>
      </c>
      <c r="I92" s="69">
        <f t="shared" si="43"/>
        <v>972.64</v>
      </c>
      <c r="J92" s="69">
        <f t="shared" si="39"/>
        <v>978.61090940374959</v>
      </c>
      <c r="K92" s="69">
        <f t="shared" si="40"/>
        <v>992.81643606944851</v>
      </c>
      <c r="L92" s="69">
        <f t="shared" si="41"/>
        <v>1017.6813708213582</v>
      </c>
      <c r="N92" s="69">
        <f t="shared" si="44"/>
        <v>0</v>
      </c>
      <c r="O92" s="69">
        <f t="shared" si="45"/>
        <v>0</v>
      </c>
      <c r="P92" s="69">
        <f t="shared" si="46"/>
        <v>0</v>
      </c>
      <c r="Q92" s="69">
        <f t="shared" si="47"/>
        <v>0</v>
      </c>
      <c r="R92" s="43"/>
      <c r="S92" s="77">
        <f t="shared" si="48"/>
        <v>972.64</v>
      </c>
      <c r="T92" s="77">
        <f t="shared" si="49"/>
        <v>978.61090940374959</v>
      </c>
      <c r="U92" s="77">
        <f t="shared" si="50"/>
        <v>992.81643606944851</v>
      </c>
      <c r="V92" s="77">
        <f t="shared" si="51"/>
        <v>1017.6813708213582</v>
      </c>
      <c r="X92" s="77">
        <v>983.17</v>
      </c>
      <c r="Y92" s="77">
        <v>0</v>
      </c>
      <c r="Z92" s="77"/>
      <c r="AA92" s="77"/>
      <c r="AB92" s="77"/>
    </row>
    <row r="93" spans="1:28" x14ac:dyDescent="0.25">
      <c r="A93" s="82" t="s">
        <v>166</v>
      </c>
      <c r="B93" s="82" t="s">
        <v>751</v>
      </c>
      <c r="C93" s="78">
        <v>1296.75</v>
      </c>
      <c r="D93" s="78">
        <f t="shared" si="38"/>
        <v>1296.75</v>
      </c>
      <c r="E93" s="79" t="str">
        <f t="shared" si="42"/>
        <v>Yes</v>
      </c>
      <c r="F93" s="79" t="s">
        <v>666</v>
      </c>
      <c r="G93" s="47">
        <v>0</v>
      </c>
      <c r="H93" s="47">
        <v>0</v>
      </c>
      <c r="I93" s="69">
        <f t="shared" si="43"/>
        <v>1296.75</v>
      </c>
      <c r="J93" s="69">
        <f t="shared" si="39"/>
        <v>1304.7105781885509</v>
      </c>
      <c r="K93" s="69">
        <f t="shared" si="40"/>
        <v>1323.6497712134574</v>
      </c>
      <c r="L93" s="69">
        <f t="shared" si="41"/>
        <v>1356.8003758971417</v>
      </c>
      <c r="N93" s="69">
        <f t="shared" si="44"/>
        <v>0</v>
      </c>
      <c r="O93" s="69">
        <f t="shared" si="45"/>
        <v>0</v>
      </c>
      <c r="P93" s="69">
        <f t="shared" si="46"/>
        <v>0</v>
      </c>
      <c r="Q93" s="69">
        <f t="shared" si="47"/>
        <v>0</v>
      </c>
      <c r="R93" s="43"/>
      <c r="S93" s="77">
        <f t="shared" si="48"/>
        <v>1296.75</v>
      </c>
      <c r="T93" s="77">
        <f t="shared" si="49"/>
        <v>1304.7105781885509</v>
      </c>
      <c r="U93" s="77">
        <f t="shared" si="50"/>
        <v>1323.6497712134574</v>
      </c>
      <c r="V93" s="77">
        <f t="shared" si="51"/>
        <v>1356.8003758971417</v>
      </c>
      <c r="X93" s="77">
        <v>1340.35</v>
      </c>
      <c r="Y93" s="77">
        <v>0</v>
      </c>
      <c r="Z93" s="77"/>
      <c r="AA93" s="77"/>
      <c r="AB93" s="77"/>
    </row>
    <row r="94" spans="1:28" x14ac:dyDescent="0.25">
      <c r="A94" s="82" t="s">
        <v>168</v>
      </c>
      <c r="B94" s="82" t="s">
        <v>752</v>
      </c>
      <c r="C94" s="78">
        <v>17.3</v>
      </c>
      <c r="D94" s="78">
        <f t="shared" si="38"/>
        <v>17.3</v>
      </c>
      <c r="E94" s="79" t="str">
        <f t="shared" si="42"/>
        <v>No</v>
      </c>
      <c r="F94" s="79" t="s">
        <v>668</v>
      </c>
      <c r="G94" s="47">
        <v>0</v>
      </c>
      <c r="H94" s="47">
        <v>13.9</v>
      </c>
      <c r="I94" s="69">
        <f t="shared" si="43"/>
        <v>17.3</v>
      </c>
      <c r="J94" s="69">
        <f t="shared" si="39"/>
        <v>17.3</v>
      </c>
      <c r="K94" s="69">
        <f t="shared" si="40"/>
        <v>17.3</v>
      </c>
      <c r="L94" s="69">
        <f t="shared" si="41"/>
        <v>17.3</v>
      </c>
      <c r="N94" s="69">
        <f t="shared" si="44"/>
        <v>13.9</v>
      </c>
      <c r="O94" s="69">
        <f t="shared" si="45"/>
        <v>13.9</v>
      </c>
      <c r="P94" s="69">
        <f t="shared" si="46"/>
        <v>13.9</v>
      </c>
      <c r="Q94" s="69">
        <f t="shared" si="47"/>
        <v>13.9</v>
      </c>
      <c r="R94" s="43"/>
      <c r="S94" s="77">
        <f t="shared" si="48"/>
        <v>31.200000000000003</v>
      </c>
      <c r="T94" s="77">
        <f t="shared" si="49"/>
        <v>31.200000000000003</v>
      </c>
      <c r="U94" s="77">
        <f t="shared" si="50"/>
        <v>31.200000000000003</v>
      </c>
      <c r="V94" s="77">
        <f t="shared" si="51"/>
        <v>31.200000000000003</v>
      </c>
      <c r="X94" s="77">
        <v>33.5</v>
      </c>
      <c r="Y94" s="77">
        <v>7.3999999999999986</v>
      </c>
      <c r="Z94" s="77"/>
      <c r="AA94" s="77"/>
      <c r="AB94" s="77"/>
    </row>
    <row r="95" spans="1:28" x14ac:dyDescent="0.25">
      <c r="A95" s="82" t="s">
        <v>170</v>
      </c>
      <c r="B95" s="82" t="s">
        <v>753</v>
      </c>
      <c r="C95" s="78">
        <v>76.3</v>
      </c>
      <c r="D95" s="78">
        <f t="shared" si="38"/>
        <v>76.3</v>
      </c>
      <c r="E95" s="79" t="str">
        <f t="shared" si="42"/>
        <v>No</v>
      </c>
      <c r="F95" s="79" t="s">
        <v>668</v>
      </c>
      <c r="G95" s="47">
        <v>0</v>
      </c>
      <c r="H95" s="47">
        <v>25.76</v>
      </c>
      <c r="I95" s="69">
        <f t="shared" si="43"/>
        <v>76.3</v>
      </c>
      <c r="J95" s="69">
        <f t="shared" si="39"/>
        <v>76.3</v>
      </c>
      <c r="K95" s="69">
        <f t="shared" si="40"/>
        <v>76.3</v>
      </c>
      <c r="L95" s="69">
        <f t="shared" si="41"/>
        <v>76.3</v>
      </c>
      <c r="N95" s="69">
        <f t="shared" si="44"/>
        <v>25.76</v>
      </c>
      <c r="O95" s="69">
        <f t="shared" si="45"/>
        <v>25.76</v>
      </c>
      <c r="P95" s="69">
        <f t="shared" si="46"/>
        <v>25.76</v>
      </c>
      <c r="Q95" s="69">
        <f t="shared" si="47"/>
        <v>25.76</v>
      </c>
      <c r="R95" s="43"/>
      <c r="S95" s="77">
        <f t="shared" si="48"/>
        <v>102.06</v>
      </c>
      <c r="T95" s="77">
        <f t="shared" si="49"/>
        <v>102.06</v>
      </c>
      <c r="U95" s="77">
        <f t="shared" si="50"/>
        <v>102.06</v>
      </c>
      <c r="V95" s="77">
        <f t="shared" si="51"/>
        <v>102.06</v>
      </c>
      <c r="X95" s="77">
        <v>112.6</v>
      </c>
      <c r="Y95" s="77">
        <v>21.599999999999994</v>
      </c>
      <c r="Z95" s="77"/>
      <c r="AA95" s="77"/>
      <c r="AB95" s="77"/>
    </row>
    <row r="96" spans="1:28" x14ac:dyDescent="0.25">
      <c r="A96" s="82" t="s">
        <v>172</v>
      </c>
      <c r="B96" s="82" t="s">
        <v>754</v>
      </c>
      <c r="C96" s="78">
        <v>614.72</v>
      </c>
      <c r="D96" s="78">
        <f t="shared" si="38"/>
        <v>614.72</v>
      </c>
      <c r="E96" s="79" t="str">
        <f t="shared" si="42"/>
        <v>Yes</v>
      </c>
      <c r="F96" s="79" t="s">
        <v>666</v>
      </c>
      <c r="G96" s="47">
        <v>23.76</v>
      </c>
      <c r="H96" s="47">
        <v>0</v>
      </c>
      <c r="I96" s="69">
        <f t="shared" si="43"/>
        <v>614.72</v>
      </c>
      <c r="J96" s="69">
        <f t="shared" si="39"/>
        <v>618.49368546293897</v>
      </c>
      <c r="K96" s="69">
        <f t="shared" si="40"/>
        <v>627.47174656667562</v>
      </c>
      <c r="L96" s="69">
        <f t="shared" si="41"/>
        <v>643.18667983149498</v>
      </c>
      <c r="N96" s="69">
        <f t="shared" si="44"/>
        <v>-23.76</v>
      </c>
      <c r="O96" s="69">
        <f t="shared" si="45"/>
        <v>-23.76</v>
      </c>
      <c r="P96" s="69">
        <f t="shared" si="46"/>
        <v>-23.76</v>
      </c>
      <c r="Q96" s="69">
        <f t="shared" si="47"/>
        <v>-23.76</v>
      </c>
      <c r="R96" s="43"/>
      <c r="S96" s="77">
        <f t="shared" si="48"/>
        <v>590.96</v>
      </c>
      <c r="T96" s="77">
        <f t="shared" si="49"/>
        <v>594.73368546293898</v>
      </c>
      <c r="U96" s="77">
        <f t="shared" si="50"/>
        <v>603.71174656667563</v>
      </c>
      <c r="V96" s="77">
        <f t="shared" si="51"/>
        <v>619.42667983149499</v>
      </c>
      <c r="X96" s="77">
        <v>581.24</v>
      </c>
      <c r="Y96" s="77">
        <v>-18.600000000000023</v>
      </c>
      <c r="Z96" s="77"/>
      <c r="AA96" s="77"/>
      <c r="AB96" s="77"/>
    </row>
    <row r="97" spans="1:28" x14ac:dyDescent="0.25">
      <c r="A97" s="82" t="s">
        <v>174</v>
      </c>
      <c r="B97" s="82" t="s">
        <v>755</v>
      </c>
      <c r="C97" s="78">
        <v>832.22</v>
      </c>
      <c r="D97" s="78">
        <f t="shared" si="38"/>
        <v>832.22</v>
      </c>
      <c r="E97" s="79" t="str">
        <f t="shared" si="42"/>
        <v>Yes</v>
      </c>
      <c r="F97" s="79" t="s">
        <v>666</v>
      </c>
      <c r="G97" s="47">
        <v>2</v>
      </c>
      <c r="H97" s="47">
        <v>0</v>
      </c>
      <c r="I97" s="69">
        <f t="shared" si="43"/>
        <v>832.22</v>
      </c>
      <c r="J97" s="69">
        <f t="shared" si="39"/>
        <v>837.32888943904061</v>
      </c>
      <c r="K97" s="69">
        <f t="shared" si="40"/>
        <v>849.48356475748108</v>
      </c>
      <c r="L97" s="69">
        <f t="shared" si="41"/>
        <v>870.75874982002654</v>
      </c>
      <c r="N97" s="69">
        <f t="shared" si="44"/>
        <v>-2</v>
      </c>
      <c r="O97" s="69">
        <f t="shared" si="45"/>
        <v>-2</v>
      </c>
      <c r="P97" s="69">
        <f t="shared" si="46"/>
        <v>-2</v>
      </c>
      <c r="Q97" s="69">
        <f t="shared" si="47"/>
        <v>-2</v>
      </c>
      <c r="R97" s="43"/>
      <c r="S97" s="77">
        <f t="shared" si="48"/>
        <v>830.22</v>
      </c>
      <c r="T97" s="77">
        <f t="shared" si="49"/>
        <v>835.32888943904061</v>
      </c>
      <c r="U97" s="77">
        <f t="shared" si="50"/>
        <v>847.48356475748108</v>
      </c>
      <c r="V97" s="77">
        <f t="shared" si="51"/>
        <v>868.75874982002654</v>
      </c>
      <c r="X97" s="77">
        <v>932.65</v>
      </c>
      <c r="Y97" s="77">
        <v>-3</v>
      </c>
      <c r="Z97" s="77"/>
      <c r="AA97" s="77"/>
      <c r="AB97" s="77"/>
    </row>
    <row r="98" spans="1:28" x14ac:dyDescent="0.25">
      <c r="A98" s="82" t="s">
        <v>176</v>
      </c>
      <c r="B98" s="82" t="s">
        <v>756</v>
      </c>
      <c r="C98" s="78">
        <v>1183.6300000000001</v>
      </c>
      <c r="D98" s="78">
        <f t="shared" si="38"/>
        <v>1183.6300000000001</v>
      </c>
      <c r="E98" s="79" t="str">
        <f t="shared" si="42"/>
        <v>Yes</v>
      </c>
      <c r="F98" s="79" t="s">
        <v>666</v>
      </c>
      <c r="G98" s="47">
        <v>0</v>
      </c>
      <c r="H98" s="47">
        <v>0</v>
      </c>
      <c r="I98" s="69">
        <f t="shared" si="43"/>
        <v>1183.6300000000001</v>
      </c>
      <c r="J98" s="69">
        <f t="shared" si="39"/>
        <v>1190.8961493436011</v>
      </c>
      <c r="K98" s="69">
        <f t="shared" si="40"/>
        <v>1208.1832108744052</v>
      </c>
      <c r="L98" s="69">
        <f t="shared" si="41"/>
        <v>1238.4419733357504</v>
      </c>
      <c r="N98" s="69">
        <f t="shared" si="44"/>
        <v>0</v>
      </c>
      <c r="O98" s="69">
        <f t="shared" si="45"/>
        <v>0</v>
      </c>
      <c r="P98" s="69">
        <f t="shared" si="46"/>
        <v>0</v>
      </c>
      <c r="Q98" s="69">
        <f t="shared" si="47"/>
        <v>0</v>
      </c>
      <c r="R98" s="43"/>
      <c r="S98" s="77">
        <f t="shared" si="48"/>
        <v>1183.6300000000001</v>
      </c>
      <c r="T98" s="77">
        <f t="shared" si="49"/>
        <v>1190.8961493436011</v>
      </c>
      <c r="U98" s="77">
        <f t="shared" si="50"/>
        <v>1208.1832108744052</v>
      </c>
      <c r="V98" s="77">
        <f t="shared" si="51"/>
        <v>1238.4419733357504</v>
      </c>
      <c r="X98" s="77">
        <v>1141.3900000000001</v>
      </c>
      <c r="Y98" s="77">
        <v>0</v>
      </c>
      <c r="Z98" s="77"/>
      <c r="AA98" s="77"/>
      <c r="AB98" s="77"/>
    </row>
    <row r="99" spans="1:28" x14ac:dyDescent="0.25">
      <c r="A99" s="82" t="s">
        <v>178</v>
      </c>
      <c r="B99" s="82" t="s">
        <v>757</v>
      </c>
      <c r="C99" s="78">
        <v>53369.68</v>
      </c>
      <c r="D99" s="78">
        <f t="shared" si="38"/>
        <v>53369.68</v>
      </c>
      <c r="E99" s="79" t="str">
        <f t="shared" si="42"/>
        <v>Yes</v>
      </c>
      <c r="F99" s="79" t="s">
        <v>666</v>
      </c>
      <c r="G99" s="47">
        <v>0</v>
      </c>
      <c r="H99" s="47">
        <v>0</v>
      </c>
      <c r="I99" s="69">
        <f t="shared" si="43"/>
        <v>53369.68</v>
      </c>
      <c r="J99" s="69">
        <f t="shared" si="39"/>
        <v>53697.309466387465</v>
      </c>
      <c r="K99" s="69">
        <f t="shared" si="40"/>
        <v>54476.78019798376</v>
      </c>
      <c r="L99" s="69">
        <f t="shared" si="41"/>
        <v>55841.142768853038</v>
      </c>
      <c r="N99" s="69">
        <f t="shared" si="44"/>
        <v>0</v>
      </c>
      <c r="O99" s="69">
        <f t="shared" si="45"/>
        <v>0</v>
      </c>
      <c r="P99" s="69">
        <f t="shared" si="46"/>
        <v>0</v>
      </c>
      <c r="Q99" s="69">
        <f t="shared" si="47"/>
        <v>0</v>
      </c>
      <c r="R99" s="43"/>
      <c r="S99" s="77">
        <f t="shared" si="48"/>
        <v>53369.68</v>
      </c>
      <c r="T99" s="77">
        <f t="shared" si="49"/>
        <v>53697.309466387465</v>
      </c>
      <c r="U99" s="77">
        <f t="shared" si="50"/>
        <v>54476.78019798376</v>
      </c>
      <c r="V99" s="77">
        <f t="shared" si="51"/>
        <v>55841.142768853038</v>
      </c>
      <c r="X99" s="77">
        <v>53554.22</v>
      </c>
      <c r="Y99" s="77">
        <v>0</v>
      </c>
      <c r="Z99" s="77"/>
      <c r="AA99" s="77"/>
      <c r="AB99" s="77"/>
    </row>
    <row r="100" spans="1:28" x14ac:dyDescent="0.25">
      <c r="A100" s="82" t="s">
        <v>180</v>
      </c>
      <c r="B100" s="82" t="s">
        <v>758</v>
      </c>
      <c r="C100" s="78">
        <v>22266.05</v>
      </c>
      <c r="D100" s="78">
        <f t="shared" ref="D100" si="52">C100</f>
        <v>22266.05</v>
      </c>
      <c r="E100" s="79" t="str">
        <f t="shared" si="42"/>
        <v>Yes</v>
      </c>
      <c r="F100" s="79" t="s">
        <v>666</v>
      </c>
      <c r="G100" s="47">
        <v>0</v>
      </c>
      <c r="H100" s="47">
        <v>0</v>
      </c>
      <c r="I100" s="69">
        <f t="shared" si="43"/>
        <v>22266.05</v>
      </c>
      <c r="J100" s="69">
        <f t="shared" si="39"/>
        <v>22402.738360883119</v>
      </c>
      <c r="K100" s="69">
        <f t="shared" si="40"/>
        <v>22727.936755987972</v>
      </c>
      <c r="L100" s="69">
        <f t="shared" si="41"/>
        <v>23297.154432037445</v>
      </c>
      <c r="N100" s="69">
        <f t="shared" si="44"/>
        <v>0</v>
      </c>
      <c r="O100" s="69">
        <f t="shared" si="45"/>
        <v>0</v>
      </c>
      <c r="P100" s="69">
        <f t="shared" si="46"/>
        <v>0</v>
      </c>
      <c r="Q100" s="69">
        <f t="shared" si="47"/>
        <v>0</v>
      </c>
      <c r="R100" s="43"/>
      <c r="S100" s="77">
        <f t="shared" si="48"/>
        <v>22266.05</v>
      </c>
      <c r="T100" s="77">
        <f t="shared" si="49"/>
        <v>22402.738360883119</v>
      </c>
      <c r="U100" s="77">
        <f t="shared" si="50"/>
        <v>22727.936755987972</v>
      </c>
      <c r="V100" s="77">
        <f t="shared" si="51"/>
        <v>23297.154432037445</v>
      </c>
      <c r="X100" s="77">
        <v>22434.04</v>
      </c>
      <c r="Y100" s="77">
        <v>0</v>
      </c>
      <c r="Z100" s="77"/>
      <c r="AA100" s="77"/>
      <c r="AB100" s="77"/>
    </row>
    <row r="101" spans="1:28" x14ac:dyDescent="0.25">
      <c r="A101" s="82" t="s">
        <v>182</v>
      </c>
      <c r="B101" s="82" t="s">
        <v>759</v>
      </c>
      <c r="C101" s="78">
        <v>4036.61</v>
      </c>
      <c r="D101" s="83">
        <f>C101+C118</f>
        <v>4560.03</v>
      </c>
      <c r="E101" s="79" t="str">
        <f t="shared" si="42"/>
        <v>Yes</v>
      </c>
      <c r="F101" s="79" t="s">
        <v>666</v>
      </c>
      <c r="G101" s="47">
        <v>3.33</v>
      </c>
      <c r="H101" s="47">
        <v>0</v>
      </c>
      <c r="I101" s="69">
        <f t="shared" si="43"/>
        <v>4560.03</v>
      </c>
      <c r="J101" s="69">
        <f t="shared" si="39"/>
        <v>4588.0234261477835</v>
      </c>
      <c r="K101" s="69">
        <f t="shared" si="40"/>
        <v>4654.6232243890518</v>
      </c>
      <c r="L101" s="69">
        <f t="shared" si="41"/>
        <v>4771.1975462519722</v>
      </c>
      <c r="N101" s="69">
        <f t="shared" si="44"/>
        <v>-3.33</v>
      </c>
      <c r="O101" s="69">
        <f t="shared" si="45"/>
        <v>-3.33</v>
      </c>
      <c r="P101" s="69">
        <f t="shared" si="46"/>
        <v>-3.33</v>
      </c>
      <c r="Q101" s="69">
        <f t="shared" si="47"/>
        <v>-3.33</v>
      </c>
      <c r="R101" s="43"/>
      <c r="S101" s="77">
        <f t="shared" si="48"/>
        <v>4556.7</v>
      </c>
      <c r="T101" s="77">
        <f t="shared" si="49"/>
        <v>4584.6934261477836</v>
      </c>
      <c r="U101" s="77">
        <f t="shared" si="50"/>
        <v>4651.2932243890518</v>
      </c>
      <c r="V101" s="77">
        <f t="shared" si="51"/>
        <v>4767.8675462519723</v>
      </c>
      <c r="X101" s="77">
        <v>4507.3100000000004</v>
      </c>
      <c r="Y101" s="77">
        <v>-4</v>
      </c>
      <c r="Z101" s="77"/>
      <c r="AA101" s="77"/>
      <c r="AB101" s="77"/>
    </row>
    <row r="102" spans="1:28" x14ac:dyDescent="0.25">
      <c r="A102" s="82" t="s">
        <v>184</v>
      </c>
      <c r="B102" s="82" t="s">
        <v>760</v>
      </c>
      <c r="C102" s="78">
        <v>4419.9399999999996</v>
      </c>
      <c r="D102" s="78">
        <f>C102</f>
        <v>4419.9399999999996</v>
      </c>
      <c r="E102" s="79" t="str">
        <f t="shared" si="42"/>
        <v>Yes</v>
      </c>
      <c r="F102" s="79" t="s">
        <v>666</v>
      </c>
      <c r="G102" s="47">
        <v>0</v>
      </c>
      <c r="H102" s="47">
        <v>0</v>
      </c>
      <c r="I102" s="69">
        <f t="shared" si="43"/>
        <v>4419.9399999999996</v>
      </c>
      <c r="J102" s="69">
        <f t="shared" si="39"/>
        <v>4447.0734320097963</v>
      </c>
      <c r="K102" s="69">
        <f t="shared" si="40"/>
        <v>4511.6271985943386</v>
      </c>
      <c r="L102" s="69">
        <f t="shared" si="41"/>
        <v>4624.6202070120016</v>
      </c>
      <c r="N102" s="69">
        <f t="shared" si="44"/>
        <v>0</v>
      </c>
      <c r="O102" s="69">
        <f t="shared" si="45"/>
        <v>0</v>
      </c>
      <c r="P102" s="69">
        <f t="shared" si="46"/>
        <v>0</v>
      </c>
      <c r="Q102" s="69">
        <f t="shared" si="47"/>
        <v>0</v>
      </c>
      <c r="R102" s="43"/>
      <c r="S102" s="77">
        <f t="shared" si="48"/>
        <v>4419.9399999999996</v>
      </c>
      <c r="T102" s="77">
        <f t="shared" si="49"/>
        <v>4447.0734320097963</v>
      </c>
      <c r="U102" s="77">
        <f t="shared" si="50"/>
        <v>4511.6271985943386</v>
      </c>
      <c r="V102" s="77">
        <f t="shared" si="51"/>
        <v>4624.6202070120016</v>
      </c>
      <c r="X102" s="77">
        <v>4451.95</v>
      </c>
      <c r="Y102" s="77">
        <v>0</v>
      </c>
      <c r="Z102" s="77"/>
      <c r="AA102" s="77"/>
      <c r="AB102" s="77"/>
    </row>
    <row r="103" spans="1:28" x14ac:dyDescent="0.25">
      <c r="A103" s="82" t="s">
        <v>186</v>
      </c>
      <c r="B103" s="82" t="s">
        <v>761</v>
      </c>
      <c r="C103" s="78">
        <v>18560.599999999999</v>
      </c>
      <c r="D103" s="78">
        <f t="shared" ref="D103:D117" si="53">C103</f>
        <v>18560.599999999999</v>
      </c>
      <c r="E103" s="79" t="str">
        <f t="shared" si="42"/>
        <v>Yes</v>
      </c>
      <c r="F103" s="79" t="s">
        <v>666</v>
      </c>
      <c r="G103" s="47">
        <v>1</v>
      </c>
      <c r="H103" s="47">
        <v>0</v>
      </c>
      <c r="I103" s="69">
        <f t="shared" si="43"/>
        <v>18560.599999999999</v>
      </c>
      <c r="J103" s="69">
        <f t="shared" si="39"/>
        <v>18674.541089281989</v>
      </c>
      <c r="K103" s="69">
        <f t="shared" si="40"/>
        <v>18945.62093201041</v>
      </c>
      <c r="L103" s="69">
        <f t="shared" si="41"/>
        <v>19420.111090708688</v>
      </c>
      <c r="N103" s="69">
        <f t="shared" si="44"/>
        <v>-1</v>
      </c>
      <c r="O103" s="69">
        <f t="shared" si="45"/>
        <v>-1</v>
      </c>
      <c r="P103" s="69">
        <f t="shared" si="46"/>
        <v>-1</v>
      </c>
      <c r="Q103" s="69">
        <f t="shared" si="47"/>
        <v>-1</v>
      </c>
      <c r="R103" s="43"/>
      <c r="S103" s="77">
        <f t="shared" si="48"/>
        <v>18559.599999999999</v>
      </c>
      <c r="T103" s="77">
        <f t="shared" si="49"/>
        <v>18673.541089281989</v>
      </c>
      <c r="U103" s="77">
        <f t="shared" si="50"/>
        <v>18944.62093201041</v>
      </c>
      <c r="V103" s="77">
        <f t="shared" si="51"/>
        <v>19419.111090708688</v>
      </c>
      <c r="X103" s="77">
        <v>19192.2</v>
      </c>
      <c r="Y103" s="77">
        <v>-2</v>
      </c>
      <c r="Z103" s="77"/>
      <c r="AA103" s="77"/>
      <c r="AB103" s="77"/>
    </row>
    <row r="104" spans="1:28" x14ac:dyDescent="0.25">
      <c r="A104" s="82" t="s">
        <v>188</v>
      </c>
      <c r="B104" s="82" t="s">
        <v>762</v>
      </c>
      <c r="C104" s="78">
        <v>1521.95</v>
      </c>
      <c r="D104" s="78">
        <f t="shared" si="53"/>
        <v>1521.95</v>
      </c>
      <c r="E104" s="79" t="str">
        <f t="shared" si="42"/>
        <v>Yes</v>
      </c>
      <c r="F104" s="79" t="s">
        <v>666</v>
      </c>
      <c r="G104" s="47">
        <v>0</v>
      </c>
      <c r="H104" s="47">
        <v>0</v>
      </c>
      <c r="I104" s="69">
        <f t="shared" si="43"/>
        <v>1521.95</v>
      </c>
      <c r="J104" s="69">
        <f t="shared" si="39"/>
        <v>1531.2930514548411</v>
      </c>
      <c r="K104" s="69">
        <f t="shared" si="40"/>
        <v>1553.5213181402135</v>
      </c>
      <c r="L104" s="69">
        <f t="shared" si="41"/>
        <v>1592.4290203174517</v>
      </c>
      <c r="N104" s="69">
        <f t="shared" si="44"/>
        <v>0</v>
      </c>
      <c r="O104" s="69">
        <f t="shared" si="45"/>
        <v>0</v>
      </c>
      <c r="P104" s="69">
        <f t="shared" si="46"/>
        <v>0</v>
      </c>
      <c r="Q104" s="69">
        <f t="shared" si="47"/>
        <v>0</v>
      </c>
      <c r="R104" s="43"/>
      <c r="S104" s="77">
        <f t="shared" si="48"/>
        <v>1521.95</v>
      </c>
      <c r="T104" s="77">
        <f t="shared" si="49"/>
        <v>1531.2930514548411</v>
      </c>
      <c r="U104" s="77">
        <f t="shared" si="50"/>
        <v>1553.5213181402135</v>
      </c>
      <c r="V104" s="77">
        <f t="shared" si="51"/>
        <v>1592.4290203174517</v>
      </c>
      <c r="X104" s="77">
        <v>1566.61</v>
      </c>
      <c r="Y104" s="77">
        <v>0</v>
      </c>
      <c r="Z104" s="77"/>
      <c r="AA104" s="77"/>
      <c r="AB104" s="77"/>
    </row>
    <row r="105" spans="1:28" x14ac:dyDescent="0.25">
      <c r="A105" s="82" t="s">
        <v>190</v>
      </c>
      <c r="B105" s="82" t="s">
        <v>763</v>
      </c>
      <c r="C105" s="78">
        <v>15604.59</v>
      </c>
      <c r="D105" s="78">
        <f t="shared" si="53"/>
        <v>15604.59</v>
      </c>
      <c r="E105" s="79" t="str">
        <f t="shared" si="42"/>
        <v>Yes</v>
      </c>
      <c r="F105" s="79" t="s">
        <v>666</v>
      </c>
      <c r="G105" s="47">
        <v>0</v>
      </c>
      <c r="H105" s="47">
        <v>0</v>
      </c>
      <c r="I105" s="69">
        <f t="shared" si="43"/>
        <v>15604.59</v>
      </c>
      <c r="J105" s="69">
        <f t="shared" si="39"/>
        <v>15700.38453155603</v>
      </c>
      <c r="K105" s="69">
        <f t="shared" si="40"/>
        <v>15928.291485158903</v>
      </c>
      <c r="L105" s="69">
        <f t="shared" si="41"/>
        <v>16327.213092516509</v>
      </c>
      <c r="N105" s="69">
        <f t="shared" si="44"/>
        <v>0</v>
      </c>
      <c r="O105" s="69">
        <f t="shared" si="45"/>
        <v>0</v>
      </c>
      <c r="P105" s="69">
        <f t="shared" si="46"/>
        <v>0</v>
      </c>
      <c r="Q105" s="69">
        <f t="shared" si="47"/>
        <v>0</v>
      </c>
      <c r="R105" s="43"/>
      <c r="S105" s="77">
        <f t="shared" si="48"/>
        <v>15604.59</v>
      </c>
      <c r="T105" s="77">
        <f t="shared" si="49"/>
        <v>15700.38453155603</v>
      </c>
      <c r="U105" s="77">
        <f t="shared" si="50"/>
        <v>15928.291485158903</v>
      </c>
      <c r="V105" s="77">
        <f t="shared" si="51"/>
        <v>16327.213092516509</v>
      </c>
      <c r="X105" s="77">
        <v>15577.67</v>
      </c>
      <c r="Y105" s="77">
        <v>0</v>
      </c>
      <c r="Z105" s="77"/>
      <c r="AA105" s="77"/>
      <c r="AB105" s="77"/>
    </row>
    <row r="106" spans="1:28" x14ac:dyDescent="0.25">
      <c r="A106" s="82" t="s">
        <v>192</v>
      </c>
      <c r="B106" s="82" t="s">
        <v>764</v>
      </c>
      <c r="C106" s="78">
        <v>52.89</v>
      </c>
      <c r="D106" s="78">
        <f t="shared" si="53"/>
        <v>52.89</v>
      </c>
      <c r="E106" s="79" t="str">
        <f t="shared" si="42"/>
        <v>No</v>
      </c>
      <c r="F106" s="79" t="s">
        <v>666</v>
      </c>
      <c r="G106" s="47">
        <v>0</v>
      </c>
      <c r="H106" s="47">
        <v>0</v>
      </c>
      <c r="I106" s="69">
        <f t="shared" si="43"/>
        <v>52.89</v>
      </c>
      <c r="J106" s="69">
        <f t="shared" si="39"/>
        <v>52.89</v>
      </c>
      <c r="K106" s="69">
        <f t="shared" si="40"/>
        <v>52.89</v>
      </c>
      <c r="L106" s="69">
        <f t="shared" si="41"/>
        <v>52.89</v>
      </c>
      <c r="N106" s="69">
        <f t="shared" si="44"/>
        <v>0</v>
      </c>
      <c r="O106" s="69">
        <f t="shared" si="45"/>
        <v>0</v>
      </c>
      <c r="P106" s="69">
        <f t="shared" si="46"/>
        <v>0</v>
      </c>
      <c r="Q106" s="69">
        <f t="shared" si="47"/>
        <v>0</v>
      </c>
      <c r="R106" s="43"/>
      <c r="S106" s="77">
        <f t="shared" si="48"/>
        <v>52.89</v>
      </c>
      <c r="T106" s="77">
        <f t="shared" si="49"/>
        <v>52.89</v>
      </c>
      <c r="U106" s="77">
        <f t="shared" si="50"/>
        <v>52.89</v>
      </c>
      <c r="V106" s="77">
        <f t="shared" si="51"/>
        <v>52.89</v>
      </c>
      <c r="X106" s="77">
        <v>47.97</v>
      </c>
      <c r="Y106" s="77">
        <v>0</v>
      </c>
      <c r="Z106" s="77"/>
      <c r="AA106" s="77"/>
      <c r="AB106" s="77"/>
    </row>
    <row r="107" spans="1:28" x14ac:dyDescent="0.25">
      <c r="A107" s="82" t="s">
        <v>194</v>
      </c>
      <c r="B107" s="82" t="s">
        <v>765</v>
      </c>
      <c r="C107" s="78">
        <v>20501.98</v>
      </c>
      <c r="D107" s="78">
        <f t="shared" si="53"/>
        <v>20501.98</v>
      </c>
      <c r="E107" s="79" t="str">
        <f t="shared" si="42"/>
        <v>Yes</v>
      </c>
      <c r="F107" s="79" t="s">
        <v>666</v>
      </c>
      <c r="G107" s="47">
        <v>0</v>
      </c>
      <c r="H107" s="47">
        <v>0</v>
      </c>
      <c r="I107" s="69">
        <f t="shared" si="43"/>
        <v>20501.98</v>
      </c>
      <c r="J107" s="69">
        <f t="shared" si="39"/>
        <v>20627.838966500949</v>
      </c>
      <c r="K107" s="69">
        <f t="shared" si="40"/>
        <v>20927.272902581746</v>
      </c>
      <c r="L107" s="69">
        <f t="shared" si="41"/>
        <v>21451.393229717127</v>
      </c>
      <c r="N107" s="69">
        <f t="shared" si="44"/>
        <v>0</v>
      </c>
      <c r="O107" s="69">
        <f t="shared" si="45"/>
        <v>0</v>
      </c>
      <c r="P107" s="69">
        <f t="shared" si="46"/>
        <v>0</v>
      </c>
      <c r="Q107" s="69">
        <f t="shared" si="47"/>
        <v>0</v>
      </c>
      <c r="R107" s="43"/>
      <c r="S107" s="77">
        <f t="shared" si="48"/>
        <v>20501.98</v>
      </c>
      <c r="T107" s="77">
        <f t="shared" si="49"/>
        <v>20627.838966500949</v>
      </c>
      <c r="U107" s="77">
        <f t="shared" si="50"/>
        <v>20927.272902581746</v>
      </c>
      <c r="V107" s="77">
        <f t="shared" si="51"/>
        <v>21451.393229717127</v>
      </c>
      <c r="X107" s="77">
        <v>20474.14</v>
      </c>
      <c r="Y107" s="77">
        <v>0</v>
      </c>
      <c r="Z107" s="77"/>
      <c r="AA107" s="77"/>
      <c r="AB107" s="77"/>
    </row>
    <row r="108" spans="1:28" x14ac:dyDescent="0.25">
      <c r="A108" s="82" t="s">
        <v>196</v>
      </c>
      <c r="B108" s="82" t="s">
        <v>766</v>
      </c>
      <c r="C108" s="78">
        <v>2826.28</v>
      </c>
      <c r="D108" s="78">
        <f t="shared" si="53"/>
        <v>2826.28</v>
      </c>
      <c r="E108" s="79" t="str">
        <f t="shared" si="42"/>
        <v>Yes</v>
      </c>
      <c r="F108" s="79" t="s">
        <v>666</v>
      </c>
      <c r="G108" s="47">
        <v>0</v>
      </c>
      <c r="H108" s="47">
        <v>0</v>
      </c>
      <c r="I108" s="69">
        <f t="shared" si="43"/>
        <v>2826.28</v>
      </c>
      <c r="J108" s="69">
        <f t="shared" si="39"/>
        <v>2843.6301622693181</v>
      </c>
      <c r="K108" s="69">
        <f t="shared" si="40"/>
        <v>2884.9083288106199</v>
      </c>
      <c r="L108" s="69">
        <f t="shared" si="41"/>
        <v>2957.1604136422402</v>
      </c>
      <c r="N108" s="69">
        <f t="shared" si="44"/>
        <v>0</v>
      </c>
      <c r="O108" s="69">
        <f t="shared" si="45"/>
        <v>0</v>
      </c>
      <c r="P108" s="69">
        <f t="shared" si="46"/>
        <v>0</v>
      </c>
      <c r="Q108" s="69">
        <f t="shared" si="47"/>
        <v>0</v>
      </c>
      <c r="R108" s="43"/>
      <c r="S108" s="77">
        <f t="shared" si="48"/>
        <v>2826.28</v>
      </c>
      <c r="T108" s="77">
        <f t="shared" si="49"/>
        <v>2843.6301622693181</v>
      </c>
      <c r="U108" s="77">
        <f t="shared" si="50"/>
        <v>2884.9083288106199</v>
      </c>
      <c r="V108" s="77">
        <f t="shared" si="51"/>
        <v>2957.1604136422402</v>
      </c>
      <c r="X108" s="77">
        <v>2852.31</v>
      </c>
      <c r="Y108" s="77">
        <v>0</v>
      </c>
      <c r="Z108" s="77"/>
      <c r="AA108" s="77"/>
      <c r="AB108" s="77"/>
    </row>
    <row r="109" spans="1:28" x14ac:dyDescent="0.25">
      <c r="A109" s="82" t="s">
        <v>197</v>
      </c>
      <c r="B109" s="82" t="s">
        <v>767</v>
      </c>
      <c r="C109" s="78">
        <v>3358.19</v>
      </c>
      <c r="D109" s="78">
        <f t="shared" si="53"/>
        <v>3358.19</v>
      </c>
      <c r="E109" s="79" t="str">
        <f t="shared" si="42"/>
        <v>Yes</v>
      </c>
      <c r="F109" s="79" t="s">
        <v>666</v>
      </c>
      <c r="G109" s="47">
        <v>0</v>
      </c>
      <c r="H109" s="47">
        <v>0</v>
      </c>
      <c r="I109" s="69">
        <f t="shared" si="43"/>
        <v>3358.19</v>
      </c>
      <c r="J109" s="69">
        <f t="shared" si="39"/>
        <v>3378.8054880023215</v>
      </c>
      <c r="K109" s="69">
        <f t="shared" si="40"/>
        <v>3427.8522654261201</v>
      </c>
      <c r="L109" s="69">
        <f t="shared" si="41"/>
        <v>3513.702297539251</v>
      </c>
      <c r="N109" s="69">
        <f t="shared" si="44"/>
        <v>0</v>
      </c>
      <c r="O109" s="69">
        <f t="shared" si="45"/>
        <v>0</v>
      </c>
      <c r="P109" s="69">
        <f t="shared" si="46"/>
        <v>0</v>
      </c>
      <c r="Q109" s="69">
        <f t="shared" si="47"/>
        <v>0</v>
      </c>
      <c r="R109" s="43"/>
      <c r="S109" s="77">
        <f t="shared" si="48"/>
        <v>3358.19</v>
      </c>
      <c r="T109" s="77">
        <f t="shared" si="49"/>
        <v>3378.8054880023215</v>
      </c>
      <c r="U109" s="77">
        <f t="shared" si="50"/>
        <v>3427.8522654261201</v>
      </c>
      <c r="V109" s="77">
        <f t="shared" si="51"/>
        <v>3513.702297539251</v>
      </c>
      <c r="X109" s="77">
        <v>3324.61</v>
      </c>
      <c r="Y109" s="77">
        <v>0</v>
      </c>
      <c r="Z109" s="77"/>
      <c r="AA109" s="77"/>
      <c r="AB109" s="77"/>
    </row>
    <row r="110" spans="1:28" x14ac:dyDescent="0.25">
      <c r="A110" s="82" t="s">
        <v>199</v>
      </c>
      <c r="B110" s="82" t="s">
        <v>768</v>
      </c>
      <c r="C110" s="78">
        <v>16722.86</v>
      </c>
      <c r="D110" s="78">
        <f t="shared" si="53"/>
        <v>16722.86</v>
      </c>
      <c r="E110" s="79" t="str">
        <f t="shared" si="42"/>
        <v>Yes</v>
      </c>
      <c r="F110" s="79" t="s">
        <v>666</v>
      </c>
      <c r="G110" s="47">
        <v>191.77</v>
      </c>
      <c r="H110" s="47">
        <v>0</v>
      </c>
      <c r="I110" s="69">
        <f t="shared" si="43"/>
        <v>16722.86</v>
      </c>
      <c r="J110" s="69">
        <f t="shared" si="39"/>
        <v>16825.519444431226</v>
      </c>
      <c r="K110" s="69">
        <f t="shared" si="40"/>
        <v>17069.758868736983</v>
      </c>
      <c r="L110" s="69">
        <f t="shared" si="41"/>
        <v>17497.268350935246</v>
      </c>
      <c r="N110" s="69">
        <f t="shared" si="44"/>
        <v>-191.77</v>
      </c>
      <c r="O110" s="69">
        <f t="shared" si="45"/>
        <v>-191.77</v>
      </c>
      <c r="P110" s="69">
        <f t="shared" si="46"/>
        <v>-191.77</v>
      </c>
      <c r="Q110" s="69">
        <f t="shared" si="47"/>
        <v>-191.77</v>
      </c>
      <c r="R110" s="43"/>
      <c r="S110" s="77">
        <f t="shared" si="48"/>
        <v>16531.09</v>
      </c>
      <c r="T110" s="77">
        <f t="shared" si="49"/>
        <v>16633.749444431225</v>
      </c>
      <c r="U110" s="77">
        <f t="shared" si="50"/>
        <v>16877.988868736982</v>
      </c>
      <c r="V110" s="77">
        <f t="shared" si="51"/>
        <v>17305.498350935246</v>
      </c>
      <c r="X110" s="77">
        <v>15995.86</v>
      </c>
      <c r="Y110" s="77">
        <v>-212</v>
      </c>
      <c r="Z110" s="77"/>
      <c r="AA110" s="77"/>
      <c r="AB110" s="77"/>
    </row>
    <row r="111" spans="1:28" x14ac:dyDescent="0.25">
      <c r="A111" s="82" t="s">
        <v>201</v>
      </c>
      <c r="B111" s="82" t="s">
        <v>769</v>
      </c>
      <c r="C111" s="78">
        <v>8641.5400000000009</v>
      </c>
      <c r="D111" s="78">
        <f t="shared" si="53"/>
        <v>8641.5400000000009</v>
      </c>
      <c r="E111" s="79" t="str">
        <f t="shared" si="42"/>
        <v>Yes</v>
      </c>
      <c r="F111" s="79" t="s">
        <v>666</v>
      </c>
      <c r="G111" s="47">
        <v>0</v>
      </c>
      <c r="H111" s="47">
        <v>0</v>
      </c>
      <c r="I111" s="69">
        <f t="shared" si="43"/>
        <v>8641.5400000000009</v>
      </c>
      <c r="J111" s="69">
        <f t="shared" si="39"/>
        <v>8694.5892807707678</v>
      </c>
      <c r="K111" s="69">
        <f t="shared" si="40"/>
        <v>8820.8000338784987</v>
      </c>
      <c r="L111" s="69">
        <f t="shared" si="41"/>
        <v>9041.7156123618188</v>
      </c>
      <c r="N111" s="69">
        <f t="shared" si="44"/>
        <v>0</v>
      </c>
      <c r="O111" s="69">
        <f t="shared" si="45"/>
        <v>0</v>
      </c>
      <c r="P111" s="69">
        <f t="shared" si="46"/>
        <v>0</v>
      </c>
      <c r="Q111" s="69">
        <f t="shared" si="47"/>
        <v>0</v>
      </c>
      <c r="R111" s="43"/>
      <c r="S111" s="77">
        <f t="shared" si="48"/>
        <v>8641.5400000000009</v>
      </c>
      <c r="T111" s="77">
        <f t="shared" si="49"/>
        <v>8694.5892807707678</v>
      </c>
      <c r="U111" s="77">
        <f t="shared" si="50"/>
        <v>8820.8000338784987</v>
      </c>
      <c r="V111" s="77">
        <f t="shared" si="51"/>
        <v>9041.7156123618188</v>
      </c>
      <c r="X111" s="77">
        <v>8416.4599999999991</v>
      </c>
      <c r="Y111" s="77">
        <v>0</v>
      </c>
      <c r="Z111" s="77"/>
      <c r="AA111" s="77"/>
      <c r="AB111" s="77"/>
    </row>
    <row r="112" spans="1:28" x14ac:dyDescent="0.25">
      <c r="A112" s="82" t="s">
        <v>203</v>
      </c>
      <c r="B112" s="82" t="s">
        <v>770</v>
      </c>
      <c r="C112" s="78">
        <v>7012.63</v>
      </c>
      <c r="D112" s="78">
        <f t="shared" si="53"/>
        <v>7012.63</v>
      </c>
      <c r="E112" s="79" t="str">
        <f t="shared" si="42"/>
        <v>Yes</v>
      </c>
      <c r="F112" s="79" t="s">
        <v>666</v>
      </c>
      <c r="G112" s="47">
        <v>0</v>
      </c>
      <c r="H112" s="47">
        <v>0</v>
      </c>
      <c r="I112" s="69">
        <f t="shared" si="43"/>
        <v>7012.63</v>
      </c>
      <c r="J112" s="69">
        <f t="shared" si="39"/>
        <v>7055.6796159031255</v>
      </c>
      <c r="K112" s="69">
        <f t="shared" si="40"/>
        <v>7158.0999383879916</v>
      </c>
      <c r="L112" s="69">
        <f t="shared" si="41"/>
        <v>7337.3734490283978</v>
      </c>
      <c r="N112" s="69">
        <f t="shared" si="44"/>
        <v>0</v>
      </c>
      <c r="O112" s="69">
        <f t="shared" si="45"/>
        <v>0</v>
      </c>
      <c r="P112" s="69">
        <f t="shared" si="46"/>
        <v>0</v>
      </c>
      <c r="Q112" s="69">
        <f t="shared" si="47"/>
        <v>0</v>
      </c>
      <c r="R112" s="43"/>
      <c r="S112" s="77">
        <f t="shared" si="48"/>
        <v>7012.63</v>
      </c>
      <c r="T112" s="77">
        <f t="shared" si="49"/>
        <v>7055.6796159031255</v>
      </c>
      <c r="U112" s="77">
        <f t="shared" si="50"/>
        <v>7158.0999383879916</v>
      </c>
      <c r="V112" s="77">
        <f t="shared" si="51"/>
        <v>7337.3734490283978</v>
      </c>
      <c r="X112" s="77">
        <v>6993.21</v>
      </c>
      <c r="Y112" s="77">
        <v>0</v>
      </c>
      <c r="Z112" s="77"/>
      <c r="AA112" s="77"/>
      <c r="AB112" s="77"/>
    </row>
    <row r="113" spans="1:28" x14ac:dyDescent="0.25">
      <c r="A113" s="82" t="s">
        <v>205</v>
      </c>
      <c r="B113" s="82" t="s">
        <v>771</v>
      </c>
      <c r="C113" s="78">
        <v>20524.259999999998</v>
      </c>
      <c r="D113" s="78">
        <f t="shared" si="53"/>
        <v>20524.259999999998</v>
      </c>
      <c r="E113" s="79" t="str">
        <f t="shared" si="42"/>
        <v>Yes</v>
      </c>
      <c r="F113" s="79" t="s">
        <v>666</v>
      </c>
      <c r="G113" s="47">
        <v>0</v>
      </c>
      <c r="H113" s="47">
        <v>0</v>
      </c>
      <c r="I113" s="69">
        <f t="shared" si="43"/>
        <v>20524.259999999998</v>
      </c>
      <c r="J113" s="69">
        <f t="shared" si="39"/>
        <v>20650.255740499055</v>
      </c>
      <c r="K113" s="69">
        <f t="shared" si="40"/>
        <v>20950.01507871642</v>
      </c>
      <c r="L113" s="69">
        <f t="shared" si="41"/>
        <v>21474.704980150898</v>
      </c>
      <c r="N113" s="69">
        <f t="shared" si="44"/>
        <v>0</v>
      </c>
      <c r="O113" s="69">
        <f t="shared" si="45"/>
        <v>0</v>
      </c>
      <c r="P113" s="69">
        <f t="shared" si="46"/>
        <v>0</v>
      </c>
      <c r="Q113" s="69">
        <f t="shared" si="47"/>
        <v>0</v>
      </c>
      <c r="R113" s="43"/>
      <c r="S113" s="77">
        <f t="shared" si="48"/>
        <v>20524.259999999998</v>
      </c>
      <c r="T113" s="77">
        <f t="shared" si="49"/>
        <v>20650.255740499055</v>
      </c>
      <c r="U113" s="77">
        <f t="shared" si="50"/>
        <v>20950.01507871642</v>
      </c>
      <c r="V113" s="77">
        <f t="shared" si="51"/>
        <v>21474.704980150898</v>
      </c>
      <c r="X113" s="77">
        <v>20521.95</v>
      </c>
      <c r="Y113" s="77">
        <v>0</v>
      </c>
      <c r="Z113" s="77"/>
      <c r="AA113" s="77"/>
      <c r="AB113" s="77"/>
    </row>
    <row r="114" spans="1:28" x14ac:dyDescent="0.25">
      <c r="A114" s="82" t="s">
        <v>207</v>
      </c>
      <c r="B114" s="82" t="s">
        <v>772</v>
      </c>
      <c r="C114" s="78">
        <v>9545.2099999999991</v>
      </c>
      <c r="D114" s="78">
        <f t="shared" si="53"/>
        <v>9545.2099999999991</v>
      </c>
      <c r="E114" s="79" t="str">
        <f t="shared" si="42"/>
        <v>Yes</v>
      </c>
      <c r="F114" s="79" t="s">
        <v>666</v>
      </c>
      <c r="G114" s="47">
        <v>0</v>
      </c>
      <c r="H114" s="47">
        <v>0</v>
      </c>
      <c r="I114" s="69">
        <f t="shared" si="43"/>
        <v>9545.2099999999991</v>
      </c>
      <c r="J114" s="69">
        <f t="shared" si="39"/>
        <v>9603.8067923895414</v>
      </c>
      <c r="K114" s="69">
        <f t="shared" si="40"/>
        <v>9743.2157568416478</v>
      </c>
      <c r="L114" s="69">
        <f t="shared" si="41"/>
        <v>9987.2330950585383</v>
      </c>
      <c r="N114" s="69">
        <f t="shared" si="44"/>
        <v>0</v>
      </c>
      <c r="O114" s="69">
        <f t="shared" si="45"/>
        <v>0</v>
      </c>
      <c r="P114" s="69">
        <f t="shared" si="46"/>
        <v>0</v>
      </c>
      <c r="Q114" s="69">
        <f t="shared" si="47"/>
        <v>0</v>
      </c>
      <c r="R114" s="43"/>
      <c r="S114" s="77">
        <f t="shared" si="48"/>
        <v>9545.2099999999991</v>
      </c>
      <c r="T114" s="77">
        <f t="shared" si="49"/>
        <v>9603.8067923895414</v>
      </c>
      <c r="U114" s="77">
        <f t="shared" si="50"/>
        <v>9743.2157568416478</v>
      </c>
      <c r="V114" s="77">
        <f t="shared" si="51"/>
        <v>9987.2330950585383</v>
      </c>
      <c r="X114" s="77">
        <v>9622.9</v>
      </c>
      <c r="Y114" s="77">
        <v>0</v>
      </c>
      <c r="Z114" s="77"/>
      <c r="AA114" s="77"/>
      <c r="AB114" s="77"/>
    </row>
    <row r="115" spans="1:28" x14ac:dyDescent="0.25">
      <c r="A115" s="82" t="s">
        <v>209</v>
      </c>
      <c r="B115" s="82" t="s">
        <v>773</v>
      </c>
      <c r="C115" s="78">
        <v>30241.39</v>
      </c>
      <c r="D115" s="78">
        <f t="shared" si="53"/>
        <v>30241.39</v>
      </c>
      <c r="E115" s="79" t="str">
        <f t="shared" si="42"/>
        <v>Yes</v>
      </c>
      <c r="F115" s="79" t="s">
        <v>666</v>
      </c>
      <c r="G115" s="47">
        <v>0</v>
      </c>
      <c r="H115" s="47">
        <v>0</v>
      </c>
      <c r="I115" s="69">
        <f t="shared" si="43"/>
        <v>30241.39</v>
      </c>
      <c r="J115" s="69">
        <f t="shared" si="39"/>
        <v>30427.037927222256</v>
      </c>
      <c r="K115" s="69">
        <f t="shared" si="40"/>
        <v>30868.717142608009</v>
      </c>
      <c r="L115" s="69">
        <f t="shared" si="41"/>
        <v>31641.819409795306</v>
      </c>
      <c r="N115" s="69">
        <f t="shared" si="44"/>
        <v>0</v>
      </c>
      <c r="O115" s="69">
        <f t="shared" si="45"/>
        <v>0</v>
      </c>
      <c r="P115" s="69">
        <f t="shared" si="46"/>
        <v>0</v>
      </c>
      <c r="Q115" s="69">
        <f t="shared" si="47"/>
        <v>0</v>
      </c>
      <c r="R115" s="43"/>
      <c r="S115" s="77">
        <f t="shared" si="48"/>
        <v>30241.39</v>
      </c>
      <c r="T115" s="77">
        <f t="shared" si="49"/>
        <v>30427.037927222256</v>
      </c>
      <c r="U115" s="77">
        <f t="shared" si="50"/>
        <v>30868.717142608009</v>
      </c>
      <c r="V115" s="77">
        <f t="shared" si="51"/>
        <v>31641.819409795306</v>
      </c>
      <c r="X115" s="77">
        <v>29749.19</v>
      </c>
      <c r="Y115" s="77">
        <v>0</v>
      </c>
      <c r="Z115" s="77"/>
      <c r="AA115" s="77"/>
      <c r="AB115" s="77"/>
    </row>
    <row r="116" spans="1:28" x14ac:dyDescent="0.25">
      <c r="A116" s="82" t="s">
        <v>211</v>
      </c>
      <c r="B116" s="82" t="s">
        <v>774</v>
      </c>
      <c r="C116" s="78">
        <v>26669.45</v>
      </c>
      <c r="D116" s="78">
        <f t="shared" si="53"/>
        <v>26669.45</v>
      </c>
      <c r="E116" s="79" t="str">
        <f t="shared" si="42"/>
        <v>Yes</v>
      </c>
      <c r="F116" s="79" t="s">
        <v>666</v>
      </c>
      <c r="G116" s="47">
        <v>0</v>
      </c>
      <c r="H116" s="47">
        <v>0</v>
      </c>
      <c r="I116" s="69">
        <f t="shared" si="43"/>
        <v>26669.45</v>
      </c>
      <c r="J116" s="69">
        <f t="shared" si="39"/>
        <v>26833.170256002046</v>
      </c>
      <c r="K116" s="69">
        <f t="shared" si="40"/>
        <v>27222.680848959895</v>
      </c>
      <c r="L116" s="69">
        <f t="shared" si="41"/>
        <v>27904.46869864664</v>
      </c>
      <c r="N116" s="69">
        <f t="shared" si="44"/>
        <v>0</v>
      </c>
      <c r="O116" s="69">
        <f t="shared" si="45"/>
        <v>0</v>
      </c>
      <c r="P116" s="69">
        <f t="shared" si="46"/>
        <v>0</v>
      </c>
      <c r="Q116" s="69">
        <f t="shared" si="47"/>
        <v>0</v>
      </c>
      <c r="R116" s="43"/>
      <c r="S116" s="77">
        <f t="shared" si="48"/>
        <v>26669.45</v>
      </c>
      <c r="T116" s="77">
        <f t="shared" si="49"/>
        <v>26833.170256002046</v>
      </c>
      <c r="U116" s="77">
        <f t="shared" si="50"/>
        <v>27222.680848959895</v>
      </c>
      <c r="V116" s="77">
        <f t="shared" si="51"/>
        <v>27904.46869864664</v>
      </c>
      <c r="X116" s="77">
        <v>27271.1</v>
      </c>
      <c r="Y116" s="77">
        <v>0</v>
      </c>
      <c r="Z116" s="77"/>
      <c r="AA116" s="77"/>
      <c r="AB116" s="77"/>
    </row>
    <row r="117" spans="1:28" x14ac:dyDescent="0.25">
      <c r="A117" s="82" t="s">
        <v>213</v>
      </c>
      <c r="B117" s="82" t="s">
        <v>775</v>
      </c>
      <c r="C117" s="78">
        <v>22738.84</v>
      </c>
      <c r="D117" s="78">
        <f t="shared" si="53"/>
        <v>22738.84</v>
      </c>
      <c r="E117" s="79" t="str">
        <f t="shared" si="42"/>
        <v>Yes</v>
      </c>
      <c r="F117" s="79" t="s">
        <v>666</v>
      </c>
      <c r="G117" s="47">
        <v>0</v>
      </c>
      <c r="H117" s="47">
        <v>0</v>
      </c>
      <c r="I117" s="69">
        <f t="shared" si="43"/>
        <v>22738.84</v>
      </c>
      <c r="J117" s="69">
        <f t="shared" si="39"/>
        <v>22878.430756689377</v>
      </c>
      <c r="K117" s="69">
        <f t="shared" si="40"/>
        <v>23210.53430781524</v>
      </c>
      <c r="L117" s="69">
        <f t="shared" si="41"/>
        <v>23791.838565232283</v>
      </c>
      <c r="N117" s="69">
        <f t="shared" si="44"/>
        <v>0</v>
      </c>
      <c r="O117" s="69">
        <f t="shared" si="45"/>
        <v>0</v>
      </c>
      <c r="P117" s="69">
        <f t="shared" si="46"/>
        <v>0</v>
      </c>
      <c r="Q117" s="69">
        <f t="shared" si="47"/>
        <v>0</v>
      </c>
      <c r="R117" s="43"/>
      <c r="S117" s="77">
        <f t="shared" si="48"/>
        <v>22738.84</v>
      </c>
      <c r="T117" s="77">
        <f t="shared" si="49"/>
        <v>22878.430756689377</v>
      </c>
      <c r="U117" s="77">
        <f t="shared" si="50"/>
        <v>23210.53430781524</v>
      </c>
      <c r="V117" s="77">
        <f t="shared" si="51"/>
        <v>23791.838565232283</v>
      </c>
      <c r="X117" s="77">
        <v>22108.83</v>
      </c>
      <c r="Y117" s="77">
        <v>0</v>
      </c>
      <c r="Z117" s="77"/>
      <c r="AA117" s="77"/>
      <c r="AB117" s="77"/>
    </row>
    <row r="118" spans="1:28" x14ac:dyDescent="0.25">
      <c r="A118" s="86" t="s">
        <v>776</v>
      </c>
      <c r="B118" s="87" t="s">
        <v>777</v>
      </c>
      <c r="C118" s="78">
        <v>523.41999999999996</v>
      </c>
      <c r="D118" s="83">
        <v>0</v>
      </c>
      <c r="E118" s="79" t="str">
        <f t="shared" si="42"/>
        <v>Yes</v>
      </c>
      <c r="F118" s="79" t="s">
        <v>666</v>
      </c>
      <c r="G118" s="47">
        <v>0</v>
      </c>
      <c r="H118" s="47">
        <v>0</v>
      </c>
      <c r="I118" s="69">
        <f t="shared" si="43"/>
        <v>0</v>
      </c>
      <c r="J118" s="69">
        <f t="shared" si="39"/>
        <v>0</v>
      </c>
      <c r="K118" s="69">
        <f t="shared" si="40"/>
        <v>0</v>
      </c>
      <c r="L118" s="69">
        <f t="shared" si="41"/>
        <v>0</v>
      </c>
      <c r="N118" s="69">
        <f t="shared" si="44"/>
        <v>0</v>
      </c>
      <c r="O118" s="69">
        <f t="shared" si="45"/>
        <v>0</v>
      </c>
      <c r="P118" s="69">
        <f t="shared" si="46"/>
        <v>0</v>
      </c>
      <c r="Q118" s="69">
        <f t="shared" si="47"/>
        <v>0</v>
      </c>
      <c r="R118" s="43"/>
      <c r="S118" s="77">
        <f t="shared" si="48"/>
        <v>0</v>
      </c>
      <c r="T118" s="77">
        <f t="shared" si="49"/>
        <v>0</v>
      </c>
      <c r="U118" s="77">
        <f t="shared" si="50"/>
        <v>0</v>
      </c>
      <c r="V118" s="77">
        <f t="shared" si="51"/>
        <v>0</v>
      </c>
      <c r="X118" s="77">
        <v>0</v>
      </c>
      <c r="Y118" s="77">
        <v>0</v>
      </c>
      <c r="Z118" s="77"/>
      <c r="AA118" s="77"/>
      <c r="AB118" s="77"/>
    </row>
    <row r="119" spans="1:28" x14ac:dyDescent="0.25">
      <c r="A119" s="82" t="s">
        <v>215</v>
      </c>
      <c r="B119" s="82" t="s">
        <v>778</v>
      </c>
      <c r="C119" s="78">
        <v>5040.3599999999997</v>
      </c>
      <c r="D119" s="78">
        <f t="shared" ref="D119:D123" si="54">C119</f>
        <v>5040.3599999999997</v>
      </c>
      <c r="E119" s="79" t="str">
        <f t="shared" si="42"/>
        <v>Yes</v>
      </c>
      <c r="F119" s="79" t="s">
        <v>666</v>
      </c>
      <c r="G119" s="47">
        <v>0</v>
      </c>
      <c r="H119" s="47">
        <v>0</v>
      </c>
      <c r="I119" s="69">
        <f t="shared" si="43"/>
        <v>5040.3599999999997</v>
      </c>
      <c r="J119" s="69">
        <f t="shared" si="39"/>
        <v>5071.3021090252123</v>
      </c>
      <c r="K119" s="69">
        <f t="shared" si="40"/>
        <v>5144.9171859136004</v>
      </c>
      <c r="L119" s="69">
        <f t="shared" si="41"/>
        <v>5273.7708445397475</v>
      </c>
      <c r="N119" s="69">
        <f t="shared" si="44"/>
        <v>0</v>
      </c>
      <c r="O119" s="69">
        <f t="shared" si="45"/>
        <v>0</v>
      </c>
      <c r="P119" s="69">
        <f t="shared" si="46"/>
        <v>0</v>
      </c>
      <c r="Q119" s="69">
        <f t="shared" si="47"/>
        <v>0</v>
      </c>
      <c r="R119" s="43"/>
      <c r="S119" s="77">
        <f t="shared" si="48"/>
        <v>5040.3599999999997</v>
      </c>
      <c r="T119" s="77">
        <f t="shared" si="49"/>
        <v>5071.3021090252123</v>
      </c>
      <c r="U119" s="77">
        <f t="shared" si="50"/>
        <v>5144.9171859136004</v>
      </c>
      <c r="V119" s="77">
        <f t="shared" si="51"/>
        <v>5273.7708445397475</v>
      </c>
      <c r="X119" s="77">
        <v>5081.0200000000004</v>
      </c>
      <c r="Y119" s="77">
        <v>0</v>
      </c>
      <c r="Z119" s="77"/>
      <c r="AA119" s="77"/>
      <c r="AB119" s="77"/>
    </row>
    <row r="120" spans="1:28" x14ac:dyDescent="0.25">
      <c r="A120" s="82" t="s">
        <v>217</v>
      </c>
      <c r="B120" s="82" t="s">
        <v>779</v>
      </c>
      <c r="C120" s="78">
        <v>3762.83</v>
      </c>
      <c r="D120" s="78">
        <f t="shared" si="54"/>
        <v>3762.83</v>
      </c>
      <c r="E120" s="79" t="str">
        <f t="shared" si="42"/>
        <v>Yes</v>
      </c>
      <c r="F120" s="79" t="s">
        <v>666</v>
      </c>
      <c r="G120" s="47">
        <v>0</v>
      </c>
      <c r="H120" s="47">
        <v>0</v>
      </c>
      <c r="I120" s="69">
        <f t="shared" si="43"/>
        <v>3762.83</v>
      </c>
      <c r="J120" s="69">
        <f t="shared" si="39"/>
        <v>3785.9295198960672</v>
      </c>
      <c r="K120" s="69">
        <f t="shared" si="40"/>
        <v>3840.8861142202691</v>
      </c>
      <c r="L120" s="69">
        <f t="shared" si="41"/>
        <v>3937.0805154710179</v>
      </c>
      <c r="N120" s="69">
        <f t="shared" si="44"/>
        <v>0</v>
      </c>
      <c r="O120" s="69">
        <f t="shared" si="45"/>
        <v>0</v>
      </c>
      <c r="P120" s="69">
        <f t="shared" si="46"/>
        <v>0</v>
      </c>
      <c r="Q120" s="69">
        <f t="shared" si="47"/>
        <v>0</v>
      </c>
      <c r="R120" s="43"/>
      <c r="S120" s="77">
        <f t="shared" si="48"/>
        <v>3762.83</v>
      </c>
      <c r="T120" s="77">
        <f t="shared" si="49"/>
        <v>3785.9295198960672</v>
      </c>
      <c r="U120" s="77">
        <f t="shared" si="50"/>
        <v>3840.8861142202691</v>
      </c>
      <c r="V120" s="77">
        <f t="shared" si="51"/>
        <v>3937.0805154710179</v>
      </c>
      <c r="X120" s="77">
        <v>3834.63</v>
      </c>
      <c r="Y120" s="77">
        <v>0</v>
      </c>
      <c r="Z120" s="77"/>
      <c r="AA120" s="77"/>
      <c r="AB120" s="77"/>
    </row>
    <row r="121" spans="1:28" x14ac:dyDescent="0.25">
      <c r="A121" s="82" t="s">
        <v>219</v>
      </c>
      <c r="B121" s="82" t="s">
        <v>780</v>
      </c>
      <c r="C121" s="78">
        <v>5825.01</v>
      </c>
      <c r="D121" s="83">
        <f>C121+C124</f>
        <v>5906.25</v>
      </c>
      <c r="E121" s="79" t="str">
        <f t="shared" si="42"/>
        <v>Yes</v>
      </c>
      <c r="F121" s="79" t="s">
        <v>666</v>
      </c>
      <c r="G121" s="47">
        <v>0</v>
      </c>
      <c r="H121" s="47">
        <v>0</v>
      </c>
      <c r="I121" s="69">
        <f t="shared" si="43"/>
        <v>5906.25</v>
      </c>
      <c r="J121" s="69">
        <f t="shared" si="39"/>
        <v>5942.5076941786228</v>
      </c>
      <c r="K121" s="69">
        <f t="shared" si="40"/>
        <v>6028.769200871011</v>
      </c>
      <c r="L121" s="69">
        <f t="shared" si="41"/>
        <v>6179.7587971023677</v>
      </c>
      <c r="N121" s="69">
        <f t="shared" si="44"/>
        <v>0</v>
      </c>
      <c r="O121" s="69">
        <f t="shared" si="45"/>
        <v>0</v>
      </c>
      <c r="P121" s="69">
        <f t="shared" si="46"/>
        <v>0</v>
      </c>
      <c r="Q121" s="69">
        <f t="shared" si="47"/>
        <v>0</v>
      </c>
      <c r="R121" s="43"/>
      <c r="S121" s="77">
        <f t="shared" si="48"/>
        <v>5906.25</v>
      </c>
      <c r="T121" s="77">
        <f t="shared" si="49"/>
        <v>5942.5076941786228</v>
      </c>
      <c r="U121" s="77">
        <f t="shared" si="50"/>
        <v>6028.769200871011</v>
      </c>
      <c r="V121" s="77">
        <f t="shared" si="51"/>
        <v>6179.7587971023677</v>
      </c>
      <c r="X121" s="77">
        <v>5925.91</v>
      </c>
      <c r="Y121" s="77">
        <v>0</v>
      </c>
      <c r="Z121" s="77"/>
      <c r="AA121" s="77"/>
      <c r="AB121" s="77"/>
    </row>
    <row r="122" spans="1:28" x14ac:dyDescent="0.25">
      <c r="A122" s="86" t="s">
        <v>221</v>
      </c>
      <c r="B122" s="87" t="s">
        <v>781</v>
      </c>
      <c r="C122" s="78">
        <v>11240.29</v>
      </c>
      <c r="D122" s="78">
        <f t="shared" si="54"/>
        <v>11240.29</v>
      </c>
      <c r="E122" s="79" t="str">
        <f t="shared" si="42"/>
        <v>Yes</v>
      </c>
      <c r="F122" s="79" t="s">
        <v>666</v>
      </c>
      <c r="G122" s="47">
        <v>0</v>
      </c>
      <c r="H122" s="47">
        <v>0</v>
      </c>
      <c r="I122" s="69">
        <f t="shared" si="43"/>
        <v>11240.29</v>
      </c>
      <c r="J122" s="69">
        <f t="shared" si="39"/>
        <v>11309.292666209361</v>
      </c>
      <c r="K122" s="69">
        <f t="shared" si="40"/>
        <v>11473.458482261743</v>
      </c>
      <c r="L122" s="69">
        <f t="shared" si="41"/>
        <v>11760.809483086861</v>
      </c>
      <c r="N122" s="69">
        <f t="shared" si="44"/>
        <v>0</v>
      </c>
      <c r="O122" s="69">
        <f t="shared" si="45"/>
        <v>0</v>
      </c>
      <c r="P122" s="69">
        <f t="shared" si="46"/>
        <v>0</v>
      </c>
      <c r="Q122" s="69">
        <f t="shared" si="47"/>
        <v>0</v>
      </c>
      <c r="R122" s="43"/>
      <c r="S122" s="77">
        <f t="shared" si="48"/>
        <v>11240.29</v>
      </c>
      <c r="T122" s="77">
        <f t="shared" si="49"/>
        <v>11309.292666209361</v>
      </c>
      <c r="U122" s="77">
        <f t="shared" si="50"/>
        <v>11473.458482261743</v>
      </c>
      <c r="V122" s="77">
        <f t="shared" si="51"/>
        <v>11760.809483086861</v>
      </c>
      <c r="X122" s="77">
        <v>11201.52</v>
      </c>
      <c r="Y122" s="77">
        <v>0</v>
      </c>
      <c r="Z122" s="77"/>
      <c r="AA122" s="77"/>
      <c r="AB122" s="77"/>
    </row>
    <row r="123" spans="1:28" x14ac:dyDescent="0.25">
      <c r="A123" s="82" t="s">
        <v>223</v>
      </c>
      <c r="B123" s="82" t="s">
        <v>782</v>
      </c>
      <c r="C123" s="78">
        <v>9647.43</v>
      </c>
      <c r="D123" s="78">
        <f t="shared" si="54"/>
        <v>9647.43</v>
      </c>
      <c r="E123" s="79" t="str">
        <f t="shared" si="42"/>
        <v>Yes</v>
      </c>
      <c r="F123" s="79" t="s">
        <v>668</v>
      </c>
      <c r="G123" s="47">
        <v>0</v>
      </c>
      <c r="H123" s="47">
        <v>0</v>
      </c>
      <c r="I123" s="69">
        <f t="shared" si="43"/>
        <v>9647.43</v>
      </c>
      <c r="J123" s="69">
        <f t="shared" si="39"/>
        <v>9706.6543075639656</v>
      </c>
      <c r="K123" s="69">
        <f t="shared" si="40"/>
        <v>9847.5562076713686</v>
      </c>
      <c r="L123" s="69">
        <f t="shared" si="41"/>
        <v>10094.18673641131</v>
      </c>
      <c r="N123" s="69">
        <f t="shared" si="44"/>
        <v>0</v>
      </c>
      <c r="O123" s="69">
        <f t="shared" si="45"/>
        <v>0</v>
      </c>
      <c r="P123" s="69">
        <f t="shared" si="46"/>
        <v>0</v>
      </c>
      <c r="Q123" s="69">
        <f t="shared" si="47"/>
        <v>0</v>
      </c>
      <c r="R123" s="43"/>
      <c r="S123" s="77">
        <f t="shared" si="48"/>
        <v>9647.43</v>
      </c>
      <c r="T123" s="77">
        <f t="shared" si="49"/>
        <v>9706.6543075639656</v>
      </c>
      <c r="U123" s="77">
        <f t="shared" si="50"/>
        <v>9847.5562076713686</v>
      </c>
      <c r="V123" s="77">
        <f t="shared" si="51"/>
        <v>10094.18673641131</v>
      </c>
      <c r="X123" s="77">
        <v>9770.9699999999993</v>
      </c>
      <c r="Y123" s="77">
        <v>0</v>
      </c>
      <c r="Z123" s="77"/>
      <c r="AA123" s="77"/>
      <c r="AB123" s="77"/>
    </row>
    <row r="124" spans="1:28" x14ac:dyDescent="0.25">
      <c r="A124" s="82" t="s">
        <v>783</v>
      </c>
      <c r="B124" s="82" t="s">
        <v>784</v>
      </c>
      <c r="C124" s="78">
        <v>81.239999999999995</v>
      </c>
      <c r="D124" s="83">
        <v>0</v>
      </c>
      <c r="E124" s="79" t="str">
        <f t="shared" si="42"/>
        <v>No</v>
      </c>
      <c r="F124" s="79" t="s">
        <v>666</v>
      </c>
      <c r="G124" s="47">
        <v>0</v>
      </c>
      <c r="H124" s="47">
        <v>0</v>
      </c>
      <c r="I124" s="69">
        <f t="shared" si="43"/>
        <v>0</v>
      </c>
      <c r="J124" s="69">
        <f t="shared" si="39"/>
        <v>0</v>
      </c>
      <c r="K124" s="69">
        <f t="shared" si="40"/>
        <v>0</v>
      </c>
      <c r="L124" s="69">
        <f t="shared" si="41"/>
        <v>0</v>
      </c>
      <c r="N124" s="69">
        <f t="shared" si="44"/>
        <v>0</v>
      </c>
      <c r="O124" s="69">
        <f t="shared" si="45"/>
        <v>0</v>
      </c>
      <c r="P124" s="69">
        <f t="shared" si="46"/>
        <v>0</v>
      </c>
      <c r="Q124" s="69">
        <f t="shared" si="47"/>
        <v>0</v>
      </c>
      <c r="R124" s="43"/>
      <c r="S124" s="77">
        <f t="shared" si="48"/>
        <v>0</v>
      </c>
      <c r="T124" s="77">
        <f t="shared" si="49"/>
        <v>0</v>
      </c>
      <c r="U124" s="77">
        <f t="shared" si="50"/>
        <v>0</v>
      </c>
      <c r="V124" s="77">
        <f t="shared" si="51"/>
        <v>0</v>
      </c>
      <c r="X124" s="77">
        <v>0</v>
      </c>
      <c r="Y124" s="77">
        <v>0</v>
      </c>
      <c r="Z124" s="77"/>
      <c r="AA124" s="77"/>
      <c r="AB124" s="77"/>
    </row>
    <row r="125" spans="1:28" x14ac:dyDescent="0.25">
      <c r="A125" s="82" t="s">
        <v>225</v>
      </c>
      <c r="B125" s="82" t="s">
        <v>785</v>
      </c>
      <c r="C125" s="78">
        <v>35.200000000000003</v>
      </c>
      <c r="D125" s="78">
        <f>C125</f>
        <v>35.200000000000003</v>
      </c>
      <c r="E125" s="79" t="str">
        <f t="shared" si="42"/>
        <v>No</v>
      </c>
      <c r="F125" s="79" t="s">
        <v>666</v>
      </c>
      <c r="G125" s="47">
        <v>0</v>
      </c>
      <c r="H125" s="47">
        <v>41.86</v>
      </c>
      <c r="I125" s="69">
        <f t="shared" si="43"/>
        <v>35.200000000000003</v>
      </c>
      <c r="J125" s="69">
        <f t="shared" si="39"/>
        <v>35.200000000000003</v>
      </c>
      <c r="K125" s="69">
        <f t="shared" si="40"/>
        <v>35.200000000000003</v>
      </c>
      <c r="L125" s="69">
        <f t="shared" si="41"/>
        <v>35.200000000000003</v>
      </c>
      <c r="N125" s="69">
        <f t="shared" si="44"/>
        <v>41.86</v>
      </c>
      <c r="O125" s="69">
        <f t="shared" si="45"/>
        <v>41.86</v>
      </c>
      <c r="P125" s="69">
        <f t="shared" si="46"/>
        <v>41.86</v>
      </c>
      <c r="Q125" s="69">
        <f t="shared" si="47"/>
        <v>41.86</v>
      </c>
      <c r="R125" s="43"/>
      <c r="S125" s="77">
        <f t="shared" si="48"/>
        <v>77.06</v>
      </c>
      <c r="T125" s="77">
        <f t="shared" si="49"/>
        <v>77.06</v>
      </c>
      <c r="U125" s="77">
        <f t="shared" si="50"/>
        <v>77.06</v>
      </c>
      <c r="V125" s="77">
        <f t="shared" si="51"/>
        <v>77.06</v>
      </c>
      <c r="X125" s="77">
        <v>98.9</v>
      </c>
      <c r="Y125" s="77">
        <v>33</v>
      </c>
      <c r="Z125" s="77"/>
      <c r="AA125" s="77"/>
      <c r="AB125" s="77"/>
    </row>
    <row r="126" spans="1:28" x14ac:dyDescent="0.25">
      <c r="A126" s="82" t="s">
        <v>227</v>
      </c>
      <c r="B126" s="82" t="s">
        <v>786</v>
      </c>
      <c r="C126" s="78">
        <v>104.89</v>
      </c>
      <c r="D126" s="78">
        <f t="shared" ref="D126:D189" si="55">C126</f>
        <v>104.89</v>
      </c>
      <c r="E126" s="79" t="str">
        <f t="shared" si="42"/>
        <v>Yes</v>
      </c>
      <c r="F126" s="79" t="s">
        <v>666</v>
      </c>
      <c r="G126" s="47">
        <v>0</v>
      </c>
      <c r="H126" s="47">
        <v>0</v>
      </c>
      <c r="I126" s="69">
        <f t="shared" si="43"/>
        <v>104.89</v>
      </c>
      <c r="J126" s="69">
        <f t="shared" si="39"/>
        <v>105.53390595426806</v>
      </c>
      <c r="K126" s="69">
        <f t="shared" si="40"/>
        <v>107.06583728751075</v>
      </c>
      <c r="L126" s="69">
        <f t="shared" si="41"/>
        <v>109.74728469469923</v>
      </c>
      <c r="N126" s="69">
        <f t="shared" si="44"/>
        <v>0</v>
      </c>
      <c r="O126" s="69">
        <f t="shared" si="45"/>
        <v>0</v>
      </c>
      <c r="P126" s="69">
        <f t="shared" si="46"/>
        <v>0</v>
      </c>
      <c r="Q126" s="69">
        <f t="shared" si="47"/>
        <v>0</v>
      </c>
      <c r="R126" s="43"/>
      <c r="S126" s="77">
        <f t="shared" si="48"/>
        <v>104.89</v>
      </c>
      <c r="T126" s="77">
        <f t="shared" si="49"/>
        <v>105.53390595426806</v>
      </c>
      <c r="U126" s="77">
        <f t="shared" si="50"/>
        <v>107.06583728751075</v>
      </c>
      <c r="V126" s="77">
        <f t="shared" si="51"/>
        <v>109.74728469469923</v>
      </c>
      <c r="X126" s="77">
        <v>107.94</v>
      </c>
      <c r="Y126" s="77">
        <v>0</v>
      </c>
      <c r="Z126" s="77"/>
      <c r="AA126" s="77"/>
      <c r="AB126" s="77"/>
    </row>
    <row r="127" spans="1:28" x14ac:dyDescent="0.25">
      <c r="A127" s="82" t="s">
        <v>229</v>
      </c>
      <c r="B127" s="82" t="s">
        <v>787</v>
      </c>
      <c r="C127" s="78">
        <v>182.44</v>
      </c>
      <c r="D127" s="78">
        <f t="shared" si="55"/>
        <v>182.44</v>
      </c>
      <c r="E127" s="79" t="str">
        <f t="shared" si="42"/>
        <v>Yes</v>
      </c>
      <c r="F127" s="79" t="s">
        <v>666</v>
      </c>
      <c r="G127" s="47">
        <v>0</v>
      </c>
      <c r="H127" s="47">
        <v>0</v>
      </c>
      <c r="I127" s="69">
        <f t="shared" si="43"/>
        <v>182.44</v>
      </c>
      <c r="J127" s="69">
        <f t="shared" si="39"/>
        <v>183.55997523402294</v>
      </c>
      <c r="K127" s="69">
        <f t="shared" si="40"/>
        <v>186.22453384243931</v>
      </c>
      <c r="L127" s="69">
        <f t="shared" si="41"/>
        <v>190.88849861474807</v>
      </c>
      <c r="N127" s="69">
        <f t="shared" si="44"/>
        <v>0</v>
      </c>
      <c r="O127" s="69">
        <f t="shared" si="45"/>
        <v>0</v>
      </c>
      <c r="P127" s="69">
        <f t="shared" si="46"/>
        <v>0</v>
      </c>
      <c r="Q127" s="69">
        <f t="shared" si="47"/>
        <v>0</v>
      </c>
      <c r="R127" s="43"/>
      <c r="S127" s="77">
        <f t="shared" si="48"/>
        <v>182.44</v>
      </c>
      <c r="T127" s="77">
        <f t="shared" si="49"/>
        <v>183.55997523402294</v>
      </c>
      <c r="U127" s="77">
        <f t="shared" si="50"/>
        <v>186.22453384243931</v>
      </c>
      <c r="V127" s="77">
        <f t="shared" si="51"/>
        <v>190.88849861474807</v>
      </c>
      <c r="X127" s="77">
        <v>172.68</v>
      </c>
      <c r="Y127" s="77">
        <v>0</v>
      </c>
      <c r="Z127" s="77"/>
      <c r="AA127" s="77"/>
      <c r="AB127" s="77"/>
    </row>
    <row r="128" spans="1:28" x14ac:dyDescent="0.25">
      <c r="A128" s="82" t="s">
        <v>231</v>
      </c>
      <c r="B128" s="82" t="s">
        <v>788</v>
      </c>
      <c r="C128" s="78">
        <v>3279.03</v>
      </c>
      <c r="D128" s="78">
        <f t="shared" si="55"/>
        <v>3279.03</v>
      </c>
      <c r="E128" s="79" t="str">
        <f t="shared" si="42"/>
        <v>Yes</v>
      </c>
      <c r="F128" s="79" t="s">
        <v>666</v>
      </c>
      <c r="G128" s="47">
        <v>41.86</v>
      </c>
      <c r="H128" s="47">
        <v>0</v>
      </c>
      <c r="I128" s="69">
        <f t="shared" si="43"/>
        <v>3279.03</v>
      </c>
      <c r="J128" s="69">
        <f t="shared" si="39"/>
        <v>3299.159535143709</v>
      </c>
      <c r="K128" s="69">
        <f t="shared" si="40"/>
        <v>3347.0501710445837</v>
      </c>
      <c r="L128" s="69">
        <f t="shared" si="41"/>
        <v>3430.8765271471029</v>
      </c>
      <c r="N128" s="69">
        <f t="shared" si="44"/>
        <v>-41.86</v>
      </c>
      <c r="O128" s="69">
        <f t="shared" si="45"/>
        <v>-41.86</v>
      </c>
      <c r="P128" s="69">
        <f t="shared" si="46"/>
        <v>-41.86</v>
      </c>
      <c r="Q128" s="69">
        <f t="shared" si="47"/>
        <v>-41.86</v>
      </c>
      <c r="R128" s="43"/>
      <c r="S128" s="77">
        <f t="shared" si="48"/>
        <v>3237.17</v>
      </c>
      <c r="T128" s="77">
        <f t="shared" si="49"/>
        <v>3257.2995351437089</v>
      </c>
      <c r="U128" s="77">
        <f t="shared" si="50"/>
        <v>3305.1901710445836</v>
      </c>
      <c r="V128" s="77">
        <f t="shared" si="51"/>
        <v>3389.0165271471028</v>
      </c>
      <c r="X128" s="77">
        <v>3214.47</v>
      </c>
      <c r="Y128" s="77">
        <v>-33</v>
      </c>
      <c r="Z128" s="77"/>
      <c r="AA128" s="77"/>
      <c r="AB128" s="77"/>
    </row>
    <row r="129" spans="1:28" x14ac:dyDescent="0.25">
      <c r="A129" s="82" t="s">
        <v>233</v>
      </c>
      <c r="B129" s="82" t="s">
        <v>789</v>
      </c>
      <c r="C129" s="78">
        <v>662.69</v>
      </c>
      <c r="D129" s="78">
        <f t="shared" si="55"/>
        <v>662.69</v>
      </c>
      <c r="E129" s="79" t="str">
        <f t="shared" si="42"/>
        <v>Yes</v>
      </c>
      <c r="F129" s="79" t="s">
        <v>666</v>
      </c>
      <c r="G129" s="47">
        <v>0</v>
      </c>
      <c r="H129" s="47">
        <v>0</v>
      </c>
      <c r="I129" s="69">
        <f t="shared" si="43"/>
        <v>662.69</v>
      </c>
      <c r="J129" s="69">
        <f t="shared" si="39"/>
        <v>666.758167001944</v>
      </c>
      <c r="K129" s="69">
        <f t="shared" si="40"/>
        <v>676.43683584765472</v>
      </c>
      <c r="L129" s="69">
        <f t="shared" si="41"/>
        <v>693.37809223310364</v>
      </c>
      <c r="N129" s="69">
        <f t="shared" si="44"/>
        <v>0</v>
      </c>
      <c r="O129" s="69">
        <f t="shared" si="45"/>
        <v>0</v>
      </c>
      <c r="P129" s="69">
        <f t="shared" si="46"/>
        <v>0</v>
      </c>
      <c r="Q129" s="69">
        <f t="shared" si="47"/>
        <v>0</v>
      </c>
      <c r="R129" s="43"/>
      <c r="S129" s="77">
        <f t="shared" si="48"/>
        <v>662.69</v>
      </c>
      <c r="T129" s="77">
        <f t="shared" si="49"/>
        <v>666.758167001944</v>
      </c>
      <c r="U129" s="77">
        <f t="shared" si="50"/>
        <v>676.43683584765472</v>
      </c>
      <c r="V129" s="77">
        <f t="shared" si="51"/>
        <v>693.37809223310364</v>
      </c>
      <c r="X129" s="77">
        <v>669.21</v>
      </c>
      <c r="Y129" s="77">
        <v>0</v>
      </c>
      <c r="Z129" s="77"/>
      <c r="AA129" s="77"/>
      <c r="AB129" s="77"/>
    </row>
    <row r="130" spans="1:28" x14ac:dyDescent="0.25">
      <c r="A130" s="82" t="s">
        <v>235</v>
      </c>
      <c r="B130" s="82" t="s">
        <v>790</v>
      </c>
      <c r="C130" s="78">
        <v>866.59</v>
      </c>
      <c r="D130" s="78">
        <f t="shared" si="55"/>
        <v>866.59</v>
      </c>
      <c r="E130" s="79" t="str">
        <f t="shared" si="42"/>
        <v>Yes</v>
      </c>
      <c r="F130" s="79" t="s">
        <v>666</v>
      </c>
      <c r="G130" s="47">
        <v>0</v>
      </c>
      <c r="H130" s="47">
        <v>0</v>
      </c>
      <c r="I130" s="69">
        <f t="shared" si="43"/>
        <v>866.59</v>
      </c>
      <c r="J130" s="69">
        <f t="shared" si="39"/>
        <v>871.90988236160899</v>
      </c>
      <c r="K130" s="69">
        <f t="shared" si="40"/>
        <v>884.5665357515868</v>
      </c>
      <c r="L130" s="69">
        <f t="shared" si="41"/>
        <v>906.72036842005343</v>
      </c>
      <c r="N130" s="69">
        <f t="shared" si="44"/>
        <v>0</v>
      </c>
      <c r="O130" s="69">
        <f t="shared" si="45"/>
        <v>0</v>
      </c>
      <c r="P130" s="69">
        <f t="shared" si="46"/>
        <v>0</v>
      </c>
      <c r="Q130" s="69">
        <f t="shared" si="47"/>
        <v>0</v>
      </c>
      <c r="R130" s="43"/>
      <c r="S130" s="77">
        <f t="shared" si="48"/>
        <v>866.59</v>
      </c>
      <c r="T130" s="77">
        <f t="shared" si="49"/>
        <v>871.90988236160899</v>
      </c>
      <c r="U130" s="77">
        <f t="shared" si="50"/>
        <v>884.5665357515868</v>
      </c>
      <c r="V130" s="77">
        <f t="shared" si="51"/>
        <v>906.72036842005343</v>
      </c>
      <c r="X130" s="77">
        <v>902.52</v>
      </c>
      <c r="Y130" s="77">
        <v>0</v>
      </c>
      <c r="Z130" s="77"/>
      <c r="AA130" s="77"/>
      <c r="AB130" s="77"/>
    </row>
    <row r="131" spans="1:28" x14ac:dyDescent="0.25">
      <c r="A131" s="82" t="s">
        <v>237</v>
      </c>
      <c r="B131" s="82" t="s">
        <v>791</v>
      </c>
      <c r="C131" s="78">
        <v>67.39</v>
      </c>
      <c r="D131" s="78">
        <f t="shared" si="55"/>
        <v>67.39</v>
      </c>
      <c r="E131" s="79" t="str">
        <f t="shared" si="42"/>
        <v>No</v>
      </c>
      <c r="F131" s="79" t="s">
        <v>668</v>
      </c>
      <c r="G131" s="47">
        <v>0</v>
      </c>
      <c r="H131" s="47">
        <v>0</v>
      </c>
      <c r="I131" s="69">
        <f t="shared" si="43"/>
        <v>67.39</v>
      </c>
      <c r="J131" s="69">
        <f t="shared" si="39"/>
        <v>67.39</v>
      </c>
      <c r="K131" s="69">
        <f t="shared" si="40"/>
        <v>67.39</v>
      </c>
      <c r="L131" s="69">
        <f t="shared" si="41"/>
        <v>67.39</v>
      </c>
      <c r="N131" s="69">
        <f t="shared" si="44"/>
        <v>0</v>
      </c>
      <c r="O131" s="69">
        <f t="shared" si="45"/>
        <v>0</v>
      </c>
      <c r="P131" s="69">
        <f t="shared" si="46"/>
        <v>0</v>
      </c>
      <c r="Q131" s="69">
        <f t="shared" si="47"/>
        <v>0</v>
      </c>
      <c r="R131" s="43"/>
      <c r="S131" s="77">
        <f t="shared" si="48"/>
        <v>67.39</v>
      </c>
      <c r="T131" s="77">
        <f t="shared" si="49"/>
        <v>67.39</v>
      </c>
      <c r="U131" s="77">
        <f t="shared" si="50"/>
        <v>67.39</v>
      </c>
      <c r="V131" s="77">
        <f t="shared" si="51"/>
        <v>67.39</v>
      </c>
      <c r="X131" s="77">
        <v>66.38</v>
      </c>
      <c r="Y131" s="77">
        <v>0</v>
      </c>
      <c r="Z131" s="77"/>
      <c r="AA131" s="77"/>
      <c r="AB131" s="77"/>
    </row>
    <row r="132" spans="1:28" x14ac:dyDescent="0.25">
      <c r="A132" s="82" t="s">
        <v>239</v>
      </c>
      <c r="B132" s="82" t="s">
        <v>792</v>
      </c>
      <c r="C132" s="78">
        <v>117.57</v>
      </c>
      <c r="D132" s="78">
        <f t="shared" si="55"/>
        <v>117.57</v>
      </c>
      <c r="E132" s="79" t="str">
        <f t="shared" si="42"/>
        <v>Yes</v>
      </c>
      <c r="F132" s="79" t="s">
        <v>666</v>
      </c>
      <c r="G132" s="47">
        <v>5.4</v>
      </c>
      <c r="H132" s="47">
        <v>0</v>
      </c>
      <c r="I132" s="69">
        <f t="shared" si="43"/>
        <v>117.57</v>
      </c>
      <c r="J132" s="69">
        <f t="shared" si="39"/>
        <v>118.29174681135757</v>
      </c>
      <c r="K132" s="69">
        <f t="shared" si="40"/>
        <v>120.00887110203678</v>
      </c>
      <c r="L132" s="69">
        <f t="shared" si="41"/>
        <v>123.01447479793868</v>
      </c>
      <c r="N132" s="69">
        <f t="shared" si="44"/>
        <v>-5.4</v>
      </c>
      <c r="O132" s="69">
        <f t="shared" si="45"/>
        <v>-5.4</v>
      </c>
      <c r="P132" s="69">
        <f t="shared" si="46"/>
        <v>-5.4</v>
      </c>
      <c r="Q132" s="69">
        <f t="shared" si="47"/>
        <v>-5.4</v>
      </c>
      <c r="R132" s="43"/>
      <c r="S132" s="77">
        <f t="shared" si="48"/>
        <v>112.16999999999999</v>
      </c>
      <c r="T132" s="77">
        <f t="shared" si="49"/>
        <v>112.89174681135756</v>
      </c>
      <c r="U132" s="77">
        <f t="shared" si="50"/>
        <v>114.60887110203677</v>
      </c>
      <c r="V132" s="77">
        <f t="shared" si="51"/>
        <v>117.61447479793867</v>
      </c>
      <c r="X132" s="77">
        <v>116.6</v>
      </c>
      <c r="Y132" s="77">
        <v>-1</v>
      </c>
      <c r="Z132" s="77"/>
      <c r="AA132" s="77"/>
      <c r="AB132" s="77"/>
    </row>
    <row r="133" spans="1:28" x14ac:dyDescent="0.25">
      <c r="A133" s="82" t="s">
        <v>241</v>
      </c>
      <c r="B133" s="82" t="s">
        <v>793</v>
      </c>
      <c r="C133" s="78">
        <v>86.1</v>
      </c>
      <c r="D133" s="78">
        <f t="shared" si="55"/>
        <v>86.1</v>
      </c>
      <c r="E133" s="79" t="str">
        <f t="shared" si="42"/>
        <v>No</v>
      </c>
      <c r="F133" s="79" t="s">
        <v>666</v>
      </c>
      <c r="G133" s="47">
        <v>0</v>
      </c>
      <c r="H133" s="47">
        <v>11</v>
      </c>
      <c r="I133" s="69">
        <f t="shared" si="43"/>
        <v>86.1</v>
      </c>
      <c r="J133" s="69">
        <f t="shared" si="39"/>
        <v>86.1</v>
      </c>
      <c r="K133" s="69">
        <f t="shared" si="40"/>
        <v>86.1</v>
      </c>
      <c r="L133" s="69">
        <f t="shared" si="41"/>
        <v>86.1</v>
      </c>
      <c r="N133" s="69">
        <f t="shared" si="44"/>
        <v>11</v>
      </c>
      <c r="O133" s="69">
        <f t="shared" si="45"/>
        <v>11</v>
      </c>
      <c r="P133" s="69">
        <f t="shared" si="46"/>
        <v>11</v>
      </c>
      <c r="Q133" s="69">
        <f t="shared" si="47"/>
        <v>11</v>
      </c>
      <c r="R133" s="43"/>
      <c r="S133" s="77">
        <f t="shared" si="48"/>
        <v>97.1</v>
      </c>
      <c r="T133" s="77">
        <f t="shared" si="49"/>
        <v>97.1</v>
      </c>
      <c r="U133" s="77">
        <f t="shared" si="50"/>
        <v>97.1</v>
      </c>
      <c r="V133" s="77">
        <f t="shared" si="51"/>
        <v>97.1</v>
      </c>
      <c r="X133" s="77">
        <v>133.42000000000002</v>
      </c>
      <c r="Y133" s="77">
        <v>22.400000000000006</v>
      </c>
      <c r="Z133" s="77"/>
      <c r="AA133" s="77"/>
      <c r="AB133" s="77"/>
    </row>
    <row r="134" spans="1:28" x14ac:dyDescent="0.25">
      <c r="A134" s="82" t="s">
        <v>243</v>
      </c>
      <c r="B134" s="82" t="s">
        <v>794</v>
      </c>
      <c r="C134" s="78">
        <v>232.41</v>
      </c>
      <c r="D134" s="78">
        <f t="shared" si="55"/>
        <v>232.41</v>
      </c>
      <c r="E134" s="79" t="str">
        <f t="shared" si="42"/>
        <v>Yes</v>
      </c>
      <c r="F134" s="79" t="s">
        <v>666</v>
      </c>
      <c r="G134" s="47">
        <v>0</v>
      </c>
      <c r="H134" s="47">
        <v>0</v>
      </c>
      <c r="I134" s="69">
        <f t="shared" si="43"/>
        <v>232.41</v>
      </c>
      <c r="J134" s="69">
        <f t="shared" si="39"/>
        <v>233.83673451073926</v>
      </c>
      <c r="K134" s="69">
        <f t="shared" si="40"/>
        <v>237.23111110678207</v>
      </c>
      <c r="L134" s="69">
        <f t="shared" si="41"/>
        <v>243.17252775188336</v>
      </c>
      <c r="N134" s="69">
        <f t="shared" si="44"/>
        <v>0</v>
      </c>
      <c r="O134" s="69">
        <f t="shared" si="45"/>
        <v>0</v>
      </c>
      <c r="P134" s="69">
        <f t="shared" si="46"/>
        <v>0</v>
      </c>
      <c r="Q134" s="69">
        <f t="shared" si="47"/>
        <v>0</v>
      </c>
      <c r="R134" s="43"/>
      <c r="S134" s="77">
        <f t="shared" si="48"/>
        <v>232.41</v>
      </c>
      <c r="T134" s="77">
        <f t="shared" si="49"/>
        <v>233.83673451073926</v>
      </c>
      <c r="U134" s="77">
        <f t="shared" si="50"/>
        <v>237.23111110678207</v>
      </c>
      <c r="V134" s="77">
        <f t="shared" si="51"/>
        <v>243.17252775188336</v>
      </c>
      <c r="X134" s="77">
        <v>240.68</v>
      </c>
      <c r="Y134" s="77">
        <v>0</v>
      </c>
      <c r="Z134" s="77"/>
      <c r="AA134" s="77"/>
      <c r="AB134" s="77"/>
    </row>
    <row r="135" spans="1:28" x14ac:dyDescent="0.25">
      <c r="A135" s="82" t="s">
        <v>245</v>
      </c>
      <c r="B135" s="82" t="s">
        <v>795</v>
      </c>
      <c r="C135" s="78">
        <v>79.66</v>
      </c>
      <c r="D135" s="78">
        <f t="shared" si="55"/>
        <v>79.66</v>
      </c>
      <c r="E135" s="79" t="str">
        <f t="shared" si="42"/>
        <v>No</v>
      </c>
      <c r="F135" s="79" t="s">
        <v>668</v>
      </c>
      <c r="G135" s="47">
        <v>0</v>
      </c>
      <c r="H135" s="47">
        <v>0</v>
      </c>
      <c r="I135" s="69">
        <f t="shared" si="43"/>
        <v>79.66</v>
      </c>
      <c r="J135" s="69">
        <f t="shared" si="39"/>
        <v>79.66</v>
      </c>
      <c r="K135" s="69">
        <f t="shared" si="40"/>
        <v>79.66</v>
      </c>
      <c r="L135" s="69">
        <f t="shared" si="41"/>
        <v>79.66</v>
      </c>
      <c r="N135" s="69">
        <f t="shared" si="44"/>
        <v>0</v>
      </c>
      <c r="O135" s="69">
        <f t="shared" si="45"/>
        <v>0</v>
      </c>
      <c r="P135" s="69">
        <f t="shared" si="46"/>
        <v>0</v>
      </c>
      <c r="Q135" s="69">
        <f t="shared" si="47"/>
        <v>0</v>
      </c>
      <c r="R135" s="43"/>
      <c r="S135" s="77">
        <f t="shared" si="48"/>
        <v>79.66</v>
      </c>
      <c r="T135" s="77">
        <f t="shared" si="49"/>
        <v>79.66</v>
      </c>
      <c r="U135" s="77">
        <f t="shared" si="50"/>
        <v>79.66</v>
      </c>
      <c r="V135" s="77">
        <f t="shared" si="51"/>
        <v>79.66</v>
      </c>
      <c r="X135" s="77">
        <v>76.12</v>
      </c>
      <c r="Y135" s="77">
        <v>0</v>
      </c>
      <c r="Z135" s="77"/>
      <c r="AA135" s="77"/>
      <c r="AB135" s="77"/>
    </row>
    <row r="136" spans="1:28" x14ac:dyDescent="0.25">
      <c r="A136" s="82" t="s">
        <v>247</v>
      </c>
      <c r="B136" s="82" t="s">
        <v>796</v>
      </c>
      <c r="C136" s="78">
        <v>86.49</v>
      </c>
      <c r="D136" s="78">
        <f t="shared" si="55"/>
        <v>86.49</v>
      </c>
      <c r="E136" s="79" t="str">
        <f t="shared" si="42"/>
        <v>No</v>
      </c>
      <c r="F136" s="79" t="s">
        <v>666</v>
      </c>
      <c r="G136" s="47">
        <v>0</v>
      </c>
      <c r="H136" s="47">
        <v>0</v>
      </c>
      <c r="I136" s="69">
        <f t="shared" si="43"/>
        <v>86.49</v>
      </c>
      <c r="J136" s="69">
        <f t="shared" si="39"/>
        <v>86.49</v>
      </c>
      <c r="K136" s="69">
        <f t="shared" si="40"/>
        <v>86.49</v>
      </c>
      <c r="L136" s="69">
        <f t="shared" si="41"/>
        <v>86.49</v>
      </c>
      <c r="N136" s="69">
        <f t="shared" si="44"/>
        <v>0</v>
      </c>
      <c r="O136" s="69">
        <f t="shared" si="45"/>
        <v>0</v>
      </c>
      <c r="P136" s="69">
        <f t="shared" si="46"/>
        <v>0</v>
      </c>
      <c r="Q136" s="69">
        <f t="shared" si="47"/>
        <v>0</v>
      </c>
      <c r="R136" s="43"/>
      <c r="S136" s="77">
        <f t="shared" si="48"/>
        <v>86.49</v>
      </c>
      <c r="T136" s="77">
        <f t="shared" si="49"/>
        <v>86.49</v>
      </c>
      <c r="U136" s="77">
        <f t="shared" si="50"/>
        <v>86.49</v>
      </c>
      <c r="V136" s="77">
        <f t="shared" si="51"/>
        <v>86.49</v>
      </c>
      <c r="X136" s="77">
        <v>71.17</v>
      </c>
      <c r="Y136" s="77">
        <v>0</v>
      </c>
      <c r="Z136" s="77"/>
      <c r="AA136" s="77"/>
      <c r="AB136" s="77"/>
    </row>
    <row r="137" spans="1:28" x14ac:dyDescent="0.25">
      <c r="A137" s="82" t="s">
        <v>249</v>
      </c>
      <c r="B137" s="82" t="s">
        <v>797</v>
      </c>
      <c r="C137" s="78">
        <v>22</v>
      </c>
      <c r="D137" s="78">
        <f t="shared" si="55"/>
        <v>22</v>
      </c>
      <c r="E137" s="79" t="str">
        <f t="shared" si="42"/>
        <v>No</v>
      </c>
      <c r="F137" s="79" t="s">
        <v>666</v>
      </c>
      <c r="G137" s="47">
        <v>0</v>
      </c>
      <c r="H137" s="47">
        <v>15.57</v>
      </c>
      <c r="I137" s="69">
        <f t="shared" si="43"/>
        <v>22</v>
      </c>
      <c r="J137" s="69">
        <f t="shared" ref="J137:J200" si="56">(IF(E137="Yes",(D137*(1+SY201920Growth)),D137))</f>
        <v>22</v>
      </c>
      <c r="K137" s="69">
        <f t="shared" ref="K137:K200" si="57">(IF(E137="Yes",((D137*(1+SY201920Growth))*(1+SY202021Growth)),D137))</f>
        <v>22</v>
      </c>
      <c r="L137" s="69">
        <f t="shared" ref="L137:L200" si="58">(IF(E137="Yes",(((D137*(1+SY201920Growth))*(1+SY202021Growth))*(1+SY202122growth)),D137))</f>
        <v>22</v>
      </c>
      <c r="N137" s="69">
        <f t="shared" si="44"/>
        <v>15.57</v>
      </c>
      <c r="O137" s="69">
        <f t="shared" si="45"/>
        <v>15.57</v>
      </c>
      <c r="P137" s="69">
        <f t="shared" si="46"/>
        <v>15.57</v>
      </c>
      <c r="Q137" s="69">
        <f t="shared" si="47"/>
        <v>15.57</v>
      </c>
      <c r="R137" s="43"/>
      <c r="S137" s="77">
        <f t="shared" si="48"/>
        <v>37.57</v>
      </c>
      <c r="T137" s="77">
        <f t="shared" si="49"/>
        <v>37.57</v>
      </c>
      <c r="U137" s="77">
        <f t="shared" si="50"/>
        <v>37.57</v>
      </c>
      <c r="V137" s="77">
        <f t="shared" si="51"/>
        <v>37.57</v>
      </c>
      <c r="X137" s="77">
        <v>58.5</v>
      </c>
      <c r="Y137" s="77">
        <v>17</v>
      </c>
      <c r="Z137" s="77"/>
      <c r="AA137" s="77"/>
      <c r="AB137" s="77"/>
    </row>
    <row r="138" spans="1:28" x14ac:dyDescent="0.25">
      <c r="A138" s="82" t="s">
        <v>251</v>
      </c>
      <c r="B138" s="82" t="s">
        <v>798</v>
      </c>
      <c r="C138" s="78">
        <v>942.34</v>
      </c>
      <c r="D138" s="78">
        <f t="shared" si="55"/>
        <v>942.34</v>
      </c>
      <c r="E138" s="79" t="str">
        <f t="shared" ref="E138:E201" si="59">IF(C138&gt;100,"Yes","No")</f>
        <v>Yes</v>
      </c>
      <c r="F138" s="79" t="s">
        <v>666</v>
      </c>
      <c r="G138" s="47">
        <v>21.17</v>
      </c>
      <c r="H138" s="47">
        <v>0.95</v>
      </c>
      <c r="I138" s="69">
        <f t="shared" ref="I138:I201" si="60">D138</f>
        <v>942.34</v>
      </c>
      <c r="J138" s="69">
        <f t="shared" si="56"/>
        <v>948.12490167742374</v>
      </c>
      <c r="K138" s="69">
        <f t="shared" si="57"/>
        <v>961.8878931214881</v>
      </c>
      <c r="L138" s="69">
        <f t="shared" si="58"/>
        <v>985.97822727812832</v>
      </c>
      <c r="N138" s="69">
        <f t="shared" ref="N138:N201" si="61">-G138+H138</f>
        <v>-20.220000000000002</v>
      </c>
      <c r="O138" s="69">
        <f t="shared" ref="O138:O201" si="62">-G138+H138</f>
        <v>-20.220000000000002</v>
      </c>
      <c r="P138" s="69">
        <f t="shared" ref="P138:P201" si="63">-G138+H138</f>
        <v>-20.220000000000002</v>
      </c>
      <c r="Q138" s="69">
        <f t="shared" ref="Q138:Q201" si="64">-G138+H138</f>
        <v>-20.220000000000002</v>
      </c>
      <c r="R138" s="43"/>
      <c r="S138" s="77">
        <f t="shared" ref="S138:S201" si="65">SUM(I138,N138)</f>
        <v>922.12</v>
      </c>
      <c r="T138" s="77">
        <f t="shared" ref="T138:T201" si="66">SUM(J138,O138)</f>
        <v>927.90490167742371</v>
      </c>
      <c r="U138" s="77">
        <f t="shared" ref="U138:U201" si="67">SUM(K138,P138)</f>
        <v>941.66789312148808</v>
      </c>
      <c r="V138" s="77">
        <f t="shared" ref="V138:V201" si="68">SUM(L138,Q138)</f>
        <v>965.75822727812829</v>
      </c>
      <c r="X138" s="77">
        <v>887.79</v>
      </c>
      <c r="Y138" s="77">
        <v>-36.399999999999977</v>
      </c>
      <c r="Z138" s="77"/>
      <c r="AA138" s="77"/>
      <c r="AB138" s="77"/>
    </row>
    <row r="139" spans="1:28" x14ac:dyDescent="0.25">
      <c r="A139" s="82" t="s">
        <v>253</v>
      </c>
      <c r="B139" s="82" t="s">
        <v>799</v>
      </c>
      <c r="C139" s="78">
        <v>1268.49</v>
      </c>
      <c r="D139" s="78">
        <f t="shared" si="55"/>
        <v>1268.49</v>
      </c>
      <c r="E139" s="79" t="str">
        <f t="shared" si="59"/>
        <v>Yes</v>
      </c>
      <c r="F139" s="79" t="s">
        <v>666</v>
      </c>
      <c r="G139" s="47">
        <v>0</v>
      </c>
      <c r="H139" s="47">
        <v>2.0699999999999998</v>
      </c>
      <c r="I139" s="69">
        <f t="shared" si="60"/>
        <v>1268.49</v>
      </c>
      <c r="J139" s="69">
        <f t="shared" si="56"/>
        <v>1276.2770937546907</v>
      </c>
      <c r="K139" s="69">
        <f t="shared" si="57"/>
        <v>1294.803546008528</v>
      </c>
      <c r="L139" s="69">
        <f t="shared" si="58"/>
        <v>1327.2317014241492</v>
      </c>
      <c r="N139" s="69">
        <f t="shared" si="61"/>
        <v>2.0699999999999998</v>
      </c>
      <c r="O139" s="69">
        <f t="shared" si="62"/>
        <v>2.0699999999999998</v>
      </c>
      <c r="P139" s="69">
        <f t="shared" si="63"/>
        <v>2.0699999999999998</v>
      </c>
      <c r="Q139" s="69">
        <f t="shared" si="64"/>
        <v>2.0699999999999998</v>
      </c>
      <c r="R139" s="43"/>
      <c r="S139" s="77">
        <f t="shared" si="65"/>
        <v>1270.56</v>
      </c>
      <c r="T139" s="77">
        <f t="shared" si="66"/>
        <v>1278.3470937546906</v>
      </c>
      <c r="U139" s="77">
        <f t="shared" si="67"/>
        <v>1296.8735460085279</v>
      </c>
      <c r="V139" s="77">
        <f t="shared" si="68"/>
        <v>1329.3017014241491</v>
      </c>
      <c r="X139" s="77">
        <v>1272.47</v>
      </c>
      <c r="Y139" s="77">
        <v>0</v>
      </c>
      <c r="Z139" s="77"/>
      <c r="AA139" s="77"/>
      <c r="AB139" s="77"/>
    </row>
    <row r="140" spans="1:28" x14ac:dyDescent="0.25">
      <c r="A140" s="82" t="s">
        <v>255</v>
      </c>
      <c r="B140" s="82" t="s">
        <v>800</v>
      </c>
      <c r="C140" s="78">
        <v>245.25</v>
      </c>
      <c r="D140" s="78">
        <f t="shared" si="55"/>
        <v>245.25</v>
      </c>
      <c r="E140" s="79" t="str">
        <f t="shared" si="59"/>
        <v>Yes</v>
      </c>
      <c r="F140" s="79" t="s">
        <v>668</v>
      </c>
      <c r="G140" s="47">
        <v>0</v>
      </c>
      <c r="H140" s="47">
        <v>0</v>
      </c>
      <c r="I140" s="69">
        <f t="shared" si="60"/>
        <v>245.25</v>
      </c>
      <c r="J140" s="69">
        <f t="shared" si="56"/>
        <v>246.75555758684567</v>
      </c>
      <c r="K140" s="69">
        <f t="shared" si="57"/>
        <v>250.33746395997721</v>
      </c>
      <c r="L140" s="69">
        <f t="shared" si="58"/>
        <v>256.60712719396497</v>
      </c>
      <c r="N140" s="69">
        <f t="shared" si="61"/>
        <v>0</v>
      </c>
      <c r="O140" s="69">
        <f t="shared" si="62"/>
        <v>0</v>
      </c>
      <c r="P140" s="69">
        <f t="shared" si="63"/>
        <v>0</v>
      </c>
      <c r="Q140" s="69">
        <f t="shared" si="64"/>
        <v>0</v>
      </c>
      <c r="R140" s="43"/>
      <c r="S140" s="77">
        <f t="shared" si="65"/>
        <v>245.25</v>
      </c>
      <c r="T140" s="77">
        <f t="shared" si="66"/>
        <v>246.75555758684567</v>
      </c>
      <c r="U140" s="77">
        <f t="shared" si="67"/>
        <v>250.33746395997721</v>
      </c>
      <c r="V140" s="77">
        <f t="shared" si="68"/>
        <v>256.60712719396497</v>
      </c>
      <c r="X140" s="77">
        <v>243.89</v>
      </c>
      <c r="Y140" s="77">
        <v>0</v>
      </c>
      <c r="Z140" s="77"/>
      <c r="AA140" s="77"/>
      <c r="AB140" s="77"/>
    </row>
    <row r="141" spans="1:28" x14ac:dyDescent="0.25">
      <c r="A141" s="82" t="s">
        <v>257</v>
      </c>
      <c r="B141" s="82" t="s">
        <v>801</v>
      </c>
      <c r="C141" s="78">
        <v>814.62</v>
      </c>
      <c r="D141" s="78">
        <f t="shared" si="55"/>
        <v>814.62</v>
      </c>
      <c r="E141" s="79" t="str">
        <f t="shared" si="59"/>
        <v>Yes</v>
      </c>
      <c r="F141" s="79" t="s">
        <v>666</v>
      </c>
      <c r="G141" s="47">
        <v>42.3</v>
      </c>
      <c r="H141" s="47">
        <v>0</v>
      </c>
      <c r="I141" s="69">
        <f t="shared" si="60"/>
        <v>814.62</v>
      </c>
      <c r="J141" s="69">
        <f t="shared" si="56"/>
        <v>819.62084534718133</v>
      </c>
      <c r="K141" s="69">
        <f t="shared" si="57"/>
        <v>831.51847050388028</v>
      </c>
      <c r="L141" s="69">
        <f t="shared" si="58"/>
        <v>852.34372254739139</v>
      </c>
      <c r="N141" s="69">
        <f t="shared" si="61"/>
        <v>-42.3</v>
      </c>
      <c r="O141" s="69">
        <f t="shared" si="62"/>
        <v>-42.3</v>
      </c>
      <c r="P141" s="69">
        <f t="shared" si="63"/>
        <v>-42.3</v>
      </c>
      <c r="Q141" s="69">
        <f t="shared" si="64"/>
        <v>-42.3</v>
      </c>
      <c r="R141" s="43"/>
      <c r="S141" s="77">
        <f t="shared" si="65"/>
        <v>772.32</v>
      </c>
      <c r="T141" s="77">
        <f t="shared" si="66"/>
        <v>777.32084534718138</v>
      </c>
      <c r="U141" s="77">
        <f t="shared" si="67"/>
        <v>789.21847050388033</v>
      </c>
      <c r="V141" s="77">
        <f t="shared" si="68"/>
        <v>810.04372254739144</v>
      </c>
      <c r="X141" s="77">
        <v>770.45</v>
      </c>
      <c r="Y141" s="77">
        <v>-26</v>
      </c>
      <c r="Z141" s="77"/>
      <c r="AA141" s="77"/>
      <c r="AB141" s="77"/>
    </row>
    <row r="142" spans="1:28" x14ac:dyDescent="0.25">
      <c r="A142" s="82" t="s">
        <v>259</v>
      </c>
      <c r="B142" s="82" t="s">
        <v>802</v>
      </c>
      <c r="C142" s="78">
        <v>55</v>
      </c>
      <c r="D142" s="78">
        <f t="shared" si="55"/>
        <v>55</v>
      </c>
      <c r="E142" s="79" t="str">
        <f t="shared" si="59"/>
        <v>No</v>
      </c>
      <c r="F142" s="79" t="s">
        <v>666</v>
      </c>
      <c r="G142" s="47">
        <v>0</v>
      </c>
      <c r="H142" s="47">
        <v>69.83</v>
      </c>
      <c r="I142" s="69">
        <f t="shared" si="60"/>
        <v>55</v>
      </c>
      <c r="J142" s="69">
        <f t="shared" si="56"/>
        <v>55</v>
      </c>
      <c r="K142" s="69">
        <f t="shared" si="57"/>
        <v>55</v>
      </c>
      <c r="L142" s="69">
        <f t="shared" si="58"/>
        <v>55</v>
      </c>
      <c r="N142" s="69">
        <f t="shared" si="61"/>
        <v>69.83</v>
      </c>
      <c r="O142" s="69">
        <f t="shared" si="62"/>
        <v>69.83</v>
      </c>
      <c r="P142" s="69">
        <f t="shared" si="63"/>
        <v>69.83</v>
      </c>
      <c r="Q142" s="69">
        <f t="shared" si="64"/>
        <v>69.83</v>
      </c>
      <c r="R142" s="43"/>
      <c r="S142" s="77">
        <f t="shared" si="65"/>
        <v>124.83</v>
      </c>
      <c r="T142" s="77">
        <f t="shared" si="66"/>
        <v>124.83</v>
      </c>
      <c r="U142" s="77">
        <f t="shared" si="67"/>
        <v>124.83</v>
      </c>
      <c r="V142" s="77">
        <f t="shared" si="68"/>
        <v>124.83</v>
      </c>
      <c r="X142" s="77">
        <v>144.80000000000001</v>
      </c>
      <c r="Y142" s="77">
        <v>44.000000000000014</v>
      </c>
      <c r="Z142" s="77"/>
      <c r="AA142" s="77"/>
      <c r="AB142" s="77"/>
    </row>
    <row r="143" spans="1:28" x14ac:dyDescent="0.25">
      <c r="A143" s="82" t="s">
        <v>261</v>
      </c>
      <c r="B143" s="82" t="s">
        <v>803</v>
      </c>
      <c r="C143" s="78">
        <v>523.24</v>
      </c>
      <c r="D143" s="78">
        <f t="shared" si="55"/>
        <v>523.24</v>
      </c>
      <c r="E143" s="79" t="str">
        <f t="shared" si="59"/>
        <v>Yes</v>
      </c>
      <c r="F143" s="79" t="s">
        <v>666</v>
      </c>
      <c r="G143" s="47">
        <v>0</v>
      </c>
      <c r="H143" s="47">
        <v>0</v>
      </c>
      <c r="I143" s="69">
        <f t="shared" si="60"/>
        <v>523.24</v>
      </c>
      <c r="J143" s="69">
        <f t="shared" si="56"/>
        <v>526.452101740025</v>
      </c>
      <c r="K143" s="69">
        <f t="shared" si="57"/>
        <v>534.09408620761872</v>
      </c>
      <c r="L143" s="69">
        <f t="shared" si="58"/>
        <v>547.47039034850252</v>
      </c>
      <c r="N143" s="69">
        <f t="shared" si="61"/>
        <v>0</v>
      </c>
      <c r="O143" s="69">
        <f t="shared" si="62"/>
        <v>0</v>
      </c>
      <c r="P143" s="69">
        <f t="shared" si="63"/>
        <v>0</v>
      </c>
      <c r="Q143" s="69">
        <f t="shared" si="64"/>
        <v>0</v>
      </c>
      <c r="R143" s="43"/>
      <c r="S143" s="77">
        <f t="shared" si="65"/>
        <v>523.24</v>
      </c>
      <c r="T143" s="77">
        <f t="shared" si="66"/>
        <v>526.452101740025</v>
      </c>
      <c r="U143" s="77">
        <f t="shared" si="67"/>
        <v>534.09408620761872</v>
      </c>
      <c r="V143" s="77">
        <f t="shared" si="68"/>
        <v>547.47039034850252</v>
      </c>
      <c r="X143" s="77">
        <v>522.54999999999995</v>
      </c>
      <c r="Y143" s="77">
        <v>0</v>
      </c>
      <c r="Z143" s="77"/>
      <c r="AA143" s="77"/>
      <c r="AB143" s="77"/>
    </row>
    <row r="144" spans="1:28" x14ac:dyDescent="0.25">
      <c r="A144" s="82" t="s">
        <v>263</v>
      </c>
      <c r="B144" s="82" t="s">
        <v>804</v>
      </c>
      <c r="C144" s="78">
        <v>314.14999999999998</v>
      </c>
      <c r="D144" s="78">
        <f t="shared" si="55"/>
        <v>314.14999999999998</v>
      </c>
      <c r="E144" s="79" t="str">
        <f t="shared" si="59"/>
        <v>Yes</v>
      </c>
      <c r="F144" s="79" t="s">
        <v>666</v>
      </c>
      <c r="G144" s="47">
        <v>0</v>
      </c>
      <c r="H144" s="47">
        <v>0</v>
      </c>
      <c r="I144" s="69">
        <f t="shared" si="60"/>
        <v>314.14999999999998</v>
      </c>
      <c r="J144" s="69">
        <f t="shared" si="56"/>
        <v>316.07852565099921</v>
      </c>
      <c r="K144" s="69">
        <f t="shared" si="57"/>
        <v>320.66672498685762</v>
      </c>
      <c r="L144" s="69">
        <f t="shared" si="58"/>
        <v>328.6977737328607</v>
      </c>
      <c r="N144" s="69">
        <f t="shared" si="61"/>
        <v>0</v>
      </c>
      <c r="O144" s="69">
        <f t="shared" si="62"/>
        <v>0</v>
      </c>
      <c r="P144" s="69">
        <f t="shared" si="63"/>
        <v>0</v>
      </c>
      <c r="Q144" s="69">
        <f t="shared" si="64"/>
        <v>0</v>
      </c>
      <c r="R144" s="43"/>
      <c r="S144" s="77">
        <f t="shared" si="65"/>
        <v>314.14999999999998</v>
      </c>
      <c r="T144" s="77">
        <f t="shared" si="66"/>
        <v>316.07852565099921</v>
      </c>
      <c r="U144" s="77">
        <f t="shared" si="67"/>
        <v>320.66672498685762</v>
      </c>
      <c r="V144" s="77">
        <f t="shared" si="68"/>
        <v>328.6977737328607</v>
      </c>
      <c r="X144" s="77">
        <v>302.74</v>
      </c>
      <c r="Y144" s="77">
        <v>0</v>
      </c>
      <c r="Z144" s="77"/>
      <c r="AA144" s="77"/>
      <c r="AB144" s="77"/>
    </row>
    <row r="145" spans="1:28" x14ac:dyDescent="0.25">
      <c r="A145" s="82" t="s">
        <v>265</v>
      </c>
      <c r="B145" s="82" t="s">
        <v>805</v>
      </c>
      <c r="C145" s="78">
        <v>629.29999999999995</v>
      </c>
      <c r="D145" s="78">
        <f t="shared" si="55"/>
        <v>629.29999999999995</v>
      </c>
      <c r="E145" s="79" t="str">
        <f t="shared" si="59"/>
        <v>Yes</v>
      </c>
      <c r="F145" s="79" t="s">
        <v>668</v>
      </c>
      <c r="G145" s="47">
        <v>14.4</v>
      </c>
      <c r="H145" s="47">
        <v>0</v>
      </c>
      <c r="I145" s="69">
        <f t="shared" si="60"/>
        <v>629.29999999999995</v>
      </c>
      <c r="J145" s="69">
        <f t="shared" si="56"/>
        <v>633.16319017085414</v>
      </c>
      <c r="K145" s="69">
        <f t="shared" si="57"/>
        <v>642.35419396539714</v>
      </c>
      <c r="L145" s="69">
        <f t="shared" si="58"/>
        <v>658.44185583348474</v>
      </c>
      <c r="N145" s="69">
        <f t="shared" si="61"/>
        <v>-14.4</v>
      </c>
      <c r="O145" s="69">
        <f t="shared" si="62"/>
        <v>-14.4</v>
      </c>
      <c r="P145" s="69">
        <f t="shared" si="63"/>
        <v>-14.4</v>
      </c>
      <c r="Q145" s="69">
        <f t="shared" si="64"/>
        <v>-14.4</v>
      </c>
      <c r="R145" s="43"/>
      <c r="S145" s="77">
        <f t="shared" si="65"/>
        <v>614.9</v>
      </c>
      <c r="T145" s="77">
        <f t="shared" si="66"/>
        <v>618.76319017085416</v>
      </c>
      <c r="U145" s="77">
        <f t="shared" si="67"/>
        <v>627.95419396539717</v>
      </c>
      <c r="V145" s="77">
        <f t="shared" si="68"/>
        <v>644.04185583348476</v>
      </c>
      <c r="X145" s="77">
        <v>614.53</v>
      </c>
      <c r="Y145" s="77">
        <v>-15</v>
      </c>
      <c r="Z145" s="77"/>
      <c r="AA145" s="77"/>
      <c r="AB145" s="77"/>
    </row>
    <row r="146" spans="1:28" x14ac:dyDescent="0.25">
      <c r="A146" s="82" t="s">
        <v>267</v>
      </c>
      <c r="B146" s="82" t="s">
        <v>806</v>
      </c>
      <c r="C146" s="78">
        <v>710.82</v>
      </c>
      <c r="D146" s="78">
        <f t="shared" si="55"/>
        <v>710.82</v>
      </c>
      <c r="E146" s="79" t="str">
        <f t="shared" si="59"/>
        <v>Yes</v>
      </c>
      <c r="F146" s="79" t="s">
        <v>666</v>
      </c>
      <c r="G146" s="47">
        <v>19.02</v>
      </c>
      <c r="H146" s="47">
        <v>0</v>
      </c>
      <c r="I146" s="69">
        <f t="shared" si="60"/>
        <v>710.82</v>
      </c>
      <c r="J146" s="69">
        <f t="shared" si="56"/>
        <v>715.18363075996592</v>
      </c>
      <c r="K146" s="69">
        <f t="shared" si="57"/>
        <v>725.56524416730281</v>
      </c>
      <c r="L146" s="69">
        <f t="shared" si="58"/>
        <v>743.73691397355424</v>
      </c>
      <c r="N146" s="69">
        <f t="shared" si="61"/>
        <v>-19.02</v>
      </c>
      <c r="O146" s="69">
        <f t="shared" si="62"/>
        <v>-19.02</v>
      </c>
      <c r="P146" s="69">
        <f t="shared" si="63"/>
        <v>-19.02</v>
      </c>
      <c r="Q146" s="69">
        <f t="shared" si="64"/>
        <v>-19.02</v>
      </c>
      <c r="R146" s="43"/>
      <c r="S146" s="77">
        <f t="shared" si="65"/>
        <v>691.80000000000007</v>
      </c>
      <c r="T146" s="77">
        <f t="shared" si="66"/>
        <v>696.16363075996594</v>
      </c>
      <c r="U146" s="77">
        <f t="shared" si="67"/>
        <v>706.54524416730283</v>
      </c>
      <c r="V146" s="77">
        <f t="shared" si="68"/>
        <v>724.71691397355426</v>
      </c>
      <c r="X146" s="77">
        <v>675.85</v>
      </c>
      <c r="Y146" s="77">
        <v>-14</v>
      </c>
      <c r="Z146" s="77"/>
      <c r="AA146" s="77"/>
      <c r="AB146" s="77"/>
    </row>
    <row r="147" spans="1:28" x14ac:dyDescent="0.25">
      <c r="A147" s="82" t="s">
        <v>269</v>
      </c>
      <c r="B147" s="82" t="s">
        <v>807</v>
      </c>
      <c r="C147" s="78">
        <v>94.81</v>
      </c>
      <c r="D147" s="78">
        <f t="shared" si="55"/>
        <v>94.81</v>
      </c>
      <c r="E147" s="79" t="str">
        <f t="shared" si="59"/>
        <v>No</v>
      </c>
      <c r="F147" s="79" t="s">
        <v>666</v>
      </c>
      <c r="G147" s="47">
        <v>0</v>
      </c>
      <c r="H147" s="47">
        <v>37.75</v>
      </c>
      <c r="I147" s="69">
        <f t="shared" si="60"/>
        <v>94.81</v>
      </c>
      <c r="J147" s="69">
        <f t="shared" si="56"/>
        <v>94.81</v>
      </c>
      <c r="K147" s="69">
        <f t="shared" si="57"/>
        <v>94.81</v>
      </c>
      <c r="L147" s="69">
        <f t="shared" si="58"/>
        <v>94.81</v>
      </c>
      <c r="N147" s="69">
        <f t="shared" si="61"/>
        <v>37.75</v>
      </c>
      <c r="O147" s="69">
        <f t="shared" si="62"/>
        <v>37.75</v>
      </c>
      <c r="P147" s="69">
        <f t="shared" si="63"/>
        <v>37.75</v>
      </c>
      <c r="Q147" s="69">
        <f t="shared" si="64"/>
        <v>37.75</v>
      </c>
      <c r="R147" s="43"/>
      <c r="S147" s="77">
        <f t="shared" si="65"/>
        <v>132.56</v>
      </c>
      <c r="T147" s="77">
        <f t="shared" si="66"/>
        <v>132.56</v>
      </c>
      <c r="U147" s="77">
        <f t="shared" si="67"/>
        <v>132.56</v>
      </c>
      <c r="V147" s="77">
        <f t="shared" si="68"/>
        <v>132.56</v>
      </c>
      <c r="X147" s="77">
        <v>153.75</v>
      </c>
      <c r="Y147" s="77">
        <v>33.599999999999994</v>
      </c>
      <c r="Z147" s="77"/>
      <c r="AA147" s="77"/>
      <c r="AB147" s="77"/>
    </row>
    <row r="148" spans="1:28" x14ac:dyDescent="0.25">
      <c r="A148" s="82" t="s">
        <v>271</v>
      </c>
      <c r="B148" s="82" t="s">
        <v>808</v>
      </c>
      <c r="C148" s="78">
        <v>805.34</v>
      </c>
      <c r="D148" s="78">
        <f t="shared" si="55"/>
        <v>805.34</v>
      </c>
      <c r="E148" s="79" t="str">
        <f t="shared" si="59"/>
        <v>Yes</v>
      </c>
      <c r="F148" s="79" t="s">
        <v>666</v>
      </c>
      <c r="G148" s="47">
        <v>0</v>
      </c>
      <c r="H148" s="47">
        <v>0</v>
      </c>
      <c r="I148" s="69">
        <f t="shared" si="60"/>
        <v>805.34</v>
      </c>
      <c r="J148" s="69">
        <f t="shared" si="56"/>
        <v>810.28387664420109</v>
      </c>
      <c r="K148" s="69">
        <f t="shared" si="57"/>
        <v>822.04596626107264</v>
      </c>
      <c r="L148" s="69">
        <f t="shared" si="58"/>
        <v>842.63398089454745</v>
      </c>
      <c r="N148" s="69">
        <f t="shared" si="61"/>
        <v>0</v>
      </c>
      <c r="O148" s="69">
        <f t="shared" si="62"/>
        <v>0</v>
      </c>
      <c r="P148" s="69">
        <f t="shared" si="63"/>
        <v>0</v>
      </c>
      <c r="Q148" s="69">
        <f t="shared" si="64"/>
        <v>0</v>
      </c>
      <c r="R148" s="43"/>
      <c r="S148" s="77">
        <f t="shared" si="65"/>
        <v>805.34</v>
      </c>
      <c r="T148" s="77">
        <f t="shared" si="66"/>
        <v>810.28387664420109</v>
      </c>
      <c r="U148" s="77">
        <f t="shared" si="67"/>
        <v>822.04596626107264</v>
      </c>
      <c r="V148" s="77">
        <f t="shared" si="68"/>
        <v>842.63398089454745</v>
      </c>
      <c r="X148" s="77">
        <v>800.61</v>
      </c>
      <c r="Y148" s="77">
        <v>0</v>
      </c>
      <c r="Z148" s="77"/>
      <c r="AA148" s="77"/>
      <c r="AB148" s="77"/>
    </row>
    <row r="149" spans="1:28" x14ac:dyDescent="0.25">
      <c r="A149" s="82" t="s">
        <v>273</v>
      </c>
      <c r="B149" s="82" t="s">
        <v>809</v>
      </c>
      <c r="C149" s="78">
        <v>805</v>
      </c>
      <c r="D149" s="78">
        <f t="shared" si="55"/>
        <v>805</v>
      </c>
      <c r="E149" s="79" t="str">
        <f t="shared" si="59"/>
        <v>Yes</v>
      </c>
      <c r="F149" s="79" t="s">
        <v>666</v>
      </c>
      <c r="G149" s="47">
        <v>0</v>
      </c>
      <c r="H149" s="47">
        <v>0</v>
      </c>
      <c r="I149" s="69">
        <f t="shared" si="60"/>
        <v>805</v>
      </c>
      <c r="J149" s="69">
        <f t="shared" si="56"/>
        <v>809.94178942879012</v>
      </c>
      <c r="K149" s="69">
        <f t="shared" si="57"/>
        <v>821.69891330390078</v>
      </c>
      <c r="L149" s="69">
        <f t="shared" si="58"/>
        <v>842.27823604950788</v>
      </c>
      <c r="N149" s="69">
        <f t="shared" si="61"/>
        <v>0</v>
      </c>
      <c r="O149" s="69">
        <f t="shared" si="62"/>
        <v>0</v>
      </c>
      <c r="P149" s="69">
        <f t="shared" si="63"/>
        <v>0</v>
      </c>
      <c r="Q149" s="69">
        <f t="shared" si="64"/>
        <v>0</v>
      </c>
      <c r="R149" s="43"/>
      <c r="S149" s="77">
        <f t="shared" si="65"/>
        <v>805</v>
      </c>
      <c r="T149" s="77">
        <f t="shared" si="66"/>
        <v>809.94178942879012</v>
      </c>
      <c r="U149" s="77">
        <f t="shared" si="67"/>
        <v>821.69891330390078</v>
      </c>
      <c r="V149" s="77">
        <f t="shared" si="68"/>
        <v>842.27823604950788</v>
      </c>
      <c r="X149" s="77">
        <v>828.83</v>
      </c>
      <c r="Y149" s="77">
        <v>0</v>
      </c>
      <c r="Z149" s="77"/>
      <c r="AA149" s="77"/>
      <c r="AB149" s="77"/>
    </row>
    <row r="150" spans="1:28" x14ac:dyDescent="0.25">
      <c r="A150" s="82" t="s">
        <v>275</v>
      </c>
      <c r="B150" s="82" t="s">
        <v>810</v>
      </c>
      <c r="C150" s="78">
        <v>259.27</v>
      </c>
      <c r="D150" s="78">
        <f t="shared" si="55"/>
        <v>259.27</v>
      </c>
      <c r="E150" s="79" t="str">
        <f t="shared" si="59"/>
        <v>Yes</v>
      </c>
      <c r="F150" s="79" t="s">
        <v>666</v>
      </c>
      <c r="G150" s="47">
        <v>0</v>
      </c>
      <c r="H150" s="47">
        <v>0</v>
      </c>
      <c r="I150" s="69">
        <f t="shared" si="60"/>
        <v>259.27</v>
      </c>
      <c r="J150" s="69">
        <f t="shared" si="56"/>
        <v>260.86162452820173</v>
      </c>
      <c r="K150" s="69">
        <f t="shared" si="57"/>
        <v>264.64829472335691</v>
      </c>
      <c r="L150" s="69">
        <f t="shared" si="58"/>
        <v>271.27637051000727</v>
      </c>
      <c r="N150" s="69">
        <f t="shared" si="61"/>
        <v>0</v>
      </c>
      <c r="O150" s="69">
        <f t="shared" si="62"/>
        <v>0</v>
      </c>
      <c r="P150" s="69">
        <f t="shared" si="63"/>
        <v>0</v>
      </c>
      <c r="Q150" s="69">
        <f t="shared" si="64"/>
        <v>0</v>
      </c>
      <c r="R150" s="43"/>
      <c r="S150" s="77">
        <f t="shared" si="65"/>
        <v>259.27</v>
      </c>
      <c r="T150" s="77">
        <f t="shared" si="66"/>
        <v>260.86162452820173</v>
      </c>
      <c r="U150" s="77">
        <f t="shared" si="67"/>
        <v>264.64829472335691</v>
      </c>
      <c r="V150" s="77">
        <f t="shared" si="68"/>
        <v>271.27637051000727</v>
      </c>
      <c r="X150" s="77">
        <v>254.66</v>
      </c>
      <c r="Y150" s="77">
        <v>0</v>
      </c>
      <c r="Z150" s="77"/>
      <c r="AA150" s="77"/>
      <c r="AB150" s="77"/>
    </row>
    <row r="151" spans="1:28" x14ac:dyDescent="0.25">
      <c r="A151" s="82" t="s">
        <v>277</v>
      </c>
      <c r="B151" s="82" t="s">
        <v>811</v>
      </c>
      <c r="C151" s="78">
        <v>2903.25</v>
      </c>
      <c r="D151" s="78">
        <f t="shared" si="55"/>
        <v>2903.25</v>
      </c>
      <c r="E151" s="79" t="str">
        <f t="shared" si="59"/>
        <v>Yes</v>
      </c>
      <c r="F151" s="79" t="s">
        <v>666</v>
      </c>
      <c r="G151" s="47">
        <v>27.35</v>
      </c>
      <c r="H151" s="47">
        <v>0</v>
      </c>
      <c r="I151" s="69">
        <f t="shared" si="60"/>
        <v>2903.25</v>
      </c>
      <c r="J151" s="69">
        <f t="shared" si="56"/>
        <v>2921.0726710051363</v>
      </c>
      <c r="K151" s="69">
        <f t="shared" si="57"/>
        <v>2963.4749938503724</v>
      </c>
      <c r="L151" s="69">
        <f t="shared" si="58"/>
        <v>3037.6947687089855</v>
      </c>
      <c r="N151" s="69">
        <f t="shared" si="61"/>
        <v>-27.35</v>
      </c>
      <c r="O151" s="69">
        <f t="shared" si="62"/>
        <v>-27.35</v>
      </c>
      <c r="P151" s="69">
        <f t="shared" si="63"/>
        <v>-27.35</v>
      </c>
      <c r="Q151" s="69">
        <f t="shared" si="64"/>
        <v>-27.35</v>
      </c>
      <c r="R151" s="43"/>
      <c r="S151" s="77">
        <f t="shared" si="65"/>
        <v>2875.9</v>
      </c>
      <c r="T151" s="77">
        <f t="shared" si="66"/>
        <v>2893.7226710051364</v>
      </c>
      <c r="U151" s="77">
        <f t="shared" si="67"/>
        <v>2936.1249938503724</v>
      </c>
      <c r="V151" s="77">
        <f t="shared" si="68"/>
        <v>3010.3447687089856</v>
      </c>
      <c r="X151" s="77">
        <v>2780.61</v>
      </c>
      <c r="Y151" s="77">
        <v>-20.599999999999909</v>
      </c>
      <c r="Z151" s="77"/>
      <c r="AA151" s="77"/>
      <c r="AB151" s="77"/>
    </row>
    <row r="152" spans="1:28" x14ac:dyDescent="0.25">
      <c r="A152" s="82" t="s">
        <v>279</v>
      </c>
      <c r="B152" s="82" t="s">
        <v>812</v>
      </c>
      <c r="C152" s="78">
        <v>385.65</v>
      </c>
      <c r="D152" s="78">
        <f t="shared" si="55"/>
        <v>385.65</v>
      </c>
      <c r="E152" s="79" t="str">
        <f t="shared" si="59"/>
        <v>Yes</v>
      </c>
      <c r="F152" s="79" t="s">
        <v>666</v>
      </c>
      <c r="G152" s="47">
        <v>0</v>
      </c>
      <c r="H152" s="47">
        <v>0</v>
      </c>
      <c r="I152" s="69">
        <f t="shared" si="60"/>
        <v>385.65</v>
      </c>
      <c r="J152" s="69">
        <f t="shared" si="56"/>
        <v>388.01745477417751</v>
      </c>
      <c r="K152" s="69">
        <f t="shared" si="57"/>
        <v>393.64992039211097</v>
      </c>
      <c r="L152" s="69">
        <f t="shared" si="58"/>
        <v>403.50882202794122</v>
      </c>
      <c r="N152" s="69">
        <f t="shared" si="61"/>
        <v>0</v>
      </c>
      <c r="O152" s="69">
        <f t="shared" si="62"/>
        <v>0</v>
      </c>
      <c r="P152" s="69">
        <f t="shared" si="63"/>
        <v>0</v>
      </c>
      <c r="Q152" s="69">
        <f t="shared" si="64"/>
        <v>0</v>
      </c>
      <c r="R152" s="43"/>
      <c r="S152" s="77">
        <f t="shared" si="65"/>
        <v>385.65</v>
      </c>
      <c r="T152" s="77">
        <f t="shared" si="66"/>
        <v>388.01745477417751</v>
      </c>
      <c r="U152" s="77">
        <f t="shared" si="67"/>
        <v>393.64992039211097</v>
      </c>
      <c r="V152" s="77">
        <f t="shared" si="68"/>
        <v>403.50882202794122</v>
      </c>
      <c r="X152" s="77">
        <v>398.53</v>
      </c>
      <c r="Y152" s="77">
        <v>0</v>
      </c>
      <c r="Z152" s="77"/>
      <c r="AA152" s="77"/>
      <c r="AB152" s="77"/>
    </row>
    <row r="153" spans="1:28" x14ac:dyDescent="0.25">
      <c r="A153" s="82" t="s">
        <v>281</v>
      </c>
      <c r="B153" s="82" t="s">
        <v>813</v>
      </c>
      <c r="C153" s="78">
        <v>3442.73</v>
      </c>
      <c r="D153" s="78">
        <f t="shared" si="55"/>
        <v>3442.73</v>
      </c>
      <c r="E153" s="79" t="str">
        <f t="shared" si="59"/>
        <v>Yes</v>
      </c>
      <c r="F153" s="79" t="s">
        <v>666</v>
      </c>
      <c r="G153" s="47">
        <v>4.51</v>
      </c>
      <c r="H153" s="47">
        <v>0</v>
      </c>
      <c r="I153" s="69">
        <f t="shared" si="60"/>
        <v>3442.73</v>
      </c>
      <c r="J153" s="69">
        <f t="shared" si="56"/>
        <v>3463.864467975377</v>
      </c>
      <c r="K153" s="69">
        <f t="shared" si="57"/>
        <v>3514.1459624829045</v>
      </c>
      <c r="L153" s="69">
        <f t="shared" si="58"/>
        <v>3602.1572069499653</v>
      </c>
      <c r="N153" s="69">
        <f t="shared" si="61"/>
        <v>-4.51</v>
      </c>
      <c r="O153" s="69">
        <f t="shared" si="62"/>
        <v>-4.51</v>
      </c>
      <c r="P153" s="69">
        <f t="shared" si="63"/>
        <v>-4.51</v>
      </c>
      <c r="Q153" s="69">
        <f t="shared" si="64"/>
        <v>-4.51</v>
      </c>
      <c r="R153" s="43"/>
      <c r="S153" s="77">
        <f t="shared" si="65"/>
        <v>3438.22</v>
      </c>
      <c r="T153" s="77">
        <f t="shared" si="66"/>
        <v>3459.3544679753768</v>
      </c>
      <c r="U153" s="77">
        <f t="shared" si="67"/>
        <v>3509.6359624829042</v>
      </c>
      <c r="V153" s="77">
        <f t="shared" si="68"/>
        <v>3597.647206949965</v>
      </c>
      <c r="X153" s="77">
        <v>3504.92</v>
      </c>
      <c r="Y153" s="77">
        <v>-2</v>
      </c>
      <c r="Z153" s="77"/>
      <c r="AA153" s="77"/>
      <c r="AB153" s="77"/>
    </row>
    <row r="154" spans="1:28" x14ac:dyDescent="0.25">
      <c r="A154" s="82" t="s">
        <v>283</v>
      </c>
      <c r="B154" s="82" t="s">
        <v>814</v>
      </c>
      <c r="C154" s="78">
        <v>77.5</v>
      </c>
      <c r="D154" s="78">
        <f t="shared" si="55"/>
        <v>77.5</v>
      </c>
      <c r="E154" s="79" t="str">
        <f t="shared" si="59"/>
        <v>No</v>
      </c>
      <c r="F154" s="79" t="s">
        <v>666</v>
      </c>
      <c r="G154" s="47">
        <v>9</v>
      </c>
      <c r="H154" s="47">
        <v>0</v>
      </c>
      <c r="I154" s="69">
        <f t="shared" si="60"/>
        <v>77.5</v>
      </c>
      <c r="J154" s="69">
        <f t="shared" si="56"/>
        <v>77.5</v>
      </c>
      <c r="K154" s="69">
        <f t="shared" si="57"/>
        <v>77.5</v>
      </c>
      <c r="L154" s="69">
        <f t="shared" si="58"/>
        <v>77.5</v>
      </c>
      <c r="N154" s="69">
        <f t="shared" si="61"/>
        <v>-9</v>
      </c>
      <c r="O154" s="69">
        <f t="shared" si="62"/>
        <v>-9</v>
      </c>
      <c r="P154" s="69">
        <f t="shared" si="63"/>
        <v>-9</v>
      </c>
      <c r="Q154" s="69">
        <f t="shared" si="64"/>
        <v>-9</v>
      </c>
      <c r="R154" s="43"/>
      <c r="S154" s="77">
        <f t="shared" si="65"/>
        <v>68.5</v>
      </c>
      <c r="T154" s="77">
        <f t="shared" si="66"/>
        <v>68.5</v>
      </c>
      <c r="U154" s="77">
        <f t="shared" si="67"/>
        <v>68.5</v>
      </c>
      <c r="V154" s="77">
        <f t="shared" si="68"/>
        <v>68.5</v>
      </c>
      <c r="X154" s="77">
        <v>53.379999999999995</v>
      </c>
      <c r="Y154" s="77">
        <v>-9</v>
      </c>
      <c r="Z154" s="77"/>
      <c r="AA154" s="77"/>
      <c r="AB154" s="77"/>
    </row>
    <row r="155" spans="1:28" x14ac:dyDescent="0.25">
      <c r="A155" s="82" t="s">
        <v>285</v>
      </c>
      <c r="B155" s="82" t="s">
        <v>815</v>
      </c>
      <c r="C155" s="78">
        <v>594.29</v>
      </c>
      <c r="D155" s="78">
        <f t="shared" si="55"/>
        <v>594.29</v>
      </c>
      <c r="E155" s="79" t="str">
        <f t="shared" si="59"/>
        <v>Yes</v>
      </c>
      <c r="F155" s="79" t="s">
        <v>666</v>
      </c>
      <c r="G155" s="47">
        <v>0</v>
      </c>
      <c r="H155" s="47">
        <v>0</v>
      </c>
      <c r="I155" s="69">
        <f t="shared" si="60"/>
        <v>594.29</v>
      </c>
      <c r="J155" s="69">
        <f t="shared" si="56"/>
        <v>597.9382683722182</v>
      </c>
      <c r="K155" s="69">
        <f t="shared" si="57"/>
        <v>606.61794681661513</v>
      </c>
      <c r="L155" s="69">
        <f t="shared" si="58"/>
        <v>621.81059987808942</v>
      </c>
      <c r="N155" s="69">
        <f t="shared" si="61"/>
        <v>0</v>
      </c>
      <c r="O155" s="69">
        <f t="shared" si="62"/>
        <v>0</v>
      </c>
      <c r="P155" s="69">
        <f t="shared" si="63"/>
        <v>0</v>
      </c>
      <c r="Q155" s="69">
        <f t="shared" si="64"/>
        <v>0</v>
      </c>
      <c r="R155" s="43"/>
      <c r="S155" s="77">
        <f t="shared" si="65"/>
        <v>594.29</v>
      </c>
      <c r="T155" s="77">
        <f t="shared" si="66"/>
        <v>597.9382683722182</v>
      </c>
      <c r="U155" s="77">
        <f t="shared" si="67"/>
        <v>606.61794681661513</v>
      </c>
      <c r="V155" s="77">
        <f t="shared" si="68"/>
        <v>621.81059987808942</v>
      </c>
      <c r="X155" s="77">
        <v>597.82000000000005</v>
      </c>
      <c r="Y155" s="77">
        <v>0</v>
      </c>
      <c r="Z155" s="77"/>
      <c r="AA155" s="77"/>
      <c r="AB155" s="77"/>
    </row>
    <row r="156" spans="1:28" x14ac:dyDescent="0.25">
      <c r="A156" s="82" t="s">
        <v>287</v>
      </c>
      <c r="B156" s="82" t="s">
        <v>816</v>
      </c>
      <c r="C156" s="78">
        <v>82.34</v>
      </c>
      <c r="D156" s="78">
        <f t="shared" si="55"/>
        <v>82.34</v>
      </c>
      <c r="E156" s="79" t="str">
        <f t="shared" si="59"/>
        <v>No</v>
      </c>
      <c r="F156" s="79" t="s">
        <v>666</v>
      </c>
      <c r="G156" s="47">
        <v>0</v>
      </c>
      <c r="H156" s="47">
        <v>0</v>
      </c>
      <c r="I156" s="69">
        <f t="shared" si="60"/>
        <v>82.34</v>
      </c>
      <c r="J156" s="69">
        <f t="shared" si="56"/>
        <v>82.34</v>
      </c>
      <c r="K156" s="69">
        <f t="shared" si="57"/>
        <v>82.34</v>
      </c>
      <c r="L156" s="69">
        <f t="shared" si="58"/>
        <v>82.34</v>
      </c>
      <c r="N156" s="69">
        <f t="shared" si="61"/>
        <v>0</v>
      </c>
      <c r="O156" s="69">
        <f t="shared" si="62"/>
        <v>0</v>
      </c>
      <c r="P156" s="69">
        <f t="shared" si="63"/>
        <v>0</v>
      </c>
      <c r="Q156" s="69">
        <f t="shared" si="64"/>
        <v>0</v>
      </c>
      <c r="R156" s="43"/>
      <c r="S156" s="77">
        <f t="shared" si="65"/>
        <v>82.34</v>
      </c>
      <c r="T156" s="77">
        <f t="shared" si="66"/>
        <v>82.34</v>
      </c>
      <c r="U156" s="77">
        <f t="shared" si="67"/>
        <v>82.34</v>
      </c>
      <c r="V156" s="77">
        <f t="shared" si="68"/>
        <v>82.34</v>
      </c>
      <c r="X156" s="77">
        <v>78.7</v>
      </c>
      <c r="Y156" s="77">
        <v>0</v>
      </c>
      <c r="Z156" s="77"/>
      <c r="AA156" s="77"/>
      <c r="AB156" s="77"/>
    </row>
    <row r="157" spans="1:28" x14ac:dyDescent="0.25">
      <c r="A157" s="82" t="s">
        <v>289</v>
      </c>
      <c r="B157" s="82" t="s">
        <v>817</v>
      </c>
      <c r="C157" s="78">
        <v>93.94</v>
      </c>
      <c r="D157" s="78">
        <f t="shared" si="55"/>
        <v>93.94</v>
      </c>
      <c r="E157" s="79" t="str">
        <f t="shared" si="59"/>
        <v>No</v>
      </c>
      <c r="F157" s="79" t="s">
        <v>666</v>
      </c>
      <c r="G157" s="47">
        <v>0</v>
      </c>
      <c r="H157" s="47">
        <v>0</v>
      </c>
      <c r="I157" s="69">
        <f t="shared" si="60"/>
        <v>93.94</v>
      </c>
      <c r="J157" s="69">
        <f t="shared" si="56"/>
        <v>93.94</v>
      </c>
      <c r="K157" s="69">
        <f t="shared" si="57"/>
        <v>93.94</v>
      </c>
      <c r="L157" s="69">
        <f t="shared" si="58"/>
        <v>93.94</v>
      </c>
      <c r="N157" s="69">
        <f t="shared" si="61"/>
        <v>0</v>
      </c>
      <c r="O157" s="69">
        <f t="shared" si="62"/>
        <v>0</v>
      </c>
      <c r="P157" s="69">
        <f t="shared" si="63"/>
        <v>0</v>
      </c>
      <c r="Q157" s="69">
        <f t="shared" si="64"/>
        <v>0</v>
      </c>
      <c r="R157" s="43"/>
      <c r="S157" s="77">
        <f t="shared" si="65"/>
        <v>93.94</v>
      </c>
      <c r="T157" s="77">
        <f t="shared" si="66"/>
        <v>93.94</v>
      </c>
      <c r="U157" s="77">
        <f t="shared" si="67"/>
        <v>93.94</v>
      </c>
      <c r="V157" s="77">
        <f t="shared" si="68"/>
        <v>93.94</v>
      </c>
      <c r="X157" s="77">
        <v>86.83</v>
      </c>
      <c r="Y157" s="77">
        <v>0</v>
      </c>
      <c r="Z157" s="77"/>
      <c r="AA157" s="77"/>
      <c r="AB157" s="77"/>
    </row>
    <row r="158" spans="1:28" x14ac:dyDescent="0.25">
      <c r="A158" s="82" t="s">
        <v>291</v>
      </c>
      <c r="B158" s="82" t="s">
        <v>818</v>
      </c>
      <c r="C158" s="78">
        <v>250.44</v>
      </c>
      <c r="D158" s="78">
        <f t="shared" si="55"/>
        <v>250.44</v>
      </c>
      <c r="E158" s="79" t="str">
        <f t="shared" si="59"/>
        <v>Yes</v>
      </c>
      <c r="F158" s="79" t="s">
        <v>666</v>
      </c>
      <c r="G158" s="47">
        <v>0</v>
      </c>
      <c r="H158" s="47">
        <v>0</v>
      </c>
      <c r="I158" s="69">
        <f t="shared" si="60"/>
        <v>250.44</v>
      </c>
      <c r="J158" s="69">
        <f t="shared" si="56"/>
        <v>251.97741831620644</v>
      </c>
      <c r="K158" s="69">
        <f t="shared" si="57"/>
        <v>255.63512527680609</v>
      </c>
      <c r="L158" s="69">
        <f t="shared" si="58"/>
        <v>262.03746762265683</v>
      </c>
      <c r="N158" s="69">
        <f t="shared" si="61"/>
        <v>0</v>
      </c>
      <c r="O158" s="69">
        <f t="shared" si="62"/>
        <v>0</v>
      </c>
      <c r="P158" s="69">
        <f t="shared" si="63"/>
        <v>0</v>
      </c>
      <c r="Q158" s="69">
        <f t="shared" si="64"/>
        <v>0</v>
      </c>
      <c r="R158" s="43"/>
      <c r="S158" s="77">
        <f t="shared" si="65"/>
        <v>250.44</v>
      </c>
      <c r="T158" s="77">
        <f t="shared" si="66"/>
        <v>251.97741831620644</v>
      </c>
      <c r="U158" s="77">
        <f t="shared" si="67"/>
        <v>255.63512527680609</v>
      </c>
      <c r="V158" s="77">
        <f t="shared" si="68"/>
        <v>262.03746762265683</v>
      </c>
      <c r="X158" s="77">
        <v>245.78</v>
      </c>
      <c r="Y158" s="77">
        <v>0</v>
      </c>
      <c r="Z158" s="77"/>
      <c r="AA158" s="77"/>
      <c r="AB158" s="77"/>
    </row>
    <row r="159" spans="1:28" x14ac:dyDescent="0.25">
      <c r="A159" s="82" t="s">
        <v>293</v>
      </c>
      <c r="B159" s="82" t="s">
        <v>819</v>
      </c>
      <c r="C159" s="78">
        <v>243.5</v>
      </c>
      <c r="D159" s="78">
        <f t="shared" si="55"/>
        <v>243.5</v>
      </c>
      <c r="E159" s="79" t="str">
        <f t="shared" si="59"/>
        <v>Yes</v>
      </c>
      <c r="F159" s="79" t="s">
        <v>666</v>
      </c>
      <c r="G159" s="47">
        <v>16</v>
      </c>
      <c r="H159" s="47">
        <v>0</v>
      </c>
      <c r="I159" s="69">
        <f t="shared" si="60"/>
        <v>243.5</v>
      </c>
      <c r="J159" s="69">
        <f t="shared" si="56"/>
        <v>244.99481456634831</v>
      </c>
      <c r="K159" s="69">
        <f t="shared" si="57"/>
        <v>248.55116197453395</v>
      </c>
      <c r="L159" s="69">
        <f t="shared" si="58"/>
        <v>254.77608755037909</v>
      </c>
      <c r="N159" s="69">
        <f t="shared" si="61"/>
        <v>-16</v>
      </c>
      <c r="O159" s="69">
        <f t="shared" si="62"/>
        <v>-16</v>
      </c>
      <c r="P159" s="69">
        <f t="shared" si="63"/>
        <v>-16</v>
      </c>
      <c r="Q159" s="69">
        <f t="shared" si="64"/>
        <v>-16</v>
      </c>
      <c r="R159" s="43"/>
      <c r="S159" s="77">
        <f t="shared" si="65"/>
        <v>227.5</v>
      </c>
      <c r="T159" s="77">
        <f t="shared" si="66"/>
        <v>228.99481456634831</v>
      </c>
      <c r="U159" s="77">
        <f t="shared" si="67"/>
        <v>232.55116197453395</v>
      </c>
      <c r="V159" s="77">
        <f t="shared" si="68"/>
        <v>238.77608755037909</v>
      </c>
      <c r="X159" s="77">
        <v>228.51</v>
      </c>
      <c r="Y159" s="77">
        <v>-15.5</v>
      </c>
      <c r="Z159" s="77"/>
      <c r="AA159" s="77"/>
      <c r="AB159" s="77"/>
    </row>
    <row r="160" spans="1:28" x14ac:dyDescent="0.25">
      <c r="A160" s="82" t="s">
        <v>295</v>
      </c>
      <c r="B160" s="82" t="s">
        <v>820</v>
      </c>
      <c r="C160" s="78">
        <v>122.91</v>
      </c>
      <c r="D160" s="78">
        <f t="shared" si="55"/>
        <v>122.91</v>
      </c>
      <c r="E160" s="79" t="str">
        <f t="shared" si="59"/>
        <v>Yes</v>
      </c>
      <c r="F160" s="79" t="s">
        <v>668</v>
      </c>
      <c r="G160" s="47">
        <v>0</v>
      </c>
      <c r="H160" s="47">
        <v>0</v>
      </c>
      <c r="I160" s="69">
        <f t="shared" si="60"/>
        <v>122.91</v>
      </c>
      <c r="J160" s="69">
        <f t="shared" si="56"/>
        <v>123.66452837104669</v>
      </c>
      <c r="K160" s="69">
        <f t="shared" si="57"/>
        <v>125.45964401761793</v>
      </c>
      <c r="L160" s="69">
        <f t="shared" si="58"/>
        <v>128.60176148179502</v>
      </c>
      <c r="N160" s="69">
        <f t="shared" si="61"/>
        <v>0</v>
      </c>
      <c r="O160" s="69">
        <f t="shared" si="62"/>
        <v>0</v>
      </c>
      <c r="P160" s="69">
        <f t="shared" si="63"/>
        <v>0</v>
      </c>
      <c r="Q160" s="69">
        <f t="shared" si="64"/>
        <v>0</v>
      </c>
      <c r="R160" s="43"/>
      <c r="S160" s="77">
        <f t="shared" si="65"/>
        <v>122.91</v>
      </c>
      <c r="T160" s="77">
        <f t="shared" si="66"/>
        <v>123.66452837104669</v>
      </c>
      <c r="U160" s="77">
        <f t="shared" si="67"/>
        <v>125.45964401761793</v>
      </c>
      <c r="V160" s="77">
        <f t="shared" si="68"/>
        <v>128.60176148179502</v>
      </c>
      <c r="X160" s="77">
        <v>128.1</v>
      </c>
      <c r="Y160" s="77">
        <v>0</v>
      </c>
      <c r="Z160" s="77"/>
      <c r="AA160" s="77"/>
      <c r="AB160" s="77"/>
    </row>
    <row r="161" spans="1:28" x14ac:dyDescent="0.25">
      <c r="A161" s="82" t="s">
        <v>297</v>
      </c>
      <c r="B161" s="82" t="s">
        <v>821</v>
      </c>
      <c r="C161" s="78">
        <v>549.66999999999996</v>
      </c>
      <c r="D161" s="78">
        <f t="shared" si="55"/>
        <v>549.66999999999996</v>
      </c>
      <c r="E161" s="79" t="str">
        <f t="shared" si="59"/>
        <v>Yes</v>
      </c>
      <c r="F161" s="79" t="s">
        <v>668</v>
      </c>
      <c r="G161" s="47">
        <v>0</v>
      </c>
      <c r="H161" s="47">
        <v>0</v>
      </c>
      <c r="I161" s="69">
        <f t="shared" si="60"/>
        <v>549.66999999999996</v>
      </c>
      <c r="J161" s="69">
        <f t="shared" si="56"/>
        <v>553.04435204387948</v>
      </c>
      <c r="K161" s="69">
        <f t="shared" si="57"/>
        <v>561.07234990777022</v>
      </c>
      <c r="L161" s="69">
        <f t="shared" si="58"/>
        <v>575.12432050848804</v>
      </c>
      <c r="N161" s="69">
        <f t="shared" si="61"/>
        <v>0</v>
      </c>
      <c r="O161" s="69">
        <f t="shared" si="62"/>
        <v>0</v>
      </c>
      <c r="P161" s="69">
        <f t="shared" si="63"/>
        <v>0</v>
      </c>
      <c r="Q161" s="69">
        <f t="shared" si="64"/>
        <v>0</v>
      </c>
      <c r="R161" s="43"/>
      <c r="S161" s="77">
        <f t="shared" si="65"/>
        <v>549.66999999999996</v>
      </c>
      <c r="T161" s="77">
        <f t="shared" si="66"/>
        <v>553.04435204387948</v>
      </c>
      <c r="U161" s="77">
        <f t="shared" si="67"/>
        <v>561.07234990777022</v>
      </c>
      <c r="V161" s="77">
        <f t="shared" si="68"/>
        <v>575.12432050848804</v>
      </c>
      <c r="X161" s="77">
        <v>580.09</v>
      </c>
      <c r="Y161" s="77">
        <v>0</v>
      </c>
      <c r="Z161" s="77"/>
      <c r="AA161" s="77"/>
      <c r="AB161" s="77"/>
    </row>
    <row r="162" spans="1:28" x14ac:dyDescent="0.25">
      <c r="A162" s="82" t="s">
        <v>299</v>
      </c>
      <c r="B162" s="82" t="s">
        <v>822</v>
      </c>
      <c r="C162" s="78">
        <v>214.5</v>
      </c>
      <c r="D162" s="78">
        <f t="shared" si="55"/>
        <v>214.5</v>
      </c>
      <c r="E162" s="79" t="str">
        <f t="shared" si="59"/>
        <v>Yes</v>
      </c>
      <c r="F162" s="79" t="s">
        <v>666</v>
      </c>
      <c r="G162" s="47">
        <v>0</v>
      </c>
      <c r="H162" s="47">
        <v>94.22999999999999</v>
      </c>
      <c r="I162" s="69">
        <f t="shared" si="60"/>
        <v>214.5</v>
      </c>
      <c r="J162" s="69">
        <f t="shared" si="56"/>
        <v>215.81678736953475</v>
      </c>
      <c r="K162" s="69">
        <f t="shared" si="57"/>
        <v>218.94958621575989</v>
      </c>
      <c r="L162" s="69">
        <f t="shared" si="58"/>
        <v>224.43314488524152</v>
      </c>
      <c r="N162" s="69">
        <f t="shared" si="61"/>
        <v>94.22999999999999</v>
      </c>
      <c r="O162" s="69">
        <f t="shared" si="62"/>
        <v>94.22999999999999</v>
      </c>
      <c r="P162" s="69">
        <f t="shared" si="63"/>
        <v>94.22999999999999</v>
      </c>
      <c r="Q162" s="69">
        <f t="shared" si="64"/>
        <v>94.22999999999999</v>
      </c>
      <c r="R162" s="43"/>
      <c r="S162" s="77">
        <f t="shared" si="65"/>
        <v>308.73</v>
      </c>
      <c r="T162" s="77">
        <f t="shared" si="66"/>
        <v>310.04678736953474</v>
      </c>
      <c r="U162" s="77">
        <f t="shared" si="67"/>
        <v>313.17958621575985</v>
      </c>
      <c r="V162" s="77">
        <f t="shared" si="68"/>
        <v>318.66314488524154</v>
      </c>
      <c r="X162" s="77">
        <v>399.5</v>
      </c>
      <c r="Y162" s="77">
        <v>92</v>
      </c>
      <c r="Z162" s="77"/>
      <c r="AA162" s="77"/>
      <c r="AB162" s="77"/>
    </row>
    <row r="163" spans="1:28" x14ac:dyDescent="0.25">
      <c r="A163" s="82" t="s">
        <v>301</v>
      </c>
      <c r="B163" s="82" t="s">
        <v>823</v>
      </c>
      <c r="C163" s="78">
        <v>214.86</v>
      </c>
      <c r="D163" s="78">
        <f t="shared" si="55"/>
        <v>214.86</v>
      </c>
      <c r="E163" s="79" t="str">
        <f t="shared" si="59"/>
        <v>Yes</v>
      </c>
      <c r="F163" s="79" t="s">
        <v>666</v>
      </c>
      <c r="G163" s="47">
        <v>0</v>
      </c>
      <c r="H163" s="47">
        <v>66.919999999999987</v>
      </c>
      <c r="I163" s="69">
        <f t="shared" si="60"/>
        <v>214.86</v>
      </c>
      <c r="J163" s="69">
        <f t="shared" si="56"/>
        <v>216.1789973623228</v>
      </c>
      <c r="K163" s="69">
        <f t="shared" si="57"/>
        <v>219.31705405276537</v>
      </c>
      <c r="L163" s="69">
        <f t="shared" si="58"/>
        <v>224.80981589763635</v>
      </c>
      <c r="N163" s="69">
        <f t="shared" si="61"/>
        <v>66.919999999999987</v>
      </c>
      <c r="O163" s="69">
        <f t="shared" si="62"/>
        <v>66.919999999999987</v>
      </c>
      <c r="P163" s="69">
        <f t="shared" si="63"/>
        <v>66.919999999999987</v>
      </c>
      <c r="Q163" s="69">
        <f t="shared" si="64"/>
        <v>66.919999999999987</v>
      </c>
      <c r="R163" s="43"/>
      <c r="S163" s="77">
        <f t="shared" si="65"/>
        <v>281.77999999999997</v>
      </c>
      <c r="T163" s="77">
        <f t="shared" si="66"/>
        <v>283.09899736232279</v>
      </c>
      <c r="U163" s="77">
        <f t="shared" si="67"/>
        <v>286.23705405276536</v>
      </c>
      <c r="V163" s="77">
        <f t="shared" si="68"/>
        <v>291.72981589763634</v>
      </c>
      <c r="X163" s="77">
        <v>336</v>
      </c>
      <c r="Y163" s="77">
        <v>59</v>
      </c>
      <c r="Z163" s="77"/>
      <c r="AA163" s="77"/>
      <c r="AB163" s="77"/>
    </row>
    <row r="164" spans="1:28" x14ac:dyDescent="0.25">
      <c r="A164" s="82" t="s">
        <v>303</v>
      </c>
      <c r="B164" s="82" t="s">
        <v>824</v>
      </c>
      <c r="C164" s="78">
        <v>4400.16</v>
      </c>
      <c r="D164" s="78">
        <f t="shared" si="55"/>
        <v>4400.16</v>
      </c>
      <c r="E164" s="79" t="str">
        <f t="shared" si="59"/>
        <v>Yes</v>
      </c>
      <c r="F164" s="79" t="s">
        <v>668</v>
      </c>
      <c r="G164" s="47">
        <v>540.82999999999993</v>
      </c>
      <c r="H164" s="47">
        <v>0</v>
      </c>
      <c r="I164" s="69">
        <f t="shared" si="60"/>
        <v>4400.16</v>
      </c>
      <c r="J164" s="69">
        <f t="shared" si="56"/>
        <v>4427.172005183832</v>
      </c>
      <c r="K164" s="69">
        <f t="shared" si="57"/>
        <v>4491.4368824388712</v>
      </c>
      <c r="L164" s="69">
        <f t="shared" si="58"/>
        <v>4603.9242274976423</v>
      </c>
      <c r="N164" s="69">
        <f t="shared" si="61"/>
        <v>-540.82999999999993</v>
      </c>
      <c r="O164" s="69">
        <f t="shared" si="62"/>
        <v>-540.82999999999993</v>
      </c>
      <c r="P164" s="69">
        <f t="shared" si="63"/>
        <v>-540.82999999999993</v>
      </c>
      <c r="Q164" s="69">
        <f t="shared" si="64"/>
        <v>-540.82999999999993</v>
      </c>
      <c r="R164" s="43"/>
      <c r="S164" s="77">
        <f t="shared" si="65"/>
        <v>3859.33</v>
      </c>
      <c r="T164" s="77">
        <f t="shared" si="66"/>
        <v>3886.342005183832</v>
      </c>
      <c r="U164" s="77">
        <f t="shared" si="67"/>
        <v>3950.6068824388713</v>
      </c>
      <c r="V164" s="77">
        <f t="shared" si="68"/>
        <v>4063.0942274976424</v>
      </c>
      <c r="X164" s="77">
        <v>3143.83</v>
      </c>
      <c r="Y164" s="77">
        <v>-604</v>
      </c>
      <c r="Z164" s="77"/>
      <c r="AA164" s="77"/>
      <c r="AB164" s="77"/>
    </row>
    <row r="165" spans="1:28" x14ac:dyDescent="0.25">
      <c r="A165" s="82" t="s">
        <v>305</v>
      </c>
      <c r="B165" s="82" t="s">
        <v>825</v>
      </c>
      <c r="C165" s="78">
        <v>1720.72</v>
      </c>
      <c r="D165" s="78">
        <f t="shared" si="55"/>
        <v>1720.72</v>
      </c>
      <c r="E165" s="79" t="str">
        <f t="shared" si="59"/>
        <v>Yes</v>
      </c>
      <c r="F165" s="79" t="s">
        <v>666</v>
      </c>
      <c r="G165" s="47">
        <v>0</v>
      </c>
      <c r="H165" s="47">
        <v>0</v>
      </c>
      <c r="I165" s="69">
        <f t="shared" si="60"/>
        <v>1720.72</v>
      </c>
      <c r="J165" s="69">
        <f t="shared" si="56"/>
        <v>1731.2832744172767</v>
      </c>
      <c r="K165" s="69">
        <f t="shared" si="57"/>
        <v>1756.4146013668176</v>
      </c>
      <c r="L165" s="69">
        <f t="shared" si="58"/>
        <v>1800.4037345777754</v>
      </c>
      <c r="N165" s="69">
        <f t="shared" si="61"/>
        <v>0</v>
      </c>
      <c r="O165" s="69">
        <f t="shared" si="62"/>
        <v>0</v>
      </c>
      <c r="P165" s="69">
        <f t="shared" si="63"/>
        <v>0</v>
      </c>
      <c r="Q165" s="69">
        <f t="shared" si="64"/>
        <v>0</v>
      </c>
      <c r="R165" s="43"/>
      <c r="S165" s="77">
        <f t="shared" si="65"/>
        <v>1720.72</v>
      </c>
      <c r="T165" s="77">
        <f t="shared" si="66"/>
        <v>1731.2832744172767</v>
      </c>
      <c r="U165" s="77">
        <f t="shared" si="67"/>
        <v>1756.4146013668176</v>
      </c>
      <c r="V165" s="77">
        <f t="shared" si="68"/>
        <v>1800.4037345777754</v>
      </c>
      <c r="X165" s="77">
        <v>1129.77</v>
      </c>
      <c r="Y165" s="77">
        <v>0</v>
      </c>
      <c r="Z165" s="77"/>
      <c r="AA165" s="77"/>
      <c r="AB165" s="77"/>
    </row>
    <row r="166" spans="1:28" x14ac:dyDescent="0.25">
      <c r="A166" s="82" t="s">
        <v>307</v>
      </c>
      <c r="B166" s="82" t="s">
        <v>826</v>
      </c>
      <c r="C166" s="78">
        <v>740.07</v>
      </c>
      <c r="D166" s="78">
        <f t="shared" si="55"/>
        <v>740.07</v>
      </c>
      <c r="E166" s="79" t="str">
        <f t="shared" si="59"/>
        <v>Yes</v>
      </c>
      <c r="F166" s="79" t="s">
        <v>668</v>
      </c>
      <c r="G166" s="47">
        <v>0</v>
      </c>
      <c r="H166" s="47">
        <v>351.55</v>
      </c>
      <c r="I166" s="69">
        <f t="shared" si="60"/>
        <v>740.07</v>
      </c>
      <c r="J166" s="69">
        <f t="shared" si="56"/>
        <v>744.61319267399347</v>
      </c>
      <c r="K166" s="69">
        <f t="shared" si="57"/>
        <v>755.4220059239974</v>
      </c>
      <c r="L166" s="69">
        <f t="shared" si="58"/>
        <v>774.34143373063273</v>
      </c>
      <c r="N166" s="69">
        <f t="shared" si="61"/>
        <v>351.55</v>
      </c>
      <c r="O166" s="69">
        <f t="shared" si="62"/>
        <v>351.55</v>
      </c>
      <c r="P166" s="69">
        <f t="shared" si="63"/>
        <v>351.55</v>
      </c>
      <c r="Q166" s="69">
        <f t="shared" si="64"/>
        <v>351.55</v>
      </c>
      <c r="R166" s="43"/>
      <c r="S166" s="77">
        <f t="shared" si="65"/>
        <v>1091.6200000000001</v>
      </c>
      <c r="T166" s="77">
        <f t="shared" si="66"/>
        <v>1096.1631926739935</v>
      </c>
      <c r="U166" s="77">
        <f t="shared" si="67"/>
        <v>1106.9720059239974</v>
      </c>
      <c r="V166" s="77">
        <f t="shared" si="68"/>
        <v>1125.8914337306328</v>
      </c>
      <c r="X166" s="77">
        <v>1538.83</v>
      </c>
      <c r="Y166" s="77">
        <v>396</v>
      </c>
      <c r="Z166" s="77"/>
      <c r="AA166" s="77"/>
      <c r="AB166" s="77"/>
    </row>
    <row r="167" spans="1:28" x14ac:dyDescent="0.25">
      <c r="A167" s="82" t="s">
        <v>309</v>
      </c>
      <c r="B167" s="82" t="s">
        <v>827</v>
      </c>
      <c r="C167" s="78">
        <v>2256.3200000000002</v>
      </c>
      <c r="D167" s="78">
        <f t="shared" si="55"/>
        <v>2256.3200000000002</v>
      </c>
      <c r="E167" s="79" t="str">
        <f t="shared" si="59"/>
        <v>Yes</v>
      </c>
      <c r="F167" s="79" t="s">
        <v>668</v>
      </c>
      <c r="G167" s="47">
        <v>104.8</v>
      </c>
      <c r="H167" s="47">
        <v>0</v>
      </c>
      <c r="I167" s="69">
        <f t="shared" si="60"/>
        <v>2256.3200000000002</v>
      </c>
      <c r="J167" s="69">
        <f t="shared" si="56"/>
        <v>2270.1712525763573</v>
      </c>
      <c r="K167" s="69">
        <f t="shared" si="57"/>
        <v>2303.1250833116242</v>
      </c>
      <c r="L167" s="69">
        <f t="shared" si="58"/>
        <v>2360.8064963518332</v>
      </c>
      <c r="N167" s="69">
        <f t="shared" si="61"/>
        <v>-104.8</v>
      </c>
      <c r="O167" s="69">
        <f t="shared" si="62"/>
        <v>-104.8</v>
      </c>
      <c r="P167" s="69">
        <f t="shared" si="63"/>
        <v>-104.8</v>
      </c>
      <c r="Q167" s="69">
        <f t="shared" si="64"/>
        <v>-104.8</v>
      </c>
      <c r="R167" s="43"/>
      <c r="S167" s="77">
        <f t="shared" si="65"/>
        <v>2151.52</v>
      </c>
      <c r="T167" s="77">
        <f t="shared" si="66"/>
        <v>2165.3712525763572</v>
      </c>
      <c r="U167" s="77">
        <f t="shared" si="67"/>
        <v>2198.325083311624</v>
      </c>
      <c r="V167" s="77">
        <f t="shared" si="68"/>
        <v>2256.006496351833</v>
      </c>
      <c r="X167" s="77">
        <v>1994.63</v>
      </c>
      <c r="Y167" s="77">
        <v>-98</v>
      </c>
      <c r="Z167" s="77"/>
      <c r="AA167" s="77"/>
      <c r="AB167" s="77"/>
    </row>
    <row r="168" spans="1:28" x14ac:dyDescent="0.25">
      <c r="A168" s="82" t="s">
        <v>311</v>
      </c>
      <c r="B168" s="82" t="s">
        <v>828</v>
      </c>
      <c r="C168" s="78">
        <v>295.43</v>
      </c>
      <c r="D168" s="78">
        <f t="shared" si="55"/>
        <v>295.43</v>
      </c>
      <c r="E168" s="79" t="str">
        <f t="shared" si="59"/>
        <v>Yes</v>
      </c>
      <c r="F168" s="79" t="s">
        <v>666</v>
      </c>
      <c r="G168" s="47">
        <v>0</v>
      </c>
      <c r="H168" s="47">
        <v>133.81</v>
      </c>
      <c r="I168" s="69">
        <f t="shared" si="60"/>
        <v>295.43</v>
      </c>
      <c r="J168" s="69">
        <f t="shared" si="56"/>
        <v>297.24360602602167</v>
      </c>
      <c r="K168" s="69">
        <f t="shared" si="57"/>
        <v>301.55839746257317</v>
      </c>
      <c r="L168" s="69">
        <f t="shared" si="58"/>
        <v>309.11088108833059</v>
      </c>
      <c r="N168" s="69">
        <f t="shared" si="61"/>
        <v>133.81</v>
      </c>
      <c r="O168" s="69">
        <f t="shared" si="62"/>
        <v>133.81</v>
      </c>
      <c r="P168" s="69">
        <f t="shared" si="63"/>
        <v>133.81</v>
      </c>
      <c r="Q168" s="69">
        <f t="shared" si="64"/>
        <v>133.81</v>
      </c>
      <c r="R168" s="43"/>
      <c r="S168" s="77">
        <f t="shared" si="65"/>
        <v>429.24</v>
      </c>
      <c r="T168" s="77">
        <f t="shared" si="66"/>
        <v>431.05360602602167</v>
      </c>
      <c r="U168" s="77">
        <f t="shared" si="67"/>
        <v>435.36839746257317</v>
      </c>
      <c r="V168" s="77">
        <f t="shared" si="68"/>
        <v>442.92088108833059</v>
      </c>
      <c r="X168" s="77">
        <v>611.6</v>
      </c>
      <c r="Y168" s="77">
        <v>155</v>
      </c>
      <c r="Z168" s="77"/>
      <c r="AA168" s="77"/>
      <c r="AB168" s="77"/>
    </row>
    <row r="169" spans="1:28" x14ac:dyDescent="0.25">
      <c r="A169" s="82" t="s">
        <v>313</v>
      </c>
      <c r="B169" s="82" t="s">
        <v>829</v>
      </c>
      <c r="C169" s="78">
        <v>141</v>
      </c>
      <c r="D169" s="78">
        <f t="shared" si="55"/>
        <v>141</v>
      </c>
      <c r="E169" s="79" t="str">
        <f t="shared" si="59"/>
        <v>Yes</v>
      </c>
      <c r="F169" s="79" t="s">
        <v>666</v>
      </c>
      <c r="G169" s="47">
        <v>0</v>
      </c>
      <c r="H169" s="47">
        <v>38</v>
      </c>
      <c r="I169" s="69">
        <f t="shared" si="60"/>
        <v>141</v>
      </c>
      <c r="J169" s="69">
        <f t="shared" si="56"/>
        <v>141.86558050864522</v>
      </c>
      <c r="K169" s="69">
        <f t="shared" si="57"/>
        <v>143.92490282714286</v>
      </c>
      <c r="L169" s="69">
        <f t="shared" si="58"/>
        <v>147.52947985463427</v>
      </c>
      <c r="N169" s="69">
        <f t="shared" si="61"/>
        <v>38</v>
      </c>
      <c r="O169" s="69">
        <f t="shared" si="62"/>
        <v>38</v>
      </c>
      <c r="P169" s="69">
        <f t="shared" si="63"/>
        <v>38</v>
      </c>
      <c r="Q169" s="69">
        <f t="shared" si="64"/>
        <v>38</v>
      </c>
      <c r="R169" s="43"/>
      <c r="S169" s="77">
        <f t="shared" si="65"/>
        <v>179</v>
      </c>
      <c r="T169" s="77">
        <f t="shared" si="66"/>
        <v>179.86558050864522</v>
      </c>
      <c r="U169" s="77">
        <f t="shared" si="67"/>
        <v>181.92490282714286</v>
      </c>
      <c r="V169" s="77">
        <f t="shared" si="68"/>
        <v>185.52947985463427</v>
      </c>
      <c r="X169" s="77">
        <v>258.7</v>
      </c>
      <c r="Y169" s="77">
        <v>63</v>
      </c>
      <c r="Z169" s="77"/>
      <c r="AA169" s="77"/>
      <c r="AB169" s="77"/>
    </row>
    <row r="170" spans="1:28" x14ac:dyDescent="0.25">
      <c r="A170" s="82" t="s">
        <v>315</v>
      </c>
      <c r="B170" s="82" t="s">
        <v>830</v>
      </c>
      <c r="C170" s="78">
        <v>5364.99</v>
      </c>
      <c r="D170" s="78">
        <f t="shared" si="55"/>
        <v>5364.99</v>
      </c>
      <c r="E170" s="79" t="str">
        <f t="shared" si="59"/>
        <v>Yes</v>
      </c>
      <c r="F170" s="79" t="s">
        <v>666</v>
      </c>
      <c r="G170" s="47">
        <v>0</v>
      </c>
      <c r="H170" s="47">
        <v>0</v>
      </c>
      <c r="I170" s="69">
        <f t="shared" si="60"/>
        <v>5364.99</v>
      </c>
      <c r="J170" s="69">
        <f t="shared" si="56"/>
        <v>5397.9249700218188</v>
      </c>
      <c r="K170" s="69">
        <f t="shared" si="57"/>
        <v>5476.2813079332846</v>
      </c>
      <c r="L170" s="69">
        <f t="shared" si="58"/>
        <v>5613.4339299667681</v>
      </c>
      <c r="N170" s="69">
        <f t="shared" si="61"/>
        <v>0</v>
      </c>
      <c r="O170" s="69">
        <f t="shared" si="62"/>
        <v>0</v>
      </c>
      <c r="P170" s="69">
        <f t="shared" si="63"/>
        <v>0</v>
      </c>
      <c r="Q170" s="69">
        <f t="shared" si="64"/>
        <v>0</v>
      </c>
      <c r="R170" s="43"/>
      <c r="S170" s="77">
        <f t="shared" si="65"/>
        <v>5364.99</v>
      </c>
      <c r="T170" s="77">
        <f t="shared" si="66"/>
        <v>5397.9249700218188</v>
      </c>
      <c r="U170" s="77">
        <f t="shared" si="67"/>
        <v>5476.2813079332846</v>
      </c>
      <c r="V170" s="77">
        <f t="shared" si="68"/>
        <v>5613.4339299667681</v>
      </c>
      <c r="X170" s="77">
        <v>5074.7</v>
      </c>
      <c r="Y170" s="77">
        <v>0</v>
      </c>
      <c r="Z170" s="77"/>
      <c r="AA170" s="77"/>
      <c r="AB170" s="77"/>
    </row>
    <row r="171" spans="1:28" x14ac:dyDescent="0.25">
      <c r="A171" s="82" t="s">
        <v>317</v>
      </c>
      <c r="B171" s="82" t="s">
        <v>831</v>
      </c>
      <c r="C171" s="78">
        <v>1108.8800000000001</v>
      </c>
      <c r="D171" s="78">
        <f t="shared" si="55"/>
        <v>1108.8800000000001</v>
      </c>
      <c r="E171" s="79" t="str">
        <f t="shared" si="59"/>
        <v>Yes</v>
      </c>
      <c r="F171" s="79" t="s">
        <v>666</v>
      </c>
      <c r="G171" s="47">
        <v>0</v>
      </c>
      <c r="H171" s="47">
        <v>0</v>
      </c>
      <c r="I171" s="69">
        <f t="shared" si="60"/>
        <v>1108.8800000000001</v>
      </c>
      <c r="J171" s="69">
        <f t="shared" si="56"/>
        <v>1115.6872688966421</v>
      </c>
      <c r="K171" s="69">
        <f t="shared" si="57"/>
        <v>1131.8825974961858</v>
      </c>
      <c r="L171" s="69">
        <f t="shared" si="58"/>
        <v>1160.2304228454389</v>
      </c>
      <c r="N171" s="69">
        <f t="shared" si="61"/>
        <v>0</v>
      </c>
      <c r="O171" s="69">
        <f t="shared" si="62"/>
        <v>0</v>
      </c>
      <c r="P171" s="69">
        <f t="shared" si="63"/>
        <v>0</v>
      </c>
      <c r="Q171" s="69">
        <f t="shared" si="64"/>
        <v>0</v>
      </c>
      <c r="R171" s="43"/>
      <c r="S171" s="77">
        <f t="shared" si="65"/>
        <v>1108.8800000000001</v>
      </c>
      <c r="T171" s="77">
        <f t="shared" si="66"/>
        <v>1115.6872688966421</v>
      </c>
      <c r="U171" s="77">
        <f t="shared" si="67"/>
        <v>1131.8825974961858</v>
      </c>
      <c r="V171" s="77">
        <f t="shared" si="68"/>
        <v>1160.2304228454389</v>
      </c>
      <c r="X171" s="77">
        <v>1110.48</v>
      </c>
      <c r="Y171" s="77">
        <v>0</v>
      </c>
      <c r="Z171" s="77"/>
      <c r="AA171" s="77"/>
      <c r="AB171" s="77"/>
    </row>
    <row r="172" spans="1:28" x14ac:dyDescent="0.25">
      <c r="A172" s="82" t="s">
        <v>319</v>
      </c>
      <c r="B172" s="82" t="s">
        <v>832</v>
      </c>
      <c r="C172" s="78">
        <v>955.86</v>
      </c>
      <c r="D172" s="78">
        <f t="shared" si="55"/>
        <v>955.86</v>
      </c>
      <c r="E172" s="79" t="str">
        <f t="shared" si="59"/>
        <v>Yes</v>
      </c>
      <c r="F172" s="79" t="s">
        <v>666</v>
      </c>
      <c r="G172" s="47">
        <v>0</v>
      </c>
      <c r="H172" s="47">
        <v>0</v>
      </c>
      <c r="I172" s="69">
        <f t="shared" si="60"/>
        <v>955.86</v>
      </c>
      <c r="J172" s="69">
        <f t="shared" si="56"/>
        <v>961.72789918435194</v>
      </c>
      <c r="K172" s="69">
        <f t="shared" si="57"/>
        <v>975.68835188902676</v>
      </c>
      <c r="L172" s="69">
        <f t="shared" si="58"/>
        <v>1000.1243164102889</v>
      </c>
      <c r="N172" s="69">
        <f t="shared" si="61"/>
        <v>0</v>
      </c>
      <c r="O172" s="69">
        <f t="shared" si="62"/>
        <v>0</v>
      </c>
      <c r="P172" s="69">
        <f t="shared" si="63"/>
        <v>0</v>
      </c>
      <c r="Q172" s="69">
        <f t="shared" si="64"/>
        <v>0</v>
      </c>
      <c r="R172" s="43"/>
      <c r="S172" s="77">
        <f t="shared" si="65"/>
        <v>955.86</v>
      </c>
      <c r="T172" s="77">
        <f t="shared" si="66"/>
        <v>961.72789918435194</v>
      </c>
      <c r="U172" s="77">
        <f t="shared" si="67"/>
        <v>975.68835188902676</v>
      </c>
      <c r="V172" s="77">
        <f t="shared" si="68"/>
        <v>1000.1243164102889</v>
      </c>
      <c r="X172" s="77">
        <v>953.07</v>
      </c>
      <c r="Y172" s="77">
        <v>0</v>
      </c>
      <c r="Z172" s="77"/>
      <c r="AA172" s="77"/>
      <c r="AB172" s="77"/>
    </row>
    <row r="173" spans="1:28" x14ac:dyDescent="0.25">
      <c r="A173" s="82" t="s">
        <v>321</v>
      </c>
      <c r="B173" s="82" t="s">
        <v>833</v>
      </c>
      <c r="C173" s="78">
        <v>308.61</v>
      </c>
      <c r="D173" s="78">
        <f t="shared" si="55"/>
        <v>308.61</v>
      </c>
      <c r="E173" s="79" t="str">
        <f t="shared" si="59"/>
        <v>Yes</v>
      </c>
      <c r="F173" s="79" t="s">
        <v>666</v>
      </c>
      <c r="G173" s="47">
        <v>0</v>
      </c>
      <c r="H173" s="47">
        <v>0</v>
      </c>
      <c r="I173" s="69">
        <f t="shared" si="60"/>
        <v>308.61</v>
      </c>
      <c r="J173" s="69">
        <f t="shared" si="56"/>
        <v>310.50451631753901</v>
      </c>
      <c r="K173" s="69">
        <f t="shared" si="57"/>
        <v>315.01180327294014</v>
      </c>
      <c r="L173" s="69">
        <f t="shared" si="58"/>
        <v>322.9012253754517</v>
      </c>
      <c r="N173" s="69">
        <f t="shared" si="61"/>
        <v>0</v>
      </c>
      <c r="O173" s="69">
        <f t="shared" si="62"/>
        <v>0</v>
      </c>
      <c r="P173" s="69">
        <f t="shared" si="63"/>
        <v>0</v>
      </c>
      <c r="Q173" s="69">
        <f t="shared" si="64"/>
        <v>0</v>
      </c>
      <c r="R173" s="43"/>
      <c r="S173" s="77">
        <f t="shared" si="65"/>
        <v>308.61</v>
      </c>
      <c r="T173" s="77">
        <f t="shared" si="66"/>
        <v>310.50451631753901</v>
      </c>
      <c r="U173" s="77">
        <f t="shared" si="67"/>
        <v>315.01180327294014</v>
      </c>
      <c r="V173" s="77">
        <f t="shared" si="68"/>
        <v>322.9012253754517</v>
      </c>
      <c r="X173" s="77">
        <v>316.94</v>
      </c>
      <c r="Y173" s="77">
        <v>0</v>
      </c>
      <c r="Z173" s="77"/>
      <c r="AA173" s="77"/>
      <c r="AB173" s="77"/>
    </row>
    <row r="174" spans="1:28" x14ac:dyDescent="0.25">
      <c r="A174" s="82" t="s">
        <v>323</v>
      </c>
      <c r="B174" s="82" t="s">
        <v>834</v>
      </c>
      <c r="C174" s="78">
        <v>690.76</v>
      </c>
      <c r="D174" s="78">
        <f t="shared" si="55"/>
        <v>690.76</v>
      </c>
      <c r="E174" s="79" t="str">
        <f t="shared" si="59"/>
        <v>Yes</v>
      </c>
      <c r="F174" s="79" t="s">
        <v>666</v>
      </c>
      <c r="G174" s="47">
        <v>0</v>
      </c>
      <c r="H174" s="47">
        <v>0</v>
      </c>
      <c r="I174" s="69">
        <f t="shared" si="60"/>
        <v>690.76</v>
      </c>
      <c r="J174" s="69">
        <f t="shared" si="56"/>
        <v>695.00048505072175</v>
      </c>
      <c r="K174" s="69">
        <f t="shared" si="57"/>
        <v>705.08911969416454</v>
      </c>
      <c r="L174" s="69">
        <f t="shared" si="58"/>
        <v>722.74796811622116</v>
      </c>
      <c r="N174" s="69">
        <f t="shared" si="61"/>
        <v>0</v>
      </c>
      <c r="O174" s="69">
        <f t="shared" si="62"/>
        <v>0</v>
      </c>
      <c r="P174" s="69">
        <f t="shared" si="63"/>
        <v>0</v>
      </c>
      <c r="Q174" s="69">
        <f t="shared" si="64"/>
        <v>0</v>
      </c>
      <c r="R174" s="43"/>
      <c r="S174" s="77">
        <f t="shared" si="65"/>
        <v>690.76</v>
      </c>
      <c r="T174" s="77">
        <f t="shared" si="66"/>
        <v>695.00048505072175</v>
      </c>
      <c r="U174" s="77">
        <f t="shared" si="67"/>
        <v>705.08911969416454</v>
      </c>
      <c r="V174" s="77">
        <f t="shared" si="68"/>
        <v>722.74796811622116</v>
      </c>
      <c r="X174" s="77">
        <v>643.04</v>
      </c>
      <c r="Y174" s="77">
        <v>0</v>
      </c>
      <c r="Z174" s="77"/>
      <c r="AA174" s="77"/>
      <c r="AB174" s="77"/>
    </row>
    <row r="175" spans="1:28" x14ac:dyDescent="0.25">
      <c r="A175" s="82" t="s">
        <v>325</v>
      </c>
      <c r="B175" s="82" t="s">
        <v>835</v>
      </c>
      <c r="C175" s="78">
        <v>1117.78</v>
      </c>
      <c r="D175" s="78">
        <f t="shared" si="55"/>
        <v>1117.78</v>
      </c>
      <c r="E175" s="79" t="str">
        <f t="shared" si="59"/>
        <v>Yes</v>
      </c>
      <c r="F175" s="79" t="s">
        <v>666</v>
      </c>
      <c r="G175" s="47">
        <v>0</v>
      </c>
      <c r="H175" s="47">
        <v>0</v>
      </c>
      <c r="I175" s="69">
        <f t="shared" si="60"/>
        <v>1117.78</v>
      </c>
      <c r="J175" s="69">
        <f t="shared" si="56"/>
        <v>1124.6419048294572</v>
      </c>
      <c r="K175" s="69">
        <f t="shared" si="57"/>
        <v>1140.9672190221543</v>
      </c>
      <c r="L175" s="69">
        <f t="shared" si="58"/>
        <v>1169.5425673185327</v>
      </c>
      <c r="N175" s="69">
        <f t="shared" si="61"/>
        <v>0</v>
      </c>
      <c r="O175" s="69">
        <f t="shared" si="62"/>
        <v>0</v>
      </c>
      <c r="P175" s="69">
        <f t="shared" si="63"/>
        <v>0</v>
      </c>
      <c r="Q175" s="69">
        <f t="shared" si="64"/>
        <v>0</v>
      </c>
      <c r="R175" s="43"/>
      <c r="S175" s="77">
        <f t="shared" si="65"/>
        <v>1117.78</v>
      </c>
      <c r="T175" s="77">
        <f t="shared" si="66"/>
        <v>1124.6419048294572</v>
      </c>
      <c r="U175" s="77">
        <f t="shared" si="67"/>
        <v>1140.9672190221543</v>
      </c>
      <c r="V175" s="77">
        <f t="shared" si="68"/>
        <v>1169.5425673185327</v>
      </c>
      <c r="X175" s="77">
        <v>1135.22</v>
      </c>
      <c r="Y175" s="77">
        <v>0</v>
      </c>
      <c r="Z175" s="77"/>
      <c r="AA175" s="77"/>
      <c r="AB175" s="77"/>
    </row>
    <row r="176" spans="1:28" x14ac:dyDescent="0.25">
      <c r="A176" s="82" t="s">
        <v>327</v>
      </c>
      <c r="B176" s="82" t="s">
        <v>836</v>
      </c>
      <c r="C176" s="78">
        <v>550.02</v>
      </c>
      <c r="D176" s="78">
        <f t="shared" si="55"/>
        <v>550.02</v>
      </c>
      <c r="E176" s="79" t="str">
        <f t="shared" si="59"/>
        <v>Yes</v>
      </c>
      <c r="F176" s="79" t="s">
        <v>666</v>
      </c>
      <c r="G176" s="47">
        <v>0</v>
      </c>
      <c r="H176" s="47">
        <v>0</v>
      </c>
      <c r="I176" s="69">
        <f t="shared" si="60"/>
        <v>550.02</v>
      </c>
      <c r="J176" s="69">
        <f t="shared" si="56"/>
        <v>553.396500647979</v>
      </c>
      <c r="K176" s="69">
        <f t="shared" si="57"/>
        <v>561.4296103048589</v>
      </c>
      <c r="L176" s="69">
        <f t="shared" si="58"/>
        <v>575.49052843720528</v>
      </c>
      <c r="N176" s="69">
        <f t="shared" si="61"/>
        <v>0</v>
      </c>
      <c r="O176" s="69">
        <f t="shared" si="62"/>
        <v>0</v>
      </c>
      <c r="P176" s="69">
        <f t="shared" si="63"/>
        <v>0</v>
      </c>
      <c r="Q176" s="69">
        <f t="shared" si="64"/>
        <v>0</v>
      </c>
      <c r="R176" s="43"/>
      <c r="S176" s="77">
        <f t="shared" si="65"/>
        <v>550.02</v>
      </c>
      <c r="T176" s="77">
        <f t="shared" si="66"/>
        <v>553.396500647979</v>
      </c>
      <c r="U176" s="77">
        <f t="shared" si="67"/>
        <v>561.4296103048589</v>
      </c>
      <c r="V176" s="77">
        <f t="shared" si="68"/>
        <v>575.49052843720528</v>
      </c>
      <c r="X176" s="77">
        <v>593.13</v>
      </c>
      <c r="Y176" s="77">
        <v>0</v>
      </c>
      <c r="Z176" s="77"/>
      <c r="AA176" s="77"/>
      <c r="AB176" s="77"/>
    </row>
    <row r="177" spans="1:28" x14ac:dyDescent="0.25">
      <c r="A177" s="82" t="s">
        <v>329</v>
      </c>
      <c r="B177" s="82" t="s">
        <v>837</v>
      </c>
      <c r="C177" s="78">
        <v>1025.24</v>
      </c>
      <c r="D177" s="78">
        <f t="shared" si="55"/>
        <v>1025.24</v>
      </c>
      <c r="E177" s="79" t="str">
        <f t="shared" si="59"/>
        <v>Yes</v>
      </c>
      <c r="F177" s="79" t="s">
        <v>666</v>
      </c>
      <c r="G177" s="47">
        <v>0</v>
      </c>
      <c r="H177" s="47">
        <v>0</v>
      </c>
      <c r="I177" s="69">
        <f t="shared" si="60"/>
        <v>1025.24</v>
      </c>
      <c r="J177" s="69">
        <f t="shared" si="56"/>
        <v>1031.5338139055561</v>
      </c>
      <c r="K177" s="69">
        <f t="shared" si="57"/>
        <v>1046.5075700319144</v>
      </c>
      <c r="L177" s="69">
        <f t="shared" si="58"/>
        <v>1072.7171909657109</v>
      </c>
      <c r="N177" s="69">
        <f t="shared" si="61"/>
        <v>0</v>
      </c>
      <c r="O177" s="69">
        <f t="shared" si="62"/>
        <v>0</v>
      </c>
      <c r="P177" s="69">
        <f t="shared" si="63"/>
        <v>0</v>
      </c>
      <c r="Q177" s="69">
        <f t="shared" si="64"/>
        <v>0</v>
      </c>
      <c r="R177" s="43"/>
      <c r="S177" s="77">
        <f t="shared" si="65"/>
        <v>1025.24</v>
      </c>
      <c r="T177" s="77">
        <f t="shared" si="66"/>
        <v>1031.5338139055561</v>
      </c>
      <c r="U177" s="77">
        <f t="shared" si="67"/>
        <v>1046.5075700319144</v>
      </c>
      <c r="V177" s="77">
        <f t="shared" si="68"/>
        <v>1072.7171909657109</v>
      </c>
      <c r="X177" s="77">
        <v>1025.1500000000001</v>
      </c>
      <c r="Y177" s="77">
        <v>0</v>
      </c>
      <c r="Z177" s="77"/>
      <c r="AA177" s="77"/>
      <c r="AB177" s="77"/>
    </row>
    <row r="178" spans="1:28" x14ac:dyDescent="0.25">
      <c r="A178" s="82" t="s">
        <v>331</v>
      </c>
      <c r="B178" s="82" t="s">
        <v>838</v>
      </c>
      <c r="C178" s="78">
        <v>536.38</v>
      </c>
      <c r="D178" s="78">
        <f t="shared" si="55"/>
        <v>536.38</v>
      </c>
      <c r="E178" s="79" t="str">
        <f t="shared" si="59"/>
        <v>Yes</v>
      </c>
      <c r="F178" s="79" t="s">
        <v>666</v>
      </c>
      <c r="G178" s="47">
        <v>0</v>
      </c>
      <c r="H178" s="47">
        <v>0</v>
      </c>
      <c r="I178" s="69">
        <f t="shared" si="60"/>
        <v>536.38</v>
      </c>
      <c r="J178" s="69">
        <f t="shared" si="56"/>
        <v>539.67276647678807</v>
      </c>
      <c r="K178" s="69">
        <f t="shared" si="57"/>
        <v>547.50666225831833</v>
      </c>
      <c r="L178" s="69">
        <f t="shared" si="58"/>
        <v>561.21888230091304</v>
      </c>
      <c r="N178" s="69">
        <f t="shared" si="61"/>
        <v>0</v>
      </c>
      <c r="O178" s="69">
        <f t="shared" si="62"/>
        <v>0</v>
      </c>
      <c r="P178" s="69">
        <f t="shared" si="63"/>
        <v>0</v>
      </c>
      <c r="Q178" s="69">
        <f t="shared" si="64"/>
        <v>0</v>
      </c>
      <c r="R178" s="43"/>
      <c r="S178" s="77">
        <f t="shared" si="65"/>
        <v>536.38</v>
      </c>
      <c r="T178" s="77">
        <f t="shared" si="66"/>
        <v>539.67276647678807</v>
      </c>
      <c r="U178" s="77">
        <f t="shared" si="67"/>
        <v>547.50666225831833</v>
      </c>
      <c r="V178" s="77">
        <f t="shared" si="68"/>
        <v>561.21888230091304</v>
      </c>
      <c r="X178" s="77">
        <v>584.6</v>
      </c>
      <c r="Y178" s="77">
        <v>0</v>
      </c>
      <c r="Z178" s="77"/>
      <c r="AA178" s="77"/>
      <c r="AB178" s="77"/>
    </row>
    <row r="179" spans="1:28" x14ac:dyDescent="0.25">
      <c r="A179" s="82" t="s">
        <v>333</v>
      </c>
      <c r="B179" s="82" t="s">
        <v>839</v>
      </c>
      <c r="C179" s="78">
        <v>559.34</v>
      </c>
      <c r="D179" s="78">
        <f t="shared" si="55"/>
        <v>559.34</v>
      </c>
      <c r="E179" s="79" t="str">
        <f t="shared" si="59"/>
        <v>Yes</v>
      </c>
      <c r="F179" s="79" t="s">
        <v>666</v>
      </c>
      <c r="G179" s="47">
        <v>0</v>
      </c>
      <c r="H179" s="47">
        <v>0</v>
      </c>
      <c r="I179" s="69">
        <f t="shared" si="60"/>
        <v>559.34</v>
      </c>
      <c r="J179" s="69">
        <f t="shared" si="56"/>
        <v>562.77371490571363</v>
      </c>
      <c r="K179" s="69">
        <f t="shared" si="57"/>
        <v>570.94294430733396</v>
      </c>
      <c r="L179" s="69">
        <f t="shared" si="58"/>
        <v>585.24212242475983</v>
      </c>
      <c r="N179" s="69">
        <f t="shared" si="61"/>
        <v>0</v>
      </c>
      <c r="O179" s="69">
        <f t="shared" si="62"/>
        <v>0</v>
      </c>
      <c r="P179" s="69">
        <f t="shared" si="63"/>
        <v>0</v>
      </c>
      <c r="Q179" s="69">
        <f t="shared" si="64"/>
        <v>0</v>
      </c>
      <c r="R179" s="43"/>
      <c r="S179" s="77">
        <f t="shared" si="65"/>
        <v>559.34</v>
      </c>
      <c r="T179" s="77">
        <f t="shared" si="66"/>
        <v>562.77371490571363</v>
      </c>
      <c r="U179" s="77">
        <f t="shared" si="67"/>
        <v>570.94294430733396</v>
      </c>
      <c r="V179" s="77">
        <f t="shared" si="68"/>
        <v>585.24212242475983</v>
      </c>
      <c r="X179" s="77">
        <v>593.83000000000004</v>
      </c>
      <c r="Y179" s="77">
        <v>0</v>
      </c>
      <c r="Z179" s="77"/>
      <c r="AA179" s="77"/>
      <c r="AB179" s="77"/>
    </row>
    <row r="180" spans="1:28" x14ac:dyDescent="0.25">
      <c r="A180" s="82" t="s">
        <v>335</v>
      </c>
      <c r="B180" s="82" t="s">
        <v>840</v>
      </c>
      <c r="C180" s="78">
        <v>332.25</v>
      </c>
      <c r="D180" s="78">
        <f t="shared" si="55"/>
        <v>332.25</v>
      </c>
      <c r="E180" s="79" t="str">
        <f t="shared" si="59"/>
        <v>Yes</v>
      </c>
      <c r="F180" s="79" t="s">
        <v>666</v>
      </c>
      <c r="G180" s="47">
        <v>0</v>
      </c>
      <c r="H180" s="47">
        <v>0</v>
      </c>
      <c r="I180" s="69">
        <f t="shared" si="60"/>
        <v>332.25</v>
      </c>
      <c r="J180" s="69">
        <f t="shared" si="56"/>
        <v>334.28963917728635</v>
      </c>
      <c r="K180" s="69">
        <f t="shared" si="57"/>
        <v>339.14219123629942</v>
      </c>
      <c r="L180" s="69">
        <f t="shared" si="58"/>
        <v>347.63595518937763</v>
      </c>
      <c r="N180" s="69">
        <f t="shared" si="61"/>
        <v>0</v>
      </c>
      <c r="O180" s="69">
        <f t="shared" si="62"/>
        <v>0</v>
      </c>
      <c r="P180" s="69">
        <f t="shared" si="63"/>
        <v>0</v>
      </c>
      <c r="Q180" s="69">
        <f t="shared" si="64"/>
        <v>0</v>
      </c>
      <c r="R180" s="43"/>
      <c r="S180" s="77">
        <f t="shared" si="65"/>
        <v>332.25</v>
      </c>
      <c r="T180" s="77">
        <f t="shared" si="66"/>
        <v>334.28963917728635</v>
      </c>
      <c r="U180" s="77">
        <f t="shared" si="67"/>
        <v>339.14219123629942</v>
      </c>
      <c r="V180" s="77">
        <f t="shared" si="68"/>
        <v>347.63595518937763</v>
      </c>
      <c r="X180" s="77">
        <v>357.47</v>
      </c>
      <c r="Y180" s="77">
        <v>0</v>
      </c>
      <c r="Z180" s="77"/>
      <c r="AA180" s="77"/>
      <c r="AB180" s="77"/>
    </row>
    <row r="181" spans="1:28" x14ac:dyDescent="0.25">
      <c r="A181" s="82" t="s">
        <v>337</v>
      </c>
      <c r="B181" s="82" t="s">
        <v>841</v>
      </c>
      <c r="C181" s="78">
        <v>354.83</v>
      </c>
      <c r="D181" s="78">
        <f t="shared" si="55"/>
        <v>354.83</v>
      </c>
      <c r="E181" s="79" t="str">
        <f t="shared" si="59"/>
        <v>Yes</v>
      </c>
      <c r="F181" s="79" t="s">
        <v>666</v>
      </c>
      <c r="G181" s="47">
        <v>0</v>
      </c>
      <c r="H181" s="47">
        <v>0</v>
      </c>
      <c r="I181" s="69">
        <f t="shared" si="60"/>
        <v>354.83</v>
      </c>
      <c r="J181" s="69">
        <f t="shared" si="56"/>
        <v>357.00825483604666</v>
      </c>
      <c r="K181" s="69">
        <f t="shared" si="57"/>
        <v>362.1905905684759</v>
      </c>
      <c r="L181" s="69">
        <f t="shared" si="58"/>
        <v>371.26159813347437</v>
      </c>
      <c r="N181" s="69">
        <f t="shared" si="61"/>
        <v>0</v>
      </c>
      <c r="O181" s="69">
        <f t="shared" si="62"/>
        <v>0</v>
      </c>
      <c r="P181" s="69">
        <f t="shared" si="63"/>
        <v>0</v>
      </c>
      <c r="Q181" s="69">
        <f t="shared" si="64"/>
        <v>0</v>
      </c>
      <c r="R181" s="43"/>
      <c r="S181" s="77">
        <f t="shared" si="65"/>
        <v>354.83</v>
      </c>
      <c r="T181" s="77">
        <f t="shared" si="66"/>
        <v>357.00825483604666</v>
      </c>
      <c r="U181" s="77">
        <f t="shared" si="67"/>
        <v>362.1905905684759</v>
      </c>
      <c r="V181" s="77">
        <f t="shared" si="68"/>
        <v>371.26159813347437</v>
      </c>
      <c r="X181" s="77">
        <v>356.81</v>
      </c>
      <c r="Y181" s="77">
        <v>0</v>
      </c>
      <c r="Z181" s="77"/>
      <c r="AA181" s="77"/>
      <c r="AB181" s="77"/>
    </row>
    <row r="182" spans="1:28" x14ac:dyDescent="0.25">
      <c r="A182" s="82" t="s">
        <v>339</v>
      </c>
      <c r="B182" s="82" t="s">
        <v>842</v>
      </c>
      <c r="C182" s="78">
        <v>66.34</v>
      </c>
      <c r="D182" s="78">
        <f t="shared" si="55"/>
        <v>66.34</v>
      </c>
      <c r="E182" s="79" t="str">
        <f t="shared" si="59"/>
        <v>No</v>
      </c>
      <c r="F182" s="79" t="s">
        <v>666</v>
      </c>
      <c r="G182" s="47">
        <v>7</v>
      </c>
      <c r="H182" s="47">
        <v>0</v>
      </c>
      <c r="I182" s="69">
        <f t="shared" si="60"/>
        <v>66.34</v>
      </c>
      <c r="J182" s="69">
        <f t="shared" si="56"/>
        <v>66.34</v>
      </c>
      <c r="K182" s="69">
        <f t="shared" si="57"/>
        <v>66.34</v>
      </c>
      <c r="L182" s="69">
        <f t="shared" si="58"/>
        <v>66.34</v>
      </c>
      <c r="N182" s="69">
        <f t="shared" si="61"/>
        <v>-7</v>
      </c>
      <c r="O182" s="69">
        <f t="shared" si="62"/>
        <v>-7</v>
      </c>
      <c r="P182" s="69">
        <f t="shared" si="63"/>
        <v>-7</v>
      </c>
      <c r="Q182" s="69">
        <f t="shared" si="64"/>
        <v>-7</v>
      </c>
      <c r="R182" s="43"/>
      <c r="S182" s="77">
        <f t="shared" si="65"/>
        <v>59.34</v>
      </c>
      <c r="T182" s="77">
        <f t="shared" si="66"/>
        <v>59.34</v>
      </c>
      <c r="U182" s="77">
        <f t="shared" si="67"/>
        <v>59.34</v>
      </c>
      <c r="V182" s="77">
        <f t="shared" si="68"/>
        <v>59.34</v>
      </c>
      <c r="X182" s="77">
        <v>50.400000000000006</v>
      </c>
      <c r="Y182" s="77">
        <v>-10</v>
      </c>
      <c r="Z182" s="77"/>
      <c r="AA182" s="77"/>
      <c r="AB182" s="77"/>
    </row>
    <row r="183" spans="1:28" x14ac:dyDescent="0.25">
      <c r="A183" s="82" t="s">
        <v>341</v>
      </c>
      <c r="B183" s="82" t="s">
        <v>843</v>
      </c>
      <c r="C183" s="78">
        <v>1115.4100000000001</v>
      </c>
      <c r="D183" s="78">
        <f t="shared" si="55"/>
        <v>1115.4100000000001</v>
      </c>
      <c r="E183" s="79" t="str">
        <f t="shared" si="59"/>
        <v>Yes</v>
      </c>
      <c r="F183" s="79" t="s">
        <v>666</v>
      </c>
      <c r="G183" s="47">
        <v>0</v>
      </c>
      <c r="H183" s="47">
        <v>0</v>
      </c>
      <c r="I183" s="69">
        <f t="shared" si="60"/>
        <v>1115.4100000000001</v>
      </c>
      <c r="J183" s="69">
        <f t="shared" si="56"/>
        <v>1122.2573557102694</v>
      </c>
      <c r="K183" s="69">
        <f t="shared" si="57"/>
        <v>1138.5480557618685</v>
      </c>
      <c r="L183" s="69">
        <f t="shared" si="58"/>
        <v>1167.0628164869338</v>
      </c>
      <c r="N183" s="69">
        <f t="shared" si="61"/>
        <v>0</v>
      </c>
      <c r="O183" s="69">
        <f t="shared" si="62"/>
        <v>0</v>
      </c>
      <c r="P183" s="69">
        <f t="shared" si="63"/>
        <v>0</v>
      </c>
      <c r="Q183" s="69">
        <f t="shared" si="64"/>
        <v>0</v>
      </c>
      <c r="R183" s="43"/>
      <c r="S183" s="77">
        <f t="shared" si="65"/>
        <v>1115.4100000000001</v>
      </c>
      <c r="T183" s="77">
        <f t="shared" si="66"/>
        <v>1122.2573557102694</v>
      </c>
      <c r="U183" s="77">
        <f t="shared" si="67"/>
        <v>1138.5480557618685</v>
      </c>
      <c r="V183" s="77">
        <f t="shared" si="68"/>
        <v>1167.0628164869338</v>
      </c>
      <c r="X183" s="77">
        <v>1127.75</v>
      </c>
      <c r="Y183" s="77">
        <v>0</v>
      </c>
      <c r="Z183" s="77"/>
      <c r="AA183" s="77"/>
      <c r="AB183" s="77"/>
    </row>
    <row r="184" spans="1:28" x14ac:dyDescent="0.25">
      <c r="A184" s="82" t="s">
        <v>343</v>
      </c>
      <c r="B184" s="82" t="s">
        <v>844</v>
      </c>
      <c r="C184" s="78">
        <v>246.28</v>
      </c>
      <c r="D184" s="78">
        <f t="shared" si="55"/>
        <v>246.28</v>
      </c>
      <c r="E184" s="79" t="str">
        <f t="shared" si="59"/>
        <v>Yes</v>
      </c>
      <c r="F184" s="79" t="s">
        <v>666</v>
      </c>
      <c r="G184" s="47">
        <v>0</v>
      </c>
      <c r="H184" s="47">
        <v>0</v>
      </c>
      <c r="I184" s="69">
        <f t="shared" si="60"/>
        <v>246.28</v>
      </c>
      <c r="J184" s="69">
        <f t="shared" si="56"/>
        <v>247.79188062176698</v>
      </c>
      <c r="K184" s="69">
        <f t="shared" si="57"/>
        <v>251.38883027140952</v>
      </c>
      <c r="L184" s="69">
        <f t="shared" si="58"/>
        <v>257.68482481276124</v>
      </c>
      <c r="N184" s="69">
        <f t="shared" si="61"/>
        <v>0</v>
      </c>
      <c r="O184" s="69">
        <f t="shared" si="62"/>
        <v>0</v>
      </c>
      <c r="P184" s="69">
        <f t="shared" si="63"/>
        <v>0</v>
      </c>
      <c r="Q184" s="69">
        <f t="shared" si="64"/>
        <v>0</v>
      </c>
      <c r="R184" s="43"/>
      <c r="S184" s="77">
        <f t="shared" si="65"/>
        <v>246.28</v>
      </c>
      <c r="T184" s="77">
        <f t="shared" si="66"/>
        <v>247.79188062176698</v>
      </c>
      <c r="U184" s="77">
        <f t="shared" si="67"/>
        <v>251.38883027140952</v>
      </c>
      <c r="V184" s="77">
        <f t="shared" si="68"/>
        <v>257.68482481276124</v>
      </c>
      <c r="X184" s="77">
        <v>245.12</v>
      </c>
      <c r="Y184" s="77">
        <v>0</v>
      </c>
      <c r="Z184" s="77"/>
      <c r="AA184" s="77"/>
      <c r="AB184" s="77"/>
    </row>
    <row r="185" spans="1:28" x14ac:dyDescent="0.25">
      <c r="A185" s="82" t="s">
        <v>345</v>
      </c>
      <c r="B185" s="82" t="s">
        <v>845</v>
      </c>
      <c r="C185" s="78">
        <v>266.54000000000002</v>
      </c>
      <c r="D185" s="78">
        <f t="shared" si="55"/>
        <v>266.54000000000002</v>
      </c>
      <c r="E185" s="79" t="str">
        <f t="shared" si="59"/>
        <v>Yes</v>
      </c>
      <c r="F185" s="79" t="s">
        <v>666</v>
      </c>
      <c r="G185" s="47">
        <v>0</v>
      </c>
      <c r="H185" s="47">
        <v>0</v>
      </c>
      <c r="I185" s="69">
        <f t="shared" si="60"/>
        <v>266.54000000000002</v>
      </c>
      <c r="J185" s="69">
        <f t="shared" si="56"/>
        <v>268.17625410478229</v>
      </c>
      <c r="K185" s="69">
        <f t="shared" si="57"/>
        <v>272.06910354288414</v>
      </c>
      <c r="L185" s="69">
        <f t="shared" si="58"/>
        <v>278.88303234364702</v>
      </c>
      <c r="N185" s="69">
        <f t="shared" si="61"/>
        <v>0</v>
      </c>
      <c r="O185" s="69">
        <f t="shared" si="62"/>
        <v>0</v>
      </c>
      <c r="P185" s="69">
        <f t="shared" si="63"/>
        <v>0</v>
      </c>
      <c r="Q185" s="69">
        <f t="shared" si="64"/>
        <v>0</v>
      </c>
      <c r="R185" s="43"/>
      <c r="S185" s="77">
        <f t="shared" si="65"/>
        <v>266.54000000000002</v>
      </c>
      <c r="T185" s="77">
        <f t="shared" si="66"/>
        <v>268.17625410478229</v>
      </c>
      <c r="U185" s="77">
        <f t="shared" si="67"/>
        <v>272.06910354288414</v>
      </c>
      <c r="V185" s="77">
        <f t="shared" si="68"/>
        <v>278.88303234364702</v>
      </c>
      <c r="X185" s="77">
        <v>243.08</v>
      </c>
      <c r="Y185" s="77">
        <v>0</v>
      </c>
      <c r="Z185" s="77"/>
      <c r="AA185" s="77"/>
      <c r="AB185" s="77"/>
    </row>
    <row r="186" spans="1:28" x14ac:dyDescent="0.25">
      <c r="A186" s="82" t="s">
        <v>347</v>
      </c>
      <c r="B186" s="82" t="s">
        <v>846</v>
      </c>
      <c r="C186" s="78">
        <v>3216.27</v>
      </c>
      <c r="D186" s="78">
        <f t="shared" si="55"/>
        <v>3216.27</v>
      </c>
      <c r="E186" s="79" t="str">
        <f t="shared" si="59"/>
        <v>Yes</v>
      </c>
      <c r="F186" s="79" t="s">
        <v>666</v>
      </c>
      <c r="G186" s="47">
        <v>0</v>
      </c>
      <c r="H186" s="47">
        <v>0</v>
      </c>
      <c r="I186" s="69">
        <f t="shared" si="60"/>
        <v>3216.27</v>
      </c>
      <c r="J186" s="69">
        <f t="shared" si="56"/>
        <v>3236.0142597343288</v>
      </c>
      <c r="K186" s="69">
        <f t="shared" si="57"/>
        <v>3282.9882781266297</v>
      </c>
      <c r="L186" s="69">
        <f t="shared" si="58"/>
        <v>3365.2102139862741</v>
      </c>
      <c r="N186" s="69">
        <f t="shared" si="61"/>
        <v>0</v>
      </c>
      <c r="O186" s="69">
        <f t="shared" si="62"/>
        <v>0</v>
      </c>
      <c r="P186" s="69">
        <f t="shared" si="63"/>
        <v>0</v>
      </c>
      <c r="Q186" s="69">
        <f t="shared" si="64"/>
        <v>0</v>
      </c>
      <c r="R186" s="43"/>
      <c r="S186" s="77">
        <f t="shared" si="65"/>
        <v>3216.27</v>
      </c>
      <c r="T186" s="77">
        <f t="shared" si="66"/>
        <v>3236.0142597343288</v>
      </c>
      <c r="U186" s="77">
        <f t="shared" si="67"/>
        <v>3282.9882781266297</v>
      </c>
      <c r="V186" s="77">
        <f t="shared" si="68"/>
        <v>3365.2102139862741</v>
      </c>
      <c r="X186" s="77">
        <v>3218.83</v>
      </c>
      <c r="Y186" s="77">
        <v>0</v>
      </c>
      <c r="Z186" s="77"/>
      <c r="AA186" s="77"/>
      <c r="AB186" s="77"/>
    </row>
    <row r="187" spans="1:28" x14ac:dyDescent="0.25">
      <c r="A187" s="82" t="s">
        <v>349</v>
      </c>
      <c r="B187" s="82" t="s">
        <v>847</v>
      </c>
      <c r="C187" s="78">
        <v>22824.37</v>
      </c>
      <c r="D187" s="83">
        <f>C187+C201</f>
        <v>23424.289999999997</v>
      </c>
      <c r="E187" s="79" t="str">
        <f t="shared" si="59"/>
        <v>Yes</v>
      </c>
      <c r="F187" s="79" t="s">
        <v>668</v>
      </c>
      <c r="G187" s="47">
        <v>0</v>
      </c>
      <c r="H187" s="47">
        <v>0</v>
      </c>
      <c r="I187" s="69">
        <f t="shared" si="60"/>
        <v>23424.289999999997</v>
      </c>
      <c r="J187" s="69">
        <f t="shared" si="56"/>
        <v>23568.088644346473</v>
      </c>
      <c r="K187" s="69">
        <f t="shared" si="57"/>
        <v>23910.203276913573</v>
      </c>
      <c r="L187" s="69">
        <f t="shared" si="58"/>
        <v>24509.030635915682</v>
      </c>
      <c r="N187" s="69">
        <f t="shared" si="61"/>
        <v>0</v>
      </c>
      <c r="O187" s="69">
        <f t="shared" si="62"/>
        <v>0</v>
      </c>
      <c r="P187" s="69">
        <f t="shared" si="63"/>
        <v>0</v>
      </c>
      <c r="Q187" s="69">
        <f t="shared" si="64"/>
        <v>0</v>
      </c>
      <c r="R187" s="43"/>
      <c r="S187" s="77">
        <f t="shared" si="65"/>
        <v>23424.289999999997</v>
      </c>
      <c r="T187" s="77">
        <f t="shared" si="66"/>
        <v>23568.088644346473</v>
      </c>
      <c r="U187" s="77">
        <f t="shared" si="67"/>
        <v>23910.203276913573</v>
      </c>
      <c r="V187" s="77">
        <f t="shared" si="68"/>
        <v>24509.030635915682</v>
      </c>
      <c r="X187" s="77">
        <v>23188.74</v>
      </c>
      <c r="Y187" s="77">
        <v>0</v>
      </c>
      <c r="Z187" s="77"/>
      <c r="AA187" s="77"/>
      <c r="AB187" s="77"/>
    </row>
    <row r="188" spans="1:28" x14ac:dyDescent="0.25">
      <c r="A188" s="82" t="s">
        <v>351</v>
      </c>
      <c r="B188" s="82" t="s">
        <v>848</v>
      </c>
      <c r="C188" s="78">
        <v>28233.18</v>
      </c>
      <c r="D188" s="78">
        <f t="shared" si="55"/>
        <v>28233.18</v>
      </c>
      <c r="E188" s="79" t="str">
        <f t="shared" si="59"/>
        <v>Yes</v>
      </c>
      <c r="F188" s="79" t="s">
        <v>666</v>
      </c>
      <c r="G188" s="47">
        <v>0</v>
      </c>
      <c r="H188" s="47">
        <v>0</v>
      </c>
      <c r="I188" s="69">
        <f t="shared" si="60"/>
        <v>28233.18</v>
      </c>
      <c r="J188" s="69">
        <f t="shared" si="56"/>
        <v>28406.499789397676</v>
      </c>
      <c r="K188" s="69">
        <f t="shared" si="57"/>
        <v>28818.84885107258</v>
      </c>
      <c r="L188" s="69">
        <f t="shared" si="58"/>
        <v>29540.61248256925</v>
      </c>
      <c r="N188" s="69">
        <f t="shared" si="61"/>
        <v>0</v>
      </c>
      <c r="O188" s="69">
        <f t="shared" si="62"/>
        <v>0</v>
      </c>
      <c r="P188" s="69">
        <f t="shared" si="63"/>
        <v>0</v>
      </c>
      <c r="Q188" s="69">
        <f t="shared" si="64"/>
        <v>0</v>
      </c>
      <c r="R188" s="43"/>
      <c r="S188" s="77">
        <f t="shared" si="65"/>
        <v>28233.18</v>
      </c>
      <c r="T188" s="77">
        <f t="shared" si="66"/>
        <v>28406.499789397676</v>
      </c>
      <c r="U188" s="77">
        <f t="shared" si="67"/>
        <v>28818.84885107258</v>
      </c>
      <c r="V188" s="77">
        <f t="shared" si="68"/>
        <v>29540.61248256925</v>
      </c>
      <c r="X188" s="77">
        <v>28335.119999999999</v>
      </c>
      <c r="Y188" s="77">
        <v>0</v>
      </c>
      <c r="Z188" s="77"/>
      <c r="AA188" s="77"/>
      <c r="AB188" s="77"/>
    </row>
    <row r="189" spans="1:28" x14ac:dyDescent="0.25">
      <c r="A189" s="82" t="s">
        <v>353</v>
      </c>
      <c r="B189" s="82" t="s">
        <v>849</v>
      </c>
      <c r="C189" s="78">
        <v>175.18</v>
      </c>
      <c r="D189" s="78">
        <f t="shared" si="55"/>
        <v>175.18</v>
      </c>
      <c r="E189" s="79" t="str">
        <f t="shared" si="59"/>
        <v>Yes</v>
      </c>
      <c r="F189" s="79" t="s">
        <v>666</v>
      </c>
      <c r="G189" s="47">
        <v>0</v>
      </c>
      <c r="H189" s="47">
        <v>49.53</v>
      </c>
      <c r="I189" s="69">
        <f t="shared" si="60"/>
        <v>175.18</v>
      </c>
      <c r="J189" s="69">
        <f t="shared" si="56"/>
        <v>176.25540704613098</v>
      </c>
      <c r="K189" s="69">
        <f t="shared" si="57"/>
        <v>178.81393246282897</v>
      </c>
      <c r="L189" s="69">
        <f t="shared" si="58"/>
        <v>183.29229986478606</v>
      </c>
      <c r="N189" s="69">
        <f t="shared" si="61"/>
        <v>49.53</v>
      </c>
      <c r="O189" s="69">
        <f t="shared" si="62"/>
        <v>49.53</v>
      </c>
      <c r="P189" s="69">
        <f t="shared" si="63"/>
        <v>49.53</v>
      </c>
      <c r="Q189" s="69">
        <f t="shared" si="64"/>
        <v>49.53</v>
      </c>
      <c r="R189" s="43"/>
      <c r="S189" s="77">
        <f t="shared" si="65"/>
        <v>224.71</v>
      </c>
      <c r="T189" s="77">
        <f t="shared" si="66"/>
        <v>225.78540704613098</v>
      </c>
      <c r="U189" s="77">
        <f t="shared" si="67"/>
        <v>228.34393246282897</v>
      </c>
      <c r="V189" s="77">
        <f t="shared" si="68"/>
        <v>232.82229986478606</v>
      </c>
      <c r="X189" s="77">
        <v>269.39999999999998</v>
      </c>
      <c r="Y189" s="77">
        <v>46.999999999999972</v>
      </c>
      <c r="Z189" s="77"/>
      <c r="AA189" s="77"/>
      <c r="AB189" s="77"/>
    </row>
    <row r="190" spans="1:28" x14ac:dyDescent="0.25">
      <c r="A190" s="82" t="s">
        <v>355</v>
      </c>
      <c r="B190" s="82" t="s">
        <v>850</v>
      </c>
      <c r="C190" s="78">
        <v>5664.75</v>
      </c>
      <c r="D190" s="78">
        <f t="shared" ref="D190:D253" si="69">C190</f>
        <v>5664.75</v>
      </c>
      <c r="E190" s="79" t="str">
        <f t="shared" si="59"/>
        <v>Yes</v>
      </c>
      <c r="F190" s="79" t="s">
        <v>668</v>
      </c>
      <c r="G190" s="47">
        <v>0</v>
      </c>
      <c r="H190" s="47">
        <v>0</v>
      </c>
      <c r="I190" s="69">
        <f t="shared" si="60"/>
        <v>5664.75</v>
      </c>
      <c r="J190" s="69">
        <f t="shared" si="56"/>
        <v>5699.5251573499863</v>
      </c>
      <c r="K190" s="69">
        <f t="shared" si="57"/>
        <v>5782.2595268798414</v>
      </c>
      <c r="L190" s="69">
        <f t="shared" si="58"/>
        <v>5927.075326287516</v>
      </c>
      <c r="N190" s="69">
        <f t="shared" si="61"/>
        <v>0</v>
      </c>
      <c r="O190" s="69">
        <f t="shared" si="62"/>
        <v>0</v>
      </c>
      <c r="P190" s="69">
        <f t="shared" si="63"/>
        <v>0</v>
      </c>
      <c r="Q190" s="69">
        <f t="shared" si="64"/>
        <v>0</v>
      </c>
      <c r="R190" s="43"/>
      <c r="S190" s="77">
        <f t="shared" si="65"/>
        <v>5664.75</v>
      </c>
      <c r="T190" s="77">
        <f t="shared" si="66"/>
        <v>5699.5251573499863</v>
      </c>
      <c r="U190" s="77">
        <f t="shared" si="67"/>
        <v>5782.2595268798414</v>
      </c>
      <c r="V190" s="77">
        <f t="shared" si="68"/>
        <v>5927.075326287516</v>
      </c>
      <c r="X190" s="77">
        <v>5598.86</v>
      </c>
      <c r="Y190" s="77">
        <v>0</v>
      </c>
      <c r="Z190" s="77"/>
      <c r="AA190" s="77"/>
      <c r="AB190" s="77"/>
    </row>
    <row r="191" spans="1:28" x14ac:dyDescent="0.25">
      <c r="A191" s="82" t="s">
        <v>357</v>
      </c>
      <c r="B191" s="82" t="s">
        <v>851</v>
      </c>
      <c r="C191" s="78">
        <v>9641.42</v>
      </c>
      <c r="D191" s="78">
        <f t="shared" si="69"/>
        <v>9641.42</v>
      </c>
      <c r="E191" s="79" t="str">
        <f t="shared" si="59"/>
        <v>Yes</v>
      </c>
      <c r="F191" s="79" t="s">
        <v>666</v>
      </c>
      <c r="G191" s="47">
        <v>343.4</v>
      </c>
      <c r="H191" s="47">
        <v>0</v>
      </c>
      <c r="I191" s="69">
        <f t="shared" si="60"/>
        <v>9641.42</v>
      </c>
      <c r="J191" s="69">
        <f t="shared" si="56"/>
        <v>9700.6074129621429</v>
      </c>
      <c r="K191" s="69">
        <f t="shared" si="57"/>
        <v>9841.4215362813593</v>
      </c>
      <c r="L191" s="69">
        <f t="shared" si="58"/>
        <v>10087.898423121051</v>
      </c>
      <c r="N191" s="69">
        <f t="shared" si="61"/>
        <v>-343.4</v>
      </c>
      <c r="O191" s="69">
        <f t="shared" si="62"/>
        <v>-343.4</v>
      </c>
      <c r="P191" s="69">
        <f t="shared" si="63"/>
        <v>-343.4</v>
      </c>
      <c r="Q191" s="69">
        <f t="shared" si="64"/>
        <v>-343.4</v>
      </c>
      <c r="R191" s="43"/>
      <c r="S191" s="77">
        <f t="shared" si="65"/>
        <v>9298.02</v>
      </c>
      <c r="T191" s="77">
        <f t="shared" si="66"/>
        <v>9357.2074129621433</v>
      </c>
      <c r="U191" s="77">
        <f t="shared" si="67"/>
        <v>9498.0215362813597</v>
      </c>
      <c r="V191" s="77">
        <f t="shared" si="68"/>
        <v>9744.498423121051</v>
      </c>
      <c r="X191" s="77">
        <v>8838.6299999999992</v>
      </c>
      <c r="Y191" s="77">
        <v>-340</v>
      </c>
      <c r="Z191" s="77"/>
      <c r="AA191" s="77"/>
      <c r="AB191" s="77"/>
    </row>
    <row r="192" spans="1:28" x14ac:dyDescent="0.25">
      <c r="A192" s="82" t="s">
        <v>359</v>
      </c>
      <c r="B192" s="82" t="s">
        <v>852</v>
      </c>
      <c r="C192" s="78">
        <v>1475.9</v>
      </c>
      <c r="D192" s="78">
        <f t="shared" si="69"/>
        <v>1475.9</v>
      </c>
      <c r="E192" s="79" t="str">
        <f t="shared" si="59"/>
        <v>Yes</v>
      </c>
      <c r="F192" s="79" t="s">
        <v>666</v>
      </c>
      <c r="G192" s="47">
        <v>0</v>
      </c>
      <c r="H192" s="47">
        <v>540.16999999999996</v>
      </c>
      <c r="I192" s="69">
        <f t="shared" si="60"/>
        <v>1475.9</v>
      </c>
      <c r="J192" s="69">
        <f t="shared" si="56"/>
        <v>1484.9603565440389</v>
      </c>
      <c r="K192" s="69">
        <f t="shared" si="57"/>
        <v>1506.5160573232636</v>
      </c>
      <c r="L192" s="69">
        <f t="shared" si="58"/>
        <v>1544.2465199819487</v>
      </c>
      <c r="N192" s="69">
        <f t="shared" si="61"/>
        <v>540.16999999999996</v>
      </c>
      <c r="O192" s="69">
        <f t="shared" si="62"/>
        <v>540.16999999999996</v>
      </c>
      <c r="P192" s="69">
        <f t="shared" si="63"/>
        <v>540.16999999999996</v>
      </c>
      <c r="Q192" s="69">
        <f t="shared" si="64"/>
        <v>540.16999999999996</v>
      </c>
      <c r="R192" s="43"/>
      <c r="S192" s="77">
        <f t="shared" si="65"/>
        <v>2016.0700000000002</v>
      </c>
      <c r="T192" s="77">
        <f t="shared" si="66"/>
        <v>2025.1303565440389</v>
      </c>
      <c r="U192" s="77">
        <f t="shared" si="67"/>
        <v>2046.6860573232634</v>
      </c>
      <c r="V192" s="77">
        <f t="shared" si="68"/>
        <v>2084.4165199819486</v>
      </c>
      <c r="X192" s="77">
        <v>2588.6400000000003</v>
      </c>
      <c r="Y192" s="77">
        <v>563.00000000000023</v>
      </c>
      <c r="Z192" s="77"/>
      <c r="AA192" s="77"/>
      <c r="AB192" s="77"/>
    </row>
    <row r="193" spans="1:28" x14ac:dyDescent="0.25">
      <c r="A193" s="82" t="s">
        <v>361</v>
      </c>
      <c r="B193" s="82" t="s">
        <v>853</v>
      </c>
      <c r="C193" s="78">
        <v>2699.86</v>
      </c>
      <c r="D193" s="78">
        <f t="shared" si="69"/>
        <v>2699.86</v>
      </c>
      <c r="E193" s="79" t="str">
        <f t="shared" si="59"/>
        <v>Yes</v>
      </c>
      <c r="F193" s="79" t="s">
        <v>666</v>
      </c>
      <c r="G193" s="47">
        <v>0</v>
      </c>
      <c r="H193" s="47">
        <v>0</v>
      </c>
      <c r="I193" s="69">
        <f t="shared" si="60"/>
        <v>2699.86</v>
      </c>
      <c r="J193" s="69">
        <f t="shared" si="56"/>
        <v>2716.4340864685878</v>
      </c>
      <c r="K193" s="69">
        <f t="shared" si="57"/>
        <v>2755.8658733821981</v>
      </c>
      <c r="L193" s="69">
        <f t="shared" si="58"/>
        <v>2824.8861097895951</v>
      </c>
      <c r="N193" s="69">
        <f t="shared" si="61"/>
        <v>0</v>
      </c>
      <c r="O193" s="69">
        <f t="shared" si="62"/>
        <v>0</v>
      </c>
      <c r="P193" s="69">
        <f t="shared" si="63"/>
        <v>0</v>
      </c>
      <c r="Q193" s="69">
        <f t="shared" si="64"/>
        <v>0</v>
      </c>
      <c r="R193" s="43"/>
      <c r="S193" s="77">
        <f t="shared" si="65"/>
        <v>2699.86</v>
      </c>
      <c r="T193" s="77">
        <f t="shared" si="66"/>
        <v>2716.4340864685878</v>
      </c>
      <c r="U193" s="77">
        <f t="shared" si="67"/>
        <v>2755.8658733821981</v>
      </c>
      <c r="V193" s="77">
        <f t="shared" si="68"/>
        <v>2824.8861097895951</v>
      </c>
      <c r="X193" s="77">
        <v>2641.27</v>
      </c>
      <c r="Y193" s="77">
        <v>0</v>
      </c>
      <c r="Z193" s="77"/>
      <c r="AA193" s="77"/>
      <c r="AB193" s="77"/>
    </row>
    <row r="194" spans="1:28" x14ac:dyDescent="0.25">
      <c r="A194" s="82" t="s">
        <v>363</v>
      </c>
      <c r="B194" s="82" t="s">
        <v>854</v>
      </c>
      <c r="C194" s="78">
        <v>12566.36</v>
      </c>
      <c r="D194" s="78">
        <f t="shared" si="69"/>
        <v>12566.36</v>
      </c>
      <c r="E194" s="79" t="str">
        <f t="shared" si="59"/>
        <v>Yes</v>
      </c>
      <c r="F194" s="79" t="s">
        <v>666</v>
      </c>
      <c r="G194" s="47">
        <v>0</v>
      </c>
      <c r="H194" s="47">
        <v>0</v>
      </c>
      <c r="I194" s="69">
        <f t="shared" si="60"/>
        <v>12566.36</v>
      </c>
      <c r="J194" s="69">
        <f t="shared" si="56"/>
        <v>12643.503236032759</v>
      </c>
      <c r="K194" s="69">
        <f t="shared" si="57"/>
        <v>12827.036467311313</v>
      </c>
      <c r="L194" s="69">
        <f t="shared" si="58"/>
        <v>13148.287620326824</v>
      </c>
      <c r="N194" s="69">
        <f t="shared" si="61"/>
        <v>0</v>
      </c>
      <c r="O194" s="69">
        <f t="shared" si="62"/>
        <v>0</v>
      </c>
      <c r="P194" s="69">
        <f t="shared" si="63"/>
        <v>0</v>
      </c>
      <c r="Q194" s="69">
        <f t="shared" si="64"/>
        <v>0</v>
      </c>
      <c r="R194" s="43"/>
      <c r="S194" s="77">
        <f t="shared" si="65"/>
        <v>12566.36</v>
      </c>
      <c r="T194" s="77">
        <f t="shared" si="66"/>
        <v>12643.503236032759</v>
      </c>
      <c r="U194" s="77">
        <f t="shared" si="67"/>
        <v>12827.036467311313</v>
      </c>
      <c r="V194" s="77">
        <f t="shared" si="68"/>
        <v>13148.287620326824</v>
      </c>
      <c r="X194" s="77">
        <v>12702.83</v>
      </c>
      <c r="Y194" s="77">
        <v>0</v>
      </c>
      <c r="Z194" s="77"/>
      <c r="AA194" s="77"/>
      <c r="AB194" s="77"/>
    </row>
    <row r="195" spans="1:28" x14ac:dyDescent="0.25">
      <c r="A195" s="82" t="s">
        <v>365</v>
      </c>
      <c r="B195" s="82" t="s">
        <v>855</v>
      </c>
      <c r="C195" s="78">
        <v>9067</v>
      </c>
      <c r="D195" s="78">
        <f t="shared" si="69"/>
        <v>9067</v>
      </c>
      <c r="E195" s="79" t="str">
        <f t="shared" si="59"/>
        <v>Yes</v>
      </c>
      <c r="F195" s="79" t="s">
        <v>666</v>
      </c>
      <c r="G195" s="47">
        <v>0</v>
      </c>
      <c r="H195" s="47">
        <v>0</v>
      </c>
      <c r="I195" s="69">
        <f t="shared" si="60"/>
        <v>9067</v>
      </c>
      <c r="J195" s="69">
        <f t="shared" si="56"/>
        <v>9122.6611239140857</v>
      </c>
      <c r="K195" s="69">
        <f t="shared" si="57"/>
        <v>9255.0857725794631</v>
      </c>
      <c r="L195" s="69">
        <f t="shared" si="58"/>
        <v>9486.8779705104189</v>
      </c>
      <c r="N195" s="69">
        <f t="shared" si="61"/>
        <v>0</v>
      </c>
      <c r="O195" s="69">
        <f t="shared" si="62"/>
        <v>0</v>
      </c>
      <c r="P195" s="69">
        <f t="shared" si="63"/>
        <v>0</v>
      </c>
      <c r="Q195" s="69">
        <f t="shared" si="64"/>
        <v>0</v>
      </c>
      <c r="R195" s="43"/>
      <c r="S195" s="77">
        <f t="shared" si="65"/>
        <v>9067</v>
      </c>
      <c r="T195" s="77">
        <f t="shared" si="66"/>
        <v>9122.6611239140857</v>
      </c>
      <c r="U195" s="77">
        <f t="shared" si="67"/>
        <v>9255.0857725794631</v>
      </c>
      <c r="V195" s="77">
        <f t="shared" si="68"/>
        <v>9486.8779705104189</v>
      </c>
      <c r="X195" s="77">
        <v>9003.6299999999992</v>
      </c>
      <c r="Y195" s="77">
        <v>0</v>
      </c>
      <c r="Z195" s="77"/>
      <c r="AA195" s="77"/>
      <c r="AB195" s="77"/>
    </row>
    <row r="196" spans="1:28" x14ac:dyDescent="0.25">
      <c r="A196" s="82" t="s">
        <v>367</v>
      </c>
      <c r="B196" s="82" t="s">
        <v>856</v>
      </c>
      <c r="C196" s="78">
        <v>7814.7</v>
      </c>
      <c r="D196" s="78">
        <f t="shared" si="69"/>
        <v>7814.7</v>
      </c>
      <c r="E196" s="79" t="str">
        <f t="shared" si="59"/>
        <v>Yes</v>
      </c>
      <c r="F196" s="79" t="s">
        <v>666</v>
      </c>
      <c r="G196" s="47">
        <v>0</v>
      </c>
      <c r="H196" s="47">
        <v>0</v>
      </c>
      <c r="I196" s="69">
        <f t="shared" si="60"/>
        <v>7814.7</v>
      </c>
      <c r="J196" s="69">
        <f t="shared" si="56"/>
        <v>7862.6734184461684</v>
      </c>
      <c r="K196" s="69">
        <f t="shared" si="57"/>
        <v>7976.8080717962648</v>
      </c>
      <c r="L196" s="69">
        <f t="shared" si="58"/>
        <v>8176.5860015603585</v>
      </c>
      <c r="N196" s="69">
        <f t="shared" si="61"/>
        <v>0</v>
      </c>
      <c r="O196" s="69">
        <f t="shared" si="62"/>
        <v>0</v>
      </c>
      <c r="P196" s="69">
        <f t="shared" si="63"/>
        <v>0</v>
      </c>
      <c r="Q196" s="69">
        <f t="shared" si="64"/>
        <v>0</v>
      </c>
      <c r="R196" s="43"/>
      <c r="S196" s="77">
        <f t="shared" si="65"/>
        <v>7814.7</v>
      </c>
      <c r="T196" s="77">
        <f t="shared" si="66"/>
        <v>7862.6734184461684</v>
      </c>
      <c r="U196" s="77">
        <f t="shared" si="67"/>
        <v>7976.8080717962648</v>
      </c>
      <c r="V196" s="77">
        <f t="shared" si="68"/>
        <v>8176.5860015603585</v>
      </c>
      <c r="X196" s="77">
        <v>7774.64</v>
      </c>
      <c r="Y196" s="77">
        <v>0</v>
      </c>
      <c r="Z196" s="77"/>
      <c r="AA196" s="77"/>
      <c r="AB196" s="77"/>
    </row>
    <row r="197" spans="1:28" x14ac:dyDescent="0.25">
      <c r="A197" s="82" t="s">
        <v>369</v>
      </c>
      <c r="B197" s="82" t="s">
        <v>857</v>
      </c>
      <c r="C197" s="78">
        <v>19859.07</v>
      </c>
      <c r="D197" s="78">
        <f t="shared" si="69"/>
        <v>19859.07</v>
      </c>
      <c r="E197" s="79" t="str">
        <f t="shared" si="59"/>
        <v>Yes</v>
      </c>
      <c r="F197" s="79" t="s">
        <v>666</v>
      </c>
      <c r="G197" s="47">
        <v>0</v>
      </c>
      <c r="H197" s="47">
        <v>0</v>
      </c>
      <c r="I197" s="69">
        <f t="shared" si="60"/>
        <v>19859.07</v>
      </c>
      <c r="J197" s="69">
        <f t="shared" si="56"/>
        <v>19980.98222632497</v>
      </c>
      <c r="K197" s="69">
        <f t="shared" si="57"/>
        <v>20271.026382889559</v>
      </c>
      <c r="L197" s="69">
        <f t="shared" si="58"/>
        <v>20778.711116998384</v>
      </c>
      <c r="N197" s="69">
        <f t="shared" si="61"/>
        <v>0</v>
      </c>
      <c r="O197" s="69">
        <f t="shared" si="62"/>
        <v>0</v>
      </c>
      <c r="P197" s="69">
        <f t="shared" si="63"/>
        <v>0</v>
      </c>
      <c r="Q197" s="69">
        <f t="shared" si="64"/>
        <v>0</v>
      </c>
      <c r="R197" s="43"/>
      <c r="S197" s="77">
        <f t="shared" si="65"/>
        <v>19859.07</v>
      </c>
      <c r="T197" s="77">
        <f t="shared" si="66"/>
        <v>19980.98222632497</v>
      </c>
      <c r="U197" s="77">
        <f t="shared" si="67"/>
        <v>20271.026382889559</v>
      </c>
      <c r="V197" s="77">
        <f t="shared" si="68"/>
        <v>20778.711116998384</v>
      </c>
      <c r="X197" s="77">
        <v>19687.650000000001</v>
      </c>
      <c r="Y197" s="77">
        <v>0</v>
      </c>
      <c r="Z197" s="77"/>
      <c r="AA197" s="77"/>
      <c r="AB197" s="77"/>
    </row>
    <row r="198" spans="1:28" x14ac:dyDescent="0.25">
      <c r="A198" s="82" t="s">
        <v>371</v>
      </c>
      <c r="B198" s="82" t="s">
        <v>858</v>
      </c>
      <c r="C198" s="78">
        <v>1912.49</v>
      </c>
      <c r="D198" s="78">
        <f t="shared" si="69"/>
        <v>1912.49</v>
      </c>
      <c r="E198" s="79" t="str">
        <f t="shared" si="59"/>
        <v>Yes</v>
      </c>
      <c r="F198" s="79" t="s">
        <v>666</v>
      </c>
      <c r="G198" s="47">
        <v>0</v>
      </c>
      <c r="H198" s="47">
        <v>0</v>
      </c>
      <c r="I198" s="69">
        <f t="shared" si="60"/>
        <v>1912.49</v>
      </c>
      <c r="J198" s="69">
        <f t="shared" si="56"/>
        <v>1924.2305252977226</v>
      </c>
      <c r="K198" s="69">
        <f t="shared" si="57"/>
        <v>1952.1626766516486</v>
      </c>
      <c r="L198" s="69">
        <f t="shared" si="58"/>
        <v>2001.0542902637555</v>
      </c>
      <c r="N198" s="69">
        <f t="shared" si="61"/>
        <v>0</v>
      </c>
      <c r="O198" s="69">
        <f t="shared" si="62"/>
        <v>0</v>
      </c>
      <c r="P198" s="69">
        <f t="shared" si="63"/>
        <v>0</v>
      </c>
      <c r="Q198" s="69">
        <f t="shared" si="64"/>
        <v>0</v>
      </c>
      <c r="R198" s="43"/>
      <c r="S198" s="77">
        <f t="shared" si="65"/>
        <v>1912.49</v>
      </c>
      <c r="T198" s="77">
        <f t="shared" si="66"/>
        <v>1924.2305252977226</v>
      </c>
      <c r="U198" s="77">
        <f t="shared" si="67"/>
        <v>1952.1626766516486</v>
      </c>
      <c r="V198" s="77">
        <f t="shared" si="68"/>
        <v>2001.0542902637555</v>
      </c>
      <c r="X198" s="77">
        <v>1865.66</v>
      </c>
      <c r="Y198" s="77">
        <v>0</v>
      </c>
      <c r="Z198" s="77"/>
      <c r="AA198" s="77"/>
      <c r="AB198" s="77"/>
    </row>
    <row r="199" spans="1:28" x14ac:dyDescent="0.25">
      <c r="A199" s="88" t="s">
        <v>373</v>
      </c>
      <c r="B199" s="87" t="s">
        <v>859</v>
      </c>
      <c r="C199" s="78">
        <v>3895.48</v>
      </c>
      <c r="D199" s="78">
        <f t="shared" si="69"/>
        <v>3895.48</v>
      </c>
      <c r="E199" s="79" t="str">
        <f t="shared" si="59"/>
        <v>Yes</v>
      </c>
      <c r="F199" s="79" t="s">
        <v>666</v>
      </c>
      <c r="G199" s="47">
        <v>50.2</v>
      </c>
      <c r="H199" s="47">
        <v>0</v>
      </c>
      <c r="I199" s="69">
        <f t="shared" si="60"/>
        <v>3895.48</v>
      </c>
      <c r="J199" s="69">
        <f t="shared" si="56"/>
        <v>3919.3938408497679</v>
      </c>
      <c r="K199" s="69">
        <f t="shared" si="57"/>
        <v>3976.2878047168688</v>
      </c>
      <c r="L199" s="69">
        <f t="shared" si="58"/>
        <v>4075.8733204548284</v>
      </c>
      <c r="N199" s="69">
        <f t="shared" si="61"/>
        <v>-50.2</v>
      </c>
      <c r="O199" s="69">
        <f t="shared" si="62"/>
        <v>-50.2</v>
      </c>
      <c r="P199" s="69">
        <f t="shared" si="63"/>
        <v>-50.2</v>
      </c>
      <c r="Q199" s="69">
        <f t="shared" si="64"/>
        <v>-50.2</v>
      </c>
      <c r="R199" s="43"/>
      <c r="S199" s="77">
        <f t="shared" si="65"/>
        <v>3845.28</v>
      </c>
      <c r="T199" s="77">
        <f t="shared" si="66"/>
        <v>3869.1938408497681</v>
      </c>
      <c r="U199" s="77">
        <f t="shared" si="67"/>
        <v>3926.087804716869</v>
      </c>
      <c r="V199" s="77">
        <f t="shared" si="68"/>
        <v>4025.6733204548286</v>
      </c>
      <c r="X199" s="77">
        <v>3681.1</v>
      </c>
      <c r="Y199" s="77">
        <v>-52</v>
      </c>
      <c r="Z199" s="77"/>
      <c r="AA199" s="77"/>
      <c r="AB199" s="77"/>
    </row>
    <row r="200" spans="1:28" x14ac:dyDescent="0.25">
      <c r="A200" s="88" t="s">
        <v>375</v>
      </c>
      <c r="B200" s="87" t="s">
        <v>860</v>
      </c>
      <c r="C200" s="78">
        <v>3756.85</v>
      </c>
      <c r="D200" s="78">
        <f t="shared" si="69"/>
        <v>3756.85</v>
      </c>
      <c r="E200" s="79" t="str">
        <f t="shared" si="59"/>
        <v>Yes</v>
      </c>
      <c r="F200" s="79" t="s">
        <v>666</v>
      </c>
      <c r="G200" s="47">
        <v>0</v>
      </c>
      <c r="H200" s="47">
        <v>0</v>
      </c>
      <c r="I200" s="69">
        <f t="shared" si="60"/>
        <v>3756.85</v>
      </c>
      <c r="J200" s="69">
        <f t="shared" si="56"/>
        <v>3779.9128094603107</v>
      </c>
      <c r="K200" s="69">
        <f t="shared" si="57"/>
        <v>3834.7820651500119</v>
      </c>
      <c r="L200" s="69">
        <f t="shared" si="58"/>
        <v>3930.8235914317934</v>
      </c>
      <c r="N200" s="69">
        <f t="shared" si="61"/>
        <v>0</v>
      </c>
      <c r="O200" s="69">
        <f t="shared" si="62"/>
        <v>0</v>
      </c>
      <c r="P200" s="69">
        <f t="shared" si="63"/>
        <v>0</v>
      </c>
      <c r="Q200" s="69">
        <f t="shared" si="64"/>
        <v>0</v>
      </c>
      <c r="R200" s="43"/>
      <c r="S200" s="77">
        <f t="shared" si="65"/>
        <v>3756.85</v>
      </c>
      <c r="T200" s="77">
        <f t="shared" si="66"/>
        <v>3779.9128094603107</v>
      </c>
      <c r="U200" s="77">
        <f t="shared" si="67"/>
        <v>3834.7820651500119</v>
      </c>
      <c r="V200" s="77">
        <f t="shared" si="68"/>
        <v>3930.8235914317934</v>
      </c>
      <c r="X200" s="77">
        <v>3753.4</v>
      </c>
      <c r="Y200" s="77">
        <v>0</v>
      </c>
      <c r="Z200" s="77"/>
      <c r="AA200" s="77"/>
      <c r="AB200" s="77"/>
    </row>
    <row r="201" spans="1:28" x14ac:dyDescent="0.25">
      <c r="A201" s="88" t="s">
        <v>980</v>
      </c>
      <c r="B201" s="87" t="s">
        <v>981</v>
      </c>
      <c r="C201" s="78">
        <v>599.91999999999996</v>
      </c>
      <c r="D201" s="83">
        <v>0</v>
      </c>
      <c r="E201" s="79" t="str">
        <f t="shared" si="59"/>
        <v>Yes</v>
      </c>
      <c r="F201" s="79" t="s">
        <v>666</v>
      </c>
      <c r="G201" s="47">
        <v>0</v>
      </c>
      <c r="H201" s="47">
        <v>0</v>
      </c>
      <c r="I201" s="69">
        <f t="shared" si="60"/>
        <v>0</v>
      </c>
      <c r="J201" s="69">
        <f t="shared" ref="J201:J264" si="70">(IF(E201="Yes",(D201*(1+SY201920Growth)),D201))</f>
        <v>0</v>
      </c>
      <c r="K201" s="69">
        <f t="shared" ref="K201:K264" si="71">(IF(E201="Yes",((D201*(1+SY201920Growth))*(1+SY202021Growth)),D201))</f>
        <v>0</v>
      </c>
      <c r="L201" s="69">
        <f t="shared" ref="L201:L264" si="72">(IF(E201="Yes",(((D201*(1+SY201920Growth))*(1+SY202021Growth))*(1+SY202122growth)),D201))</f>
        <v>0</v>
      </c>
      <c r="N201" s="69">
        <f t="shared" si="61"/>
        <v>0</v>
      </c>
      <c r="O201" s="69">
        <f t="shared" si="62"/>
        <v>0</v>
      </c>
      <c r="P201" s="69">
        <f t="shared" si="63"/>
        <v>0</v>
      </c>
      <c r="Q201" s="69">
        <f t="shared" si="64"/>
        <v>0</v>
      </c>
      <c r="R201" s="43"/>
      <c r="S201" s="77">
        <f t="shared" si="65"/>
        <v>0</v>
      </c>
      <c r="T201" s="77">
        <f t="shared" si="66"/>
        <v>0</v>
      </c>
      <c r="U201" s="77">
        <f t="shared" si="67"/>
        <v>0</v>
      </c>
      <c r="V201" s="77">
        <f t="shared" si="68"/>
        <v>0</v>
      </c>
      <c r="X201" s="77">
        <v>0</v>
      </c>
      <c r="Y201" s="77">
        <v>0</v>
      </c>
      <c r="Z201" s="77"/>
      <c r="AA201" s="77"/>
      <c r="AB201" s="77"/>
    </row>
    <row r="202" spans="1:28" x14ac:dyDescent="0.25">
      <c r="A202" s="82" t="s">
        <v>377</v>
      </c>
      <c r="B202" s="82" t="s">
        <v>861</v>
      </c>
      <c r="C202" s="78">
        <v>8.3000000000000007</v>
      </c>
      <c r="D202" s="78">
        <f t="shared" si="69"/>
        <v>8.3000000000000007</v>
      </c>
      <c r="E202" s="79" t="str">
        <f t="shared" ref="E202:E265" si="73">IF(C202&gt;100,"Yes","No")</f>
        <v>No</v>
      </c>
      <c r="F202" s="79" t="s">
        <v>666</v>
      </c>
      <c r="G202" s="47">
        <v>0</v>
      </c>
      <c r="H202" s="47">
        <v>2</v>
      </c>
      <c r="I202" s="69">
        <f t="shared" ref="I202:I265" si="74">D202</f>
        <v>8.3000000000000007</v>
      </c>
      <c r="J202" s="69">
        <f t="shared" si="70"/>
        <v>8.3000000000000007</v>
      </c>
      <c r="K202" s="69">
        <f t="shared" si="71"/>
        <v>8.3000000000000007</v>
      </c>
      <c r="L202" s="69">
        <f t="shared" si="72"/>
        <v>8.3000000000000007</v>
      </c>
      <c r="N202" s="69">
        <f t="shared" ref="N202:N265" si="75">-G202+H202</f>
        <v>2</v>
      </c>
      <c r="O202" s="69">
        <f t="shared" ref="O202:O265" si="76">-G202+H202</f>
        <v>2</v>
      </c>
      <c r="P202" s="69">
        <f t="shared" ref="P202:P265" si="77">-G202+H202</f>
        <v>2</v>
      </c>
      <c r="Q202" s="69">
        <f t="shared" ref="Q202:Q265" si="78">-G202+H202</f>
        <v>2</v>
      </c>
      <c r="R202" s="43"/>
      <c r="S202" s="77">
        <f t="shared" ref="S202:S265" si="79">SUM(I202,N202)</f>
        <v>10.3</v>
      </c>
      <c r="T202" s="77">
        <f t="shared" ref="T202:T265" si="80">SUM(J202,O202)</f>
        <v>10.3</v>
      </c>
      <c r="U202" s="77">
        <f t="shared" ref="U202:U265" si="81">SUM(K202,P202)</f>
        <v>10.3</v>
      </c>
      <c r="V202" s="77">
        <f t="shared" ref="V202:V265" si="82">SUM(L202,Q202)</f>
        <v>10.3</v>
      </c>
      <c r="X202" s="77">
        <v>17.399999999999999</v>
      </c>
      <c r="Y202" s="77">
        <v>2.9999999999999982</v>
      </c>
      <c r="Z202" s="77"/>
      <c r="AA202" s="77"/>
      <c r="AB202" s="77"/>
    </row>
    <row r="203" spans="1:28" x14ac:dyDescent="0.25">
      <c r="A203" s="82" t="s">
        <v>379</v>
      </c>
      <c r="B203" s="82" t="s">
        <v>862</v>
      </c>
      <c r="C203" s="78">
        <v>806.39</v>
      </c>
      <c r="D203" s="78">
        <f t="shared" si="69"/>
        <v>806.39</v>
      </c>
      <c r="E203" s="79" t="str">
        <f t="shared" si="73"/>
        <v>Yes</v>
      </c>
      <c r="F203" s="79" t="s">
        <v>666</v>
      </c>
      <c r="G203" s="47">
        <v>0</v>
      </c>
      <c r="H203" s="47">
        <v>0</v>
      </c>
      <c r="I203" s="69">
        <f t="shared" si="74"/>
        <v>806.39</v>
      </c>
      <c r="J203" s="69">
        <f t="shared" si="70"/>
        <v>811.34032245649939</v>
      </c>
      <c r="K203" s="69">
        <f t="shared" si="71"/>
        <v>823.11774745233845</v>
      </c>
      <c r="L203" s="69">
        <f t="shared" si="72"/>
        <v>843.73260468069884</v>
      </c>
      <c r="N203" s="69">
        <f t="shared" si="75"/>
        <v>0</v>
      </c>
      <c r="O203" s="69">
        <f t="shared" si="76"/>
        <v>0</v>
      </c>
      <c r="P203" s="69">
        <f t="shared" si="77"/>
        <v>0</v>
      </c>
      <c r="Q203" s="69">
        <f t="shared" si="78"/>
        <v>0</v>
      </c>
      <c r="R203" s="43"/>
      <c r="S203" s="77">
        <f t="shared" si="79"/>
        <v>806.39</v>
      </c>
      <c r="T203" s="77">
        <f t="shared" si="80"/>
        <v>811.34032245649939</v>
      </c>
      <c r="U203" s="77">
        <f t="shared" si="81"/>
        <v>823.11774745233845</v>
      </c>
      <c r="V203" s="77">
        <f t="shared" si="82"/>
        <v>843.73260468069884</v>
      </c>
      <c r="X203" s="77">
        <v>761.67</v>
      </c>
      <c r="Y203" s="77">
        <v>0</v>
      </c>
      <c r="Z203" s="77"/>
      <c r="AA203" s="77"/>
      <c r="AB203" s="77"/>
    </row>
    <row r="204" spans="1:28" x14ac:dyDescent="0.25">
      <c r="A204" s="82" t="s">
        <v>381</v>
      </c>
      <c r="B204" s="82" t="s">
        <v>863</v>
      </c>
      <c r="C204" s="78">
        <v>228.52</v>
      </c>
      <c r="D204" s="78">
        <f t="shared" si="69"/>
        <v>228.52</v>
      </c>
      <c r="E204" s="79" t="str">
        <f t="shared" si="73"/>
        <v>Yes</v>
      </c>
      <c r="F204" s="79" t="s">
        <v>666</v>
      </c>
      <c r="G204" s="47">
        <v>0</v>
      </c>
      <c r="H204" s="47">
        <v>0</v>
      </c>
      <c r="I204" s="69">
        <f t="shared" si="74"/>
        <v>228.52</v>
      </c>
      <c r="J204" s="69">
        <f t="shared" si="70"/>
        <v>229.92285431089084</v>
      </c>
      <c r="K204" s="69">
        <f t="shared" si="71"/>
        <v>233.26041697913965</v>
      </c>
      <c r="L204" s="69">
        <f t="shared" si="72"/>
        <v>239.1023882012839</v>
      </c>
      <c r="N204" s="69">
        <f t="shared" si="75"/>
        <v>0</v>
      </c>
      <c r="O204" s="69">
        <f t="shared" si="76"/>
        <v>0</v>
      </c>
      <c r="P204" s="69">
        <f t="shared" si="77"/>
        <v>0</v>
      </c>
      <c r="Q204" s="69">
        <f t="shared" si="78"/>
        <v>0</v>
      </c>
      <c r="R204" s="43"/>
      <c r="S204" s="77">
        <f t="shared" si="79"/>
        <v>228.52</v>
      </c>
      <c r="T204" s="77">
        <f t="shared" si="80"/>
        <v>229.92285431089084</v>
      </c>
      <c r="U204" s="77">
        <f t="shared" si="81"/>
        <v>233.26041697913965</v>
      </c>
      <c r="V204" s="77">
        <f t="shared" si="82"/>
        <v>239.1023882012839</v>
      </c>
      <c r="X204" s="77">
        <v>243.17</v>
      </c>
      <c r="Y204" s="77">
        <v>0</v>
      </c>
      <c r="Z204" s="77"/>
      <c r="AA204" s="77"/>
      <c r="AB204" s="77"/>
    </row>
    <row r="205" spans="1:28" x14ac:dyDescent="0.25">
      <c r="A205" s="82" t="s">
        <v>383</v>
      </c>
      <c r="B205" s="82" t="s">
        <v>864</v>
      </c>
      <c r="C205" s="78">
        <v>767.49</v>
      </c>
      <c r="D205" s="78">
        <f t="shared" si="69"/>
        <v>767.49</v>
      </c>
      <c r="E205" s="79" t="str">
        <f t="shared" si="73"/>
        <v>Yes</v>
      </c>
      <c r="F205" s="79" t="s">
        <v>666</v>
      </c>
      <c r="G205" s="47">
        <v>2</v>
      </c>
      <c r="H205" s="47">
        <v>0</v>
      </c>
      <c r="I205" s="69">
        <f t="shared" si="74"/>
        <v>767.49</v>
      </c>
      <c r="J205" s="69">
        <f t="shared" si="70"/>
        <v>772.20152045801501</v>
      </c>
      <c r="K205" s="69">
        <f t="shared" si="71"/>
        <v>783.41080617591399</v>
      </c>
      <c r="L205" s="69">
        <f t="shared" si="72"/>
        <v>803.03120917470403</v>
      </c>
      <c r="N205" s="69">
        <f t="shared" si="75"/>
        <v>-2</v>
      </c>
      <c r="O205" s="69">
        <f t="shared" si="76"/>
        <v>-2</v>
      </c>
      <c r="P205" s="69">
        <f t="shared" si="77"/>
        <v>-2</v>
      </c>
      <c r="Q205" s="69">
        <f t="shared" si="78"/>
        <v>-2</v>
      </c>
      <c r="R205" s="43"/>
      <c r="S205" s="77">
        <f t="shared" si="79"/>
        <v>765.49</v>
      </c>
      <c r="T205" s="77">
        <f t="shared" si="80"/>
        <v>770.20152045801501</v>
      </c>
      <c r="U205" s="77">
        <f t="shared" si="81"/>
        <v>781.41080617591399</v>
      </c>
      <c r="V205" s="77">
        <f t="shared" si="82"/>
        <v>801.03120917470403</v>
      </c>
      <c r="X205" s="77">
        <v>756.92</v>
      </c>
      <c r="Y205" s="77">
        <v>-3</v>
      </c>
      <c r="Z205" s="77"/>
      <c r="AA205" s="77"/>
      <c r="AB205" s="77"/>
    </row>
    <row r="206" spans="1:28" x14ac:dyDescent="0.25">
      <c r="A206" s="82" t="s">
        <v>385</v>
      </c>
      <c r="B206" s="82" t="s">
        <v>865</v>
      </c>
      <c r="C206" s="78">
        <v>500.66</v>
      </c>
      <c r="D206" s="78">
        <f t="shared" si="69"/>
        <v>500.66</v>
      </c>
      <c r="E206" s="79" t="str">
        <f t="shared" si="73"/>
        <v>Yes</v>
      </c>
      <c r="F206" s="79" t="s">
        <v>666</v>
      </c>
      <c r="G206" s="47">
        <v>0</v>
      </c>
      <c r="H206" s="47">
        <v>0</v>
      </c>
      <c r="I206" s="69">
        <f t="shared" si="74"/>
        <v>500.66</v>
      </c>
      <c r="J206" s="69">
        <f t="shared" si="70"/>
        <v>503.73348608126469</v>
      </c>
      <c r="K206" s="69">
        <f t="shared" si="71"/>
        <v>511.04568687544219</v>
      </c>
      <c r="L206" s="69">
        <f t="shared" si="72"/>
        <v>523.84474740440567</v>
      </c>
      <c r="N206" s="69">
        <f t="shared" si="75"/>
        <v>0</v>
      </c>
      <c r="O206" s="69">
        <f t="shared" si="76"/>
        <v>0</v>
      </c>
      <c r="P206" s="69">
        <f t="shared" si="77"/>
        <v>0</v>
      </c>
      <c r="Q206" s="69">
        <f t="shared" si="78"/>
        <v>0</v>
      </c>
      <c r="R206" s="43"/>
      <c r="S206" s="77">
        <f t="shared" si="79"/>
        <v>500.66</v>
      </c>
      <c r="T206" s="77">
        <f t="shared" si="80"/>
        <v>503.73348608126469</v>
      </c>
      <c r="U206" s="77">
        <f t="shared" si="81"/>
        <v>511.04568687544219</v>
      </c>
      <c r="V206" s="77">
        <f t="shared" si="82"/>
        <v>523.84474740440567</v>
      </c>
      <c r="X206" s="77">
        <v>513.22</v>
      </c>
      <c r="Y206" s="77">
        <v>0</v>
      </c>
      <c r="Z206" s="77"/>
      <c r="AA206" s="77"/>
      <c r="AB206" s="77"/>
    </row>
    <row r="207" spans="1:28" x14ac:dyDescent="0.25">
      <c r="A207" s="82" t="s">
        <v>387</v>
      </c>
      <c r="B207" s="82" t="s">
        <v>866</v>
      </c>
      <c r="C207" s="78">
        <v>3443.33</v>
      </c>
      <c r="D207" s="78">
        <f t="shared" si="69"/>
        <v>3443.33</v>
      </c>
      <c r="E207" s="79" t="str">
        <f t="shared" si="73"/>
        <v>Yes</v>
      </c>
      <c r="F207" s="79" t="s">
        <v>666</v>
      </c>
      <c r="G207" s="47">
        <v>0</v>
      </c>
      <c r="H207" s="47">
        <v>0</v>
      </c>
      <c r="I207" s="69">
        <f t="shared" si="74"/>
        <v>3443.33</v>
      </c>
      <c r="J207" s="69">
        <f t="shared" si="70"/>
        <v>3464.4681512966904</v>
      </c>
      <c r="K207" s="69">
        <f t="shared" si="71"/>
        <v>3514.7584088779136</v>
      </c>
      <c r="L207" s="69">
        <f t="shared" si="72"/>
        <v>3602.7849919706232</v>
      </c>
      <c r="N207" s="69">
        <f t="shared" si="75"/>
        <v>0</v>
      </c>
      <c r="O207" s="69">
        <f t="shared" si="76"/>
        <v>0</v>
      </c>
      <c r="P207" s="69">
        <f t="shared" si="77"/>
        <v>0</v>
      </c>
      <c r="Q207" s="69">
        <f t="shared" si="78"/>
        <v>0</v>
      </c>
      <c r="R207" s="43"/>
      <c r="S207" s="77">
        <f t="shared" si="79"/>
        <v>3443.33</v>
      </c>
      <c r="T207" s="77">
        <f t="shared" si="80"/>
        <v>3464.4681512966904</v>
      </c>
      <c r="U207" s="77">
        <f t="shared" si="81"/>
        <v>3514.7584088779136</v>
      </c>
      <c r="V207" s="77">
        <f t="shared" si="82"/>
        <v>3602.7849919706232</v>
      </c>
      <c r="X207" s="77">
        <v>3533.02</v>
      </c>
      <c r="Y207" s="77">
        <v>0</v>
      </c>
      <c r="Z207" s="77"/>
      <c r="AA207" s="77"/>
      <c r="AB207" s="77"/>
    </row>
    <row r="208" spans="1:28" x14ac:dyDescent="0.25">
      <c r="A208" s="82" t="s">
        <v>389</v>
      </c>
      <c r="B208" s="82" t="s">
        <v>867</v>
      </c>
      <c r="C208" s="78">
        <v>4490.37</v>
      </c>
      <c r="D208" s="78">
        <f t="shared" si="69"/>
        <v>4490.37</v>
      </c>
      <c r="E208" s="79" t="str">
        <f t="shared" si="73"/>
        <v>Yes</v>
      </c>
      <c r="F208" s="79" t="s">
        <v>666</v>
      </c>
      <c r="G208" s="47">
        <v>0</v>
      </c>
      <c r="H208" s="47">
        <v>0</v>
      </c>
      <c r="I208" s="69">
        <f t="shared" si="74"/>
        <v>4490.37</v>
      </c>
      <c r="J208" s="69">
        <f t="shared" si="70"/>
        <v>4517.9357925432996</v>
      </c>
      <c r="K208" s="69">
        <f t="shared" si="71"/>
        <v>4583.5181979284926</v>
      </c>
      <c r="L208" s="69">
        <f t="shared" si="72"/>
        <v>4698.3117053535752</v>
      </c>
      <c r="N208" s="69">
        <f t="shared" si="75"/>
        <v>0</v>
      </c>
      <c r="O208" s="69">
        <f t="shared" si="76"/>
        <v>0</v>
      </c>
      <c r="P208" s="69">
        <f t="shared" si="77"/>
        <v>0</v>
      </c>
      <c r="Q208" s="69">
        <f t="shared" si="78"/>
        <v>0</v>
      </c>
      <c r="R208" s="43"/>
      <c r="S208" s="77">
        <f t="shared" si="79"/>
        <v>4490.37</v>
      </c>
      <c r="T208" s="77">
        <f t="shared" si="80"/>
        <v>4517.9357925432996</v>
      </c>
      <c r="U208" s="77">
        <f t="shared" si="81"/>
        <v>4583.5181979284926</v>
      </c>
      <c r="V208" s="77">
        <f t="shared" si="82"/>
        <v>4698.3117053535752</v>
      </c>
      <c r="X208" s="77">
        <v>4381.2299999999996</v>
      </c>
      <c r="Y208" s="77">
        <v>0</v>
      </c>
      <c r="Z208" s="77"/>
      <c r="AA208" s="77"/>
      <c r="AB208" s="77"/>
    </row>
    <row r="209" spans="1:28" x14ac:dyDescent="0.25">
      <c r="A209" s="82" t="s">
        <v>391</v>
      </c>
      <c r="B209" s="82" t="s">
        <v>868</v>
      </c>
      <c r="C209" s="78">
        <v>2675.05</v>
      </c>
      <c r="D209" s="78">
        <f t="shared" si="69"/>
        <v>2675.05</v>
      </c>
      <c r="E209" s="79" t="str">
        <f t="shared" si="73"/>
        <v>Yes</v>
      </c>
      <c r="F209" s="79" t="s">
        <v>668</v>
      </c>
      <c r="G209" s="47">
        <v>0</v>
      </c>
      <c r="H209" s="47">
        <v>0</v>
      </c>
      <c r="I209" s="69">
        <f t="shared" si="74"/>
        <v>2675.05</v>
      </c>
      <c r="J209" s="69">
        <f t="shared" si="70"/>
        <v>2691.4717811322794</v>
      </c>
      <c r="K209" s="69">
        <f t="shared" si="71"/>
        <v>2730.541214948571</v>
      </c>
      <c r="L209" s="69">
        <f t="shared" si="72"/>
        <v>2798.9271991853861</v>
      </c>
      <c r="N209" s="69">
        <f t="shared" si="75"/>
        <v>0</v>
      </c>
      <c r="O209" s="69">
        <f t="shared" si="76"/>
        <v>0</v>
      </c>
      <c r="P209" s="69">
        <f t="shared" si="77"/>
        <v>0</v>
      </c>
      <c r="Q209" s="69">
        <f t="shared" si="78"/>
        <v>0</v>
      </c>
      <c r="R209" s="43"/>
      <c r="S209" s="77">
        <f t="shared" si="79"/>
        <v>2675.05</v>
      </c>
      <c r="T209" s="77">
        <f t="shared" si="80"/>
        <v>2691.4717811322794</v>
      </c>
      <c r="U209" s="77">
        <f t="shared" si="81"/>
        <v>2730.541214948571</v>
      </c>
      <c r="V209" s="77">
        <f t="shared" si="82"/>
        <v>2798.9271991853861</v>
      </c>
      <c r="X209" s="77">
        <v>2717.66</v>
      </c>
      <c r="Y209" s="77">
        <v>0</v>
      </c>
      <c r="Z209" s="77"/>
      <c r="AA209" s="77"/>
      <c r="AB209" s="77"/>
    </row>
    <row r="210" spans="1:28" x14ac:dyDescent="0.25">
      <c r="A210" s="82" t="s">
        <v>393</v>
      </c>
      <c r="B210" s="82" t="s">
        <v>869</v>
      </c>
      <c r="C210" s="78">
        <v>596.94000000000005</v>
      </c>
      <c r="D210" s="78">
        <f t="shared" si="69"/>
        <v>596.94000000000005</v>
      </c>
      <c r="E210" s="79" t="str">
        <f t="shared" si="73"/>
        <v>Yes</v>
      </c>
      <c r="F210" s="79" t="s">
        <v>666</v>
      </c>
      <c r="G210" s="47">
        <v>11</v>
      </c>
      <c r="H210" s="47">
        <v>0</v>
      </c>
      <c r="I210" s="69">
        <f t="shared" si="74"/>
        <v>596.94000000000005</v>
      </c>
      <c r="J210" s="69">
        <f t="shared" si="70"/>
        <v>600.60453637468572</v>
      </c>
      <c r="K210" s="69">
        <f t="shared" si="71"/>
        <v>609.32291839457218</v>
      </c>
      <c r="L210" s="69">
        <f t="shared" si="72"/>
        <v>624.58331705266244</v>
      </c>
      <c r="N210" s="69">
        <f t="shared" si="75"/>
        <v>-11</v>
      </c>
      <c r="O210" s="69">
        <f t="shared" si="76"/>
        <v>-11</v>
      </c>
      <c r="P210" s="69">
        <f t="shared" si="77"/>
        <v>-11</v>
      </c>
      <c r="Q210" s="69">
        <f t="shared" si="78"/>
        <v>-11</v>
      </c>
      <c r="R210" s="43"/>
      <c r="S210" s="77">
        <f t="shared" si="79"/>
        <v>585.94000000000005</v>
      </c>
      <c r="T210" s="77">
        <f t="shared" si="80"/>
        <v>589.60453637468572</v>
      </c>
      <c r="U210" s="77">
        <f t="shared" si="81"/>
        <v>598.32291839457218</v>
      </c>
      <c r="V210" s="77">
        <f t="shared" si="82"/>
        <v>613.58331705266244</v>
      </c>
      <c r="X210" s="77">
        <v>573.16</v>
      </c>
      <c r="Y210" s="77">
        <v>-9</v>
      </c>
      <c r="Z210" s="77"/>
      <c r="AA210" s="77"/>
      <c r="AB210" s="77"/>
    </row>
    <row r="211" spans="1:28" x14ac:dyDescent="0.25">
      <c r="A211" s="82" t="s">
        <v>395</v>
      </c>
      <c r="B211" s="82" t="s">
        <v>870</v>
      </c>
      <c r="C211" s="78">
        <v>441.13</v>
      </c>
      <c r="D211" s="78">
        <f t="shared" si="69"/>
        <v>441.13</v>
      </c>
      <c r="E211" s="79" t="str">
        <f t="shared" si="73"/>
        <v>Yes</v>
      </c>
      <c r="F211" s="79" t="s">
        <v>668</v>
      </c>
      <c r="G211" s="47">
        <v>0</v>
      </c>
      <c r="H211" s="47">
        <v>124.32</v>
      </c>
      <c r="I211" s="69">
        <f t="shared" si="74"/>
        <v>441.13</v>
      </c>
      <c r="J211" s="69">
        <f t="shared" si="70"/>
        <v>443.83803921828843</v>
      </c>
      <c r="K211" s="69">
        <f t="shared" si="71"/>
        <v>450.28079705062083</v>
      </c>
      <c r="L211" s="69">
        <f t="shared" si="72"/>
        <v>461.5580102714527</v>
      </c>
      <c r="N211" s="69">
        <f t="shared" si="75"/>
        <v>124.32</v>
      </c>
      <c r="O211" s="69">
        <f t="shared" si="76"/>
        <v>124.32</v>
      </c>
      <c r="P211" s="69">
        <f t="shared" si="77"/>
        <v>124.32</v>
      </c>
      <c r="Q211" s="69">
        <f t="shared" si="78"/>
        <v>124.32</v>
      </c>
      <c r="R211" s="43"/>
      <c r="S211" s="77">
        <f t="shared" si="79"/>
        <v>565.45000000000005</v>
      </c>
      <c r="T211" s="77">
        <f t="shared" si="80"/>
        <v>568.15803921828842</v>
      </c>
      <c r="U211" s="77">
        <f t="shared" si="81"/>
        <v>574.60079705062083</v>
      </c>
      <c r="V211" s="77">
        <f t="shared" si="82"/>
        <v>585.87801027145269</v>
      </c>
      <c r="X211" s="77">
        <v>711.44</v>
      </c>
      <c r="Y211" s="77">
        <v>137</v>
      </c>
      <c r="Z211" s="77"/>
      <c r="AA211" s="77"/>
      <c r="AB211" s="77"/>
    </row>
    <row r="212" spans="1:28" x14ac:dyDescent="0.25">
      <c r="A212" s="82" t="s">
        <v>397</v>
      </c>
      <c r="B212" s="82" t="s">
        <v>871</v>
      </c>
      <c r="C212" s="78">
        <v>6826.97</v>
      </c>
      <c r="D212" s="78">
        <f t="shared" si="69"/>
        <v>6826.97</v>
      </c>
      <c r="E212" s="79" t="str">
        <f t="shared" si="73"/>
        <v>Yes</v>
      </c>
      <c r="F212" s="79" t="s">
        <v>668</v>
      </c>
      <c r="G212" s="47">
        <v>106.02</v>
      </c>
      <c r="H212" s="47">
        <v>0</v>
      </c>
      <c r="I212" s="69">
        <f t="shared" si="74"/>
        <v>6826.97</v>
      </c>
      <c r="J212" s="69">
        <f t="shared" si="70"/>
        <v>6868.8798735113878</v>
      </c>
      <c r="K212" s="69">
        <f t="shared" si="71"/>
        <v>6968.5886088923371</v>
      </c>
      <c r="L212" s="69">
        <f t="shared" si="72"/>
        <v>7143.1158374694514</v>
      </c>
      <c r="N212" s="69">
        <f t="shared" si="75"/>
        <v>-106.02</v>
      </c>
      <c r="O212" s="69">
        <f t="shared" si="76"/>
        <v>-106.02</v>
      </c>
      <c r="P212" s="69">
        <f t="shared" si="77"/>
        <v>-106.02</v>
      </c>
      <c r="Q212" s="69">
        <f t="shared" si="78"/>
        <v>-106.02</v>
      </c>
      <c r="R212" s="43"/>
      <c r="S212" s="77">
        <f t="shared" si="79"/>
        <v>6720.95</v>
      </c>
      <c r="T212" s="77">
        <f t="shared" si="80"/>
        <v>6762.8598735113874</v>
      </c>
      <c r="U212" s="77">
        <f t="shared" si="81"/>
        <v>6862.5686088923367</v>
      </c>
      <c r="V212" s="77">
        <f t="shared" si="82"/>
        <v>7037.095837469451</v>
      </c>
      <c r="X212" s="77">
        <v>6589.05</v>
      </c>
      <c r="Y212" s="77">
        <v>-123</v>
      </c>
      <c r="Z212" s="77"/>
      <c r="AA212" s="77"/>
      <c r="AB212" s="77"/>
    </row>
    <row r="213" spans="1:28" x14ac:dyDescent="0.25">
      <c r="A213" s="82" t="s">
        <v>399</v>
      </c>
      <c r="B213" s="82" t="s">
        <v>872</v>
      </c>
      <c r="C213" s="78">
        <v>82.72</v>
      </c>
      <c r="D213" s="78">
        <f t="shared" si="69"/>
        <v>82.72</v>
      </c>
      <c r="E213" s="79" t="str">
        <f t="shared" si="73"/>
        <v>No</v>
      </c>
      <c r="F213" s="79" t="s">
        <v>668</v>
      </c>
      <c r="G213" s="47">
        <v>0</v>
      </c>
      <c r="H213" s="47">
        <v>19.759999999999998</v>
      </c>
      <c r="I213" s="69">
        <f t="shared" si="74"/>
        <v>82.72</v>
      </c>
      <c r="J213" s="69">
        <f t="shared" si="70"/>
        <v>82.72</v>
      </c>
      <c r="K213" s="69">
        <f t="shared" si="71"/>
        <v>82.72</v>
      </c>
      <c r="L213" s="69">
        <f t="shared" si="72"/>
        <v>82.72</v>
      </c>
      <c r="N213" s="69">
        <f t="shared" si="75"/>
        <v>19.759999999999998</v>
      </c>
      <c r="O213" s="69">
        <f t="shared" si="76"/>
        <v>19.759999999999998</v>
      </c>
      <c r="P213" s="69">
        <f t="shared" si="77"/>
        <v>19.759999999999998</v>
      </c>
      <c r="Q213" s="69">
        <f t="shared" si="78"/>
        <v>19.759999999999998</v>
      </c>
      <c r="R213" s="43"/>
      <c r="S213" s="77">
        <f t="shared" si="79"/>
        <v>102.47999999999999</v>
      </c>
      <c r="T213" s="77">
        <f t="shared" si="80"/>
        <v>102.47999999999999</v>
      </c>
      <c r="U213" s="77">
        <f t="shared" si="81"/>
        <v>102.47999999999999</v>
      </c>
      <c r="V213" s="77">
        <f t="shared" si="82"/>
        <v>102.47999999999999</v>
      </c>
      <c r="X213" s="77">
        <v>120.9</v>
      </c>
      <c r="Y213" s="77">
        <v>17.200000000000003</v>
      </c>
      <c r="Z213" s="77"/>
      <c r="AA213" s="77"/>
      <c r="AB213" s="77"/>
    </row>
    <row r="214" spans="1:28" x14ac:dyDescent="0.25">
      <c r="A214" s="82" t="s">
        <v>401</v>
      </c>
      <c r="B214" s="82" t="s">
        <v>873</v>
      </c>
      <c r="C214" s="78">
        <v>63.5</v>
      </c>
      <c r="D214" s="78">
        <f t="shared" si="69"/>
        <v>63.5</v>
      </c>
      <c r="E214" s="79" t="str">
        <f t="shared" si="73"/>
        <v>No</v>
      </c>
      <c r="F214" s="79" t="s">
        <v>666</v>
      </c>
      <c r="G214" s="47">
        <v>0</v>
      </c>
      <c r="H214" s="47">
        <v>16.850000000000001</v>
      </c>
      <c r="I214" s="69">
        <f t="shared" si="74"/>
        <v>63.5</v>
      </c>
      <c r="J214" s="69">
        <f t="shared" si="70"/>
        <v>63.5</v>
      </c>
      <c r="K214" s="69">
        <f t="shared" si="71"/>
        <v>63.5</v>
      </c>
      <c r="L214" s="69">
        <f t="shared" si="72"/>
        <v>63.5</v>
      </c>
      <c r="N214" s="69">
        <f t="shared" si="75"/>
        <v>16.850000000000001</v>
      </c>
      <c r="O214" s="69">
        <f t="shared" si="76"/>
        <v>16.850000000000001</v>
      </c>
      <c r="P214" s="69">
        <f t="shared" si="77"/>
        <v>16.850000000000001</v>
      </c>
      <c r="Q214" s="69">
        <f t="shared" si="78"/>
        <v>16.850000000000001</v>
      </c>
      <c r="R214" s="43"/>
      <c r="S214" s="77">
        <f t="shared" si="79"/>
        <v>80.349999999999994</v>
      </c>
      <c r="T214" s="77">
        <f t="shared" si="80"/>
        <v>80.349999999999994</v>
      </c>
      <c r="U214" s="77">
        <f t="shared" si="81"/>
        <v>80.349999999999994</v>
      </c>
      <c r="V214" s="77">
        <f t="shared" si="82"/>
        <v>80.349999999999994</v>
      </c>
      <c r="X214" s="77">
        <v>93.5</v>
      </c>
      <c r="Y214" s="77">
        <v>15</v>
      </c>
      <c r="Z214" s="77"/>
      <c r="AA214" s="77"/>
      <c r="AB214" s="77"/>
    </row>
    <row r="215" spans="1:28" x14ac:dyDescent="0.25">
      <c r="A215" s="82" t="s">
        <v>403</v>
      </c>
      <c r="B215" s="82" t="s">
        <v>874</v>
      </c>
      <c r="C215" s="78">
        <v>43.22</v>
      </c>
      <c r="D215" s="78">
        <f t="shared" si="69"/>
        <v>43.22</v>
      </c>
      <c r="E215" s="79" t="str">
        <f t="shared" si="73"/>
        <v>No</v>
      </c>
      <c r="F215" s="79" t="s">
        <v>666</v>
      </c>
      <c r="G215" s="47">
        <v>8.6199999999999992</v>
      </c>
      <c r="H215" s="47">
        <v>6</v>
      </c>
      <c r="I215" s="69">
        <f t="shared" si="74"/>
        <v>43.22</v>
      </c>
      <c r="J215" s="69">
        <f t="shared" si="70"/>
        <v>43.22</v>
      </c>
      <c r="K215" s="69">
        <f t="shared" si="71"/>
        <v>43.22</v>
      </c>
      <c r="L215" s="69">
        <f t="shared" si="72"/>
        <v>43.22</v>
      </c>
      <c r="N215" s="69">
        <f t="shared" si="75"/>
        <v>-2.6199999999999992</v>
      </c>
      <c r="O215" s="69">
        <f t="shared" si="76"/>
        <v>-2.6199999999999992</v>
      </c>
      <c r="P215" s="69">
        <f t="shared" si="77"/>
        <v>-2.6199999999999992</v>
      </c>
      <c r="Q215" s="69">
        <f t="shared" si="78"/>
        <v>-2.6199999999999992</v>
      </c>
      <c r="R215" s="43"/>
      <c r="S215" s="77">
        <f t="shared" si="79"/>
        <v>40.6</v>
      </c>
      <c r="T215" s="77">
        <f t="shared" si="80"/>
        <v>40.6</v>
      </c>
      <c r="U215" s="77">
        <f t="shared" si="81"/>
        <v>40.6</v>
      </c>
      <c r="V215" s="77">
        <f t="shared" si="82"/>
        <v>40.6</v>
      </c>
      <c r="X215" s="77">
        <v>34.18</v>
      </c>
      <c r="Y215" s="77">
        <v>1</v>
      </c>
      <c r="Z215" s="77"/>
      <c r="AA215" s="77"/>
      <c r="AB215" s="77"/>
    </row>
    <row r="216" spans="1:28" x14ac:dyDescent="0.25">
      <c r="A216" s="82" t="s">
        <v>405</v>
      </c>
      <c r="B216" s="82" t="s">
        <v>875</v>
      </c>
      <c r="C216" s="78">
        <v>906.44</v>
      </c>
      <c r="D216" s="78">
        <f t="shared" si="69"/>
        <v>906.44</v>
      </c>
      <c r="E216" s="79" t="str">
        <f t="shared" si="73"/>
        <v>Yes</v>
      </c>
      <c r="F216" s="79" t="s">
        <v>666</v>
      </c>
      <c r="G216" s="47">
        <v>15.56</v>
      </c>
      <c r="H216" s="47">
        <v>5.6</v>
      </c>
      <c r="I216" s="69">
        <f t="shared" si="74"/>
        <v>906.44</v>
      </c>
      <c r="J216" s="69">
        <f t="shared" si="70"/>
        <v>912.00451628550627</v>
      </c>
      <c r="K216" s="69">
        <f t="shared" si="71"/>
        <v>925.24318382010915</v>
      </c>
      <c r="L216" s="69">
        <f t="shared" si="72"/>
        <v>948.41575687542354</v>
      </c>
      <c r="N216" s="69">
        <f t="shared" si="75"/>
        <v>-9.9600000000000009</v>
      </c>
      <c r="O216" s="69">
        <f t="shared" si="76"/>
        <v>-9.9600000000000009</v>
      </c>
      <c r="P216" s="69">
        <f t="shared" si="77"/>
        <v>-9.9600000000000009</v>
      </c>
      <c r="Q216" s="69">
        <f t="shared" si="78"/>
        <v>-9.9600000000000009</v>
      </c>
      <c r="R216" s="43"/>
      <c r="S216" s="77">
        <f t="shared" si="79"/>
        <v>896.48</v>
      </c>
      <c r="T216" s="77">
        <f t="shared" si="80"/>
        <v>902.04451628550623</v>
      </c>
      <c r="U216" s="77">
        <f t="shared" si="81"/>
        <v>915.28318382010912</v>
      </c>
      <c r="V216" s="77">
        <f t="shared" si="82"/>
        <v>938.4557568754235</v>
      </c>
      <c r="X216" s="77">
        <v>853.5</v>
      </c>
      <c r="Y216" s="77">
        <v>-14</v>
      </c>
      <c r="Z216" s="77"/>
      <c r="AA216" s="77"/>
      <c r="AB216" s="77"/>
    </row>
    <row r="217" spans="1:28" x14ac:dyDescent="0.25">
      <c r="A217" s="82" t="s">
        <v>407</v>
      </c>
      <c r="B217" s="82" t="s">
        <v>876</v>
      </c>
      <c r="C217" s="78">
        <v>20103.400000000001</v>
      </c>
      <c r="D217" s="78">
        <f t="shared" si="69"/>
        <v>20103.400000000001</v>
      </c>
      <c r="E217" s="79" t="str">
        <f t="shared" si="73"/>
        <v>Yes</v>
      </c>
      <c r="F217" s="79" t="s">
        <v>666</v>
      </c>
      <c r="G217" s="47">
        <v>0</v>
      </c>
      <c r="H217" s="47">
        <v>0</v>
      </c>
      <c r="I217" s="69">
        <f t="shared" si="74"/>
        <v>20103.400000000001</v>
      </c>
      <c r="J217" s="69">
        <f t="shared" si="70"/>
        <v>20226.812136152472</v>
      </c>
      <c r="K217" s="69">
        <f t="shared" si="71"/>
        <v>20520.424762377192</v>
      </c>
      <c r="L217" s="69">
        <f t="shared" si="72"/>
        <v>21034.35564049401</v>
      </c>
      <c r="N217" s="69">
        <f t="shared" si="75"/>
        <v>0</v>
      </c>
      <c r="O217" s="69">
        <f t="shared" si="76"/>
        <v>0</v>
      </c>
      <c r="P217" s="69">
        <f t="shared" si="77"/>
        <v>0</v>
      </c>
      <c r="Q217" s="69">
        <f t="shared" si="78"/>
        <v>0</v>
      </c>
      <c r="R217" s="43"/>
      <c r="S217" s="77">
        <f t="shared" si="79"/>
        <v>20103.400000000001</v>
      </c>
      <c r="T217" s="77">
        <f t="shared" si="80"/>
        <v>20226.812136152472</v>
      </c>
      <c r="U217" s="77">
        <f t="shared" si="81"/>
        <v>20520.424762377192</v>
      </c>
      <c r="V217" s="77">
        <f t="shared" si="82"/>
        <v>21034.35564049401</v>
      </c>
      <c r="X217" s="77">
        <v>19927.48</v>
      </c>
      <c r="Y217" s="77">
        <v>0</v>
      </c>
      <c r="Z217" s="77"/>
      <c r="AA217" s="77"/>
      <c r="AB217" s="77"/>
    </row>
    <row r="218" spans="1:28" x14ac:dyDescent="0.25">
      <c r="A218" s="82" t="s">
        <v>409</v>
      </c>
      <c r="B218" s="82" t="s">
        <v>877</v>
      </c>
      <c r="C218" s="78">
        <v>8858.24</v>
      </c>
      <c r="D218" s="78">
        <f t="shared" si="69"/>
        <v>8858.24</v>
      </c>
      <c r="E218" s="79" t="str">
        <f t="shared" si="73"/>
        <v>Yes</v>
      </c>
      <c r="F218" s="79" t="s">
        <v>666</v>
      </c>
      <c r="G218" s="47">
        <v>0</v>
      </c>
      <c r="H218" s="47">
        <v>0</v>
      </c>
      <c r="I218" s="69">
        <f t="shared" si="74"/>
        <v>8858.24</v>
      </c>
      <c r="J218" s="69">
        <f t="shared" si="70"/>
        <v>8912.6195736517839</v>
      </c>
      <c r="K218" s="69">
        <f t="shared" si="71"/>
        <v>9041.9952568759581</v>
      </c>
      <c r="L218" s="69">
        <f t="shared" si="72"/>
        <v>9268.4506356561396</v>
      </c>
      <c r="N218" s="69">
        <f t="shared" si="75"/>
        <v>0</v>
      </c>
      <c r="O218" s="69">
        <f t="shared" si="76"/>
        <v>0</v>
      </c>
      <c r="P218" s="69">
        <f t="shared" si="77"/>
        <v>0</v>
      </c>
      <c r="Q218" s="69">
        <f t="shared" si="78"/>
        <v>0</v>
      </c>
      <c r="R218" s="43"/>
      <c r="S218" s="77">
        <f t="shared" si="79"/>
        <v>8858.24</v>
      </c>
      <c r="T218" s="77">
        <f t="shared" si="80"/>
        <v>8912.6195736517839</v>
      </c>
      <c r="U218" s="77">
        <f t="shared" si="81"/>
        <v>9041.9952568759581</v>
      </c>
      <c r="V218" s="77">
        <f t="shared" si="82"/>
        <v>9268.4506356561396</v>
      </c>
      <c r="X218" s="77">
        <v>8646.73</v>
      </c>
      <c r="Y218" s="77">
        <v>0</v>
      </c>
      <c r="Z218" s="77"/>
      <c r="AA218" s="77"/>
      <c r="AB218" s="77"/>
    </row>
    <row r="219" spans="1:28" x14ac:dyDescent="0.25">
      <c r="A219" s="82" t="s">
        <v>411</v>
      </c>
      <c r="B219" s="82" t="s">
        <v>878</v>
      </c>
      <c r="C219" s="78">
        <v>15714.96</v>
      </c>
      <c r="D219" s="78">
        <f t="shared" si="69"/>
        <v>15714.96</v>
      </c>
      <c r="E219" s="79" t="str">
        <f t="shared" si="73"/>
        <v>Yes</v>
      </c>
      <c r="F219" s="79" t="s">
        <v>666</v>
      </c>
      <c r="G219" s="47">
        <v>0</v>
      </c>
      <c r="H219" s="47">
        <v>0</v>
      </c>
      <c r="I219" s="69">
        <f t="shared" si="74"/>
        <v>15714.96</v>
      </c>
      <c r="J219" s="69">
        <f t="shared" si="70"/>
        <v>15811.432078511625</v>
      </c>
      <c r="K219" s="69">
        <f t="shared" si="71"/>
        <v>16040.950999520828</v>
      </c>
      <c r="L219" s="69">
        <f t="shared" si="72"/>
        <v>16442.694147066548</v>
      </c>
      <c r="N219" s="69">
        <f t="shared" si="75"/>
        <v>0</v>
      </c>
      <c r="O219" s="69">
        <f t="shared" si="76"/>
        <v>0</v>
      </c>
      <c r="P219" s="69">
        <f t="shared" si="77"/>
        <v>0</v>
      </c>
      <c r="Q219" s="69">
        <f t="shared" si="78"/>
        <v>0</v>
      </c>
      <c r="R219" s="43"/>
      <c r="S219" s="77">
        <f t="shared" si="79"/>
        <v>15714.96</v>
      </c>
      <c r="T219" s="77">
        <f t="shared" si="80"/>
        <v>15811.432078511625</v>
      </c>
      <c r="U219" s="77">
        <f t="shared" si="81"/>
        <v>16040.950999520828</v>
      </c>
      <c r="V219" s="77">
        <f t="shared" si="82"/>
        <v>16442.694147066548</v>
      </c>
      <c r="X219" s="77">
        <v>15663.78</v>
      </c>
      <c r="Y219" s="77">
        <v>0</v>
      </c>
      <c r="Z219" s="77"/>
      <c r="AA219" s="77"/>
      <c r="AB219" s="77"/>
    </row>
    <row r="220" spans="1:28" x14ac:dyDescent="0.25">
      <c r="A220" s="82" t="s">
        <v>413</v>
      </c>
      <c r="B220" s="82" t="s">
        <v>879</v>
      </c>
      <c r="C220" s="78">
        <v>20581.169999999998</v>
      </c>
      <c r="D220" s="78">
        <f t="shared" si="69"/>
        <v>20581.169999999998</v>
      </c>
      <c r="E220" s="79" t="str">
        <f t="shared" si="73"/>
        <v>Yes</v>
      </c>
      <c r="F220" s="79" t="s">
        <v>666</v>
      </c>
      <c r="G220" s="47">
        <v>0</v>
      </c>
      <c r="H220" s="47">
        <v>0</v>
      </c>
      <c r="I220" s="69">
        <f t="shared" si="74"/>
        <v>20581.169999999998</v>
      </c>
      <c r="J220" s="69">
        <f t="shared" si="70"/>
        <v>20707.515103525628</v>
      </c>
      <c r="K220" s="69">
        <f t="shared" si="71"/>
        <v>21008.105619283033</v>
      </c>
      <c r="L220" s="69">
        <f t="shared" si="72"/>
        <v>21534.250389360306</v>
      </c>
      <c r="N220" s="69">
        <f t="shared" si="75"/>
        <v>0</v>
      </c>
      <c r="O220" s="69">
        <f t="shared" si="76"/>
        <v>0</v>
      </c>
      <c r="P220" s="69">
        <f t="shared" si="77"/>
        <v>0</v>
      </c>
      <c r="Q220" s="69">
        <f t="shared" si="78"/>
        <v>0</v>
      </c>
      <c r="R220" s="43"/>
      <c r="S220" s="77">
        <f t="shared" si="79"/>
        <v>20581.169999999998</v>
      </c>
      <c r="T220" s="77">
        <f t="shared" si="80"/>
        <v>20707.515103525628</v>
      </c>
      <c r="U220" s="77">
        <f t="shared" si="81"/>
        <v>21008.105619283033</v>
      </c>
      <c r="V220" s="77">
        <f t="shared" si="82"/>
        <v>21534.250389360306</v>
      </c>
      <c r="X220" s="77">
        <v>20564.400000000001</v>
      </c>
      <c r="Y220" s="77">
        <v>0</v>
      </c>
      <c r="Z220" s="77"/>
      <c r="AA220" s="77"/>
      <c r="AB220" s="77"/>
    </row>
    <row r="221" spans="1:28" x14ac:dyDescent="0.25">
      <c r="A221" s="82" t="s">
        <v>415</v>
      </c>
      <c r="B221" s="82" t="s">
        <v>880</v>
      </c>
      <c r="C221" s="78">
        <v>5568.52</v>
      </c>
      <c r="D221" s="78">
        <f t="shared" si="69"/>
        <v>5568.52</v>
      </c>
      <c r="E221" s="79" t="str">
        <f t="shared" si="73"/>
        <v>Yes</v>
      </c>
      <c r="F221" s="79" t="s">
        <v>668</v>
      </c>
      <c r="G221" s="47">
        <v>0</v>
      </c>
      <c r="H221" s="47">
        <v>0</v>
      </c>
      <c r="I221" s="69">
        <f t="shared" si="74"/>
        <v>5568.52</v>
      </c>
      <c r="J221" s="69">
        <f t="shared" si="70"/>
        <v>5602.704414000008</v>
      </c>
      <c r="K221" s="69">
        <f t="shared" si="71"/>
        <v>5684.0333325602951</v>
      </c>
      <c r="L221" s="69">
        <f t="shared" si="72"/>
        <v>5826.3890720576464</v>
      </c>
      <c r="N221" s="69">
        <f t="shared" si="75"/>
        <v>0</v>
      </c>
      <c r="O221" s="69">
        <f t="shared" si="76"/>
        <v>0</v>
      </c>
      <c r="P221" s="69">
        <f t="shared" si="77"/>
        <v>0</v>
      </c>
      <c r="Q221" s="69">
        <f t="shared" si="78"/>
        <v>0</v>
      </c>
      <c r="R221" s="43"/>
      <c r="S221" s="77">
        <f t="shared" si="79"/>
        <v>5568.52</v>
      </c>
      <c r="T221" s="77">
        <f t="shared" si="80"/>
        <v>5602.704414000008</v>
      </c>
      <c r="U221" s="77">
        <f t="shared" si="81"/>
        <v>5684.0333325602951</v>
      </c>
      <c r="V221" s="77">
        <f t="shared" si="82"/>
        <v>5826.3890720576464</v>
      </c>
      <c r="X221" s="77">
        <v>5468.02</v>
      </c>
      <c r="Y221" s="77">
        <v>0</v>
      </c>
      <c r="Z221" s="77"/>
      <c r="AA221" s="77"/>
      <c r="AB221" s="77"/>
    </row>
    <row r="222" spans="1:28" x14ac:dyDescent="0.25">
      <c r="A222" s="82" t="s">
        <v>417</v>
      </c>
      <c r="B222" s="82" t="s">
        <v>881</v>
      </c>
      <c r="C222" s="78">
        <v>10537.85</v>
      </c>
      <c r="D222" s="78">
        <f t="shared" si="69"/>
        <v>10537.85</v>
      </c>
      <c r="E222" s="79" t="str">
        <f t="shared" si="73"/>
        <v>Yes</v>
      </c>
      <c r="F222" s="79" t="s">
        <v>666</v>
      </c>
      <c r="G222" s="47">
        <v>0</v>
      </c>
      <c r="H222" s="47">
        <v>0</v>
      </c>
      <c r="I222" s="69">
        <f t="shared" si="74"/>
        <v>10537.85</v>
      </c>
      <c r="J222" s="69">
        <f t="shared" si="70"/>
        <v>10602.540479170404</v>
      </c>
      <c r="K222" s="69">
        <f t="shared" si="71"/>
        <v>10756.447072744733</v>
      </c>
      <c r="L222" s="69">
        <f t="shared" si="72"/>
        <v>11025.840633235162</v>
      </c>
      <c r="N222" s="69">
        <f t="shared" si="75"/>
        <v>0</v>
      </c>
      <c r="O222" s="69">
        <f t="shared" si="76"/>
        <v>0</v>
      </c>
      <c r="P222" s="69">
        <f t="shared" si="77"/>
        <v>0</v>
      </c>
      <c r="Q222" s="69">
        <f t="shared" si="78"/>
        <v>0</v>
      </c>
      <c r="R222" s="43"/>
      <c r="S222" s="77">
        <f t="shared" si="79"/>
        <v>10537.85</v>
      </c>
      <c r="T222" s="77">
        <f t="shared" si="80"/>
        <v>10602.540479170404</v>
      </c>
      <c r="U222" s="77">
        <f t="shared" si="81"/>
        <v>10756.447072744733</v>
      </c>
      <c r="V222" s="77">
        <f t="shared" si="82"/>
        <v>11025.840633235162</v>
      </c>
      <c r="X222" s="77">
        <v>10724.46</v>
      </c>
      <c r="Y222" s="77">
        <v>0</v>
      </c>
      <c r="Z222" s="77"/>
      <c r="AA222" s="77"/>
      <c r="AB222" s="77"/>
    </row>
    <row r="223" spans="1:28" x14ac:dyDescent="0.25">
      <c r="A223" s="82" t="s">
        <v>419</v>
      </c>
      <c r="B223" s="82" t="s">
        <v>882</v>
      </c>
      <c r="C223" s="78">
        <v>28.39</v>
      </c>
      <c r="D223" s="78">
        <f t="shared" si="69"/>
        <v>28.39</v>
      </c>
      <c r="E223" s="79" t="str">
        <f t="shared" si="73"/>
        <v>No</v>
      </c>
      <c r="F223" s="79" t="s">
        <v>666</v>
      </c>
      <c r="G223" s="47">
        <v>0</v>
      </c>
      <c r="H223" s="47">
        <v>9.1999999999999993</v>
      </c>
      <c r="I223" s="69">
        <f t="shared" si="74"/>
        <v>28.39</v>
      </c>
      <c r="J223" s="69">
        <f t="shared" si="70"/>
        <v>28.39</v>
      </c>
      <c r="K223" s="69">
        <f t="shared" si="71"/>
        <v>28.39</v>
      </c>
      <c r="L223" s="69">
        <f t="shared" si="72"/>
        <v>28.39</v>
      </c>
      <c r="N223" s="69">
        <f t="shared" si="75"/>
        <v>9.1999999999999993</v>
      </c>
      <c r="O223" s="69">
        <f t="shared" si="76"/>
        <v>9.1999999999999993</v>
      </c>
      <c r="P223" s="69">
        <f t="shared" si="77"/>
        <v>9.1999999999999993</v>
      </c>
      <c r="Q223" s="69">
        <f t="shared" si="78"/>
        <v>9.1999999999999993</v>
      </c>
      <c r="R223" s="43"/>
      <c r="S223" s="77">
        <f t="shared" si="79"/>
        <v>37.590000000000003</v>
      </c>
      <c r="T223" s="77">
        <f t="shared" si="80"/>
        <v>37.590000000000003</v>
      </c>
      <c r="U223" s="77">
        <f t="shared" si="81"/>
        <v>37.590000000000003</v>
      </c>
      <c r="V223" s="77">
        <f t="shared" si="82"/>
        <v>37.590000000000003</v>
      </c>
      <c r="X223" s="77">
        <v>48.899999999999991</v>
      </c>
      <c r="Y223" s="77">
        <v>7.7999999999999972</v>
      </c>
      <c r="Z223" s="77"/>
      <c r="AA223" s="77"/>
      <c r="AB223" s="77"/>
    </row>
    <row r="224" spans="1:28" x14ac:dyDescent="0.25">
      <c r="A224" s="82" t="s">
        <v>421</v>
      </c>
      <c r="B224" s="82" t="s">
        <v>883</v>
      </c>
      <c r="C224" s="78">
        <v>6593.8</v>
      </c>
      <c r="D224" s="78">
        <f t="shared" si="69"/>
        <v>6593.8</v>
      </c>
      <c r="E224" s="79" t="str">
        <f t="shared" si="73"/>
        <v>Yes</v>
      </c>
      <c r="F224" s="79" t="s">
        <v>666</v>
      </c>
      <c r="G224" s="47">
        <v>0</v>
      </c>
      <c r="H224" s="47">
        <v>0</v>
      </c>
      <c r="I224" s="69">
        <f t="shared" si="74"/>
        <v>6593.8</v>
      </c>
      <c r="J224" s="69">
        <f t="shared" si="70"/>
        <v>6634.2784734603183</v>
      </c>
      <c r="K224" s="69">
        <f t="shared" si="71"/>
        <v>6730.5817323518768</v>
      </c>
      <c r="L224" s="69">
        <f t="shared" si="72"/>
        <v>6899.148115358068</v>
      </c>
      <c r="N224" s="69">
        <f t="shared" si="75"/>
        <v>0</v>
      </c>
      <c r="O224" s="69">
        <f t="shared" si="76"/>
        <v>0</v>
      </c>
      <c r="P224" s="69">
        <f t="shared" si="77"/>
        <v>0</v>
      </c>
      <c r="Q224" s="69">
        <f t="shared" si="78"/>
        <v>0</v>
      </c>
      <c r="R224" s="43"/>
      <c r="S224" s="77">
        <f t="shared" si="79"/>
        <v>6593.8</v>
      </c>
      <c r="T224" s="77">
        <f t="shared" si="80"/>
        <v>6634.2784734603183</v>
      </c>
      <c r="U224" s="77">
        <f t="shared" si="81"/>
        <v>6730.5817323518768</v>
      </c>
      <c r="V224" s="77">
        <f t="shared" si="82"/>
        <v>6899.148115358068</v>
      </c>
      <c r="X224" s="77">
        <v>6709.0499999999993</v>
      </c>
      <c r="Y224" s="77">
        <v>-1.8000000000001819</v>
      </c>
      <c r="Z224" s="77"/>
      <c r="AA224" s="77"/>
      <c r="AB224" s="77"/>
    </row>
    <row r="225" spans="1:28" x14ac:dyDescent="0.25">
      <c r="A225" s="82" t="s">
        <v>423</v>
      </c>
      <c r="B225" s="82" t="s">
        <v>884</v>
      </c>
      <c r="C225" s="78">
        <v>9782.9500000000007</v>
      </c>
      <c r="D225" s="78">
        <f t="shared" si="69"/>
        <v>9782.9500000000007</v>
      </c>
      <c r="E225" s="79" t="str">
        <f t="shared" si="73"/>
        <v>Yes</v>
      </c>
      <c r="F225" s="79" t="s">
        <v>666</v>
      </c>
      <c r="G225" s="47">
        <v>0</v>
      </c>
      <c r="H225" s="47">
        <v>0</v>
      </c>
      <c r="I225" s="69">
        <f t="shared" si="74"/>
        <v>9782.9500000000007</v>
      </c>
      <c r="J225" s="69">
        <f t="shared" si="70"/>
        <v>9843.0062470712819</v>
      </c>
      <c r="K225" s="69">
        <f t="shared" si="71"/>
        <v>9985.8874334240936</v>
      </c>
      <c r="L225" s="69">
        <f t="shared" si="72"/>
        <v>10235.982446410599</v>
      </c>
      <c r="N225" s="69">
        <f t="shared" si="75"/>
        <v>0</v>
      </c>
      <c r="O225" s="69">
        <f t="shared" si="76"/>
        <v>0</v>
      </c>
      <c r="P225" s="69">
        <f t="shared" si="77"/>
        <v>0</v>
      </c>
      <c r="Q225" s="69">
        <f t="shared" si="78"/>
        <v>0</v>
      </c>
      <c r="R225" s="43"/>
      <c r="S225" s="77">
        <f t="shared" si="79"/>
        <v>9782.9500000000007</v>
      </c>
      <c r="T225" s="77">
        <f t="shared" si="80"/>
        <v>9843.0062470712819</v>
      </c>
      <c r="U225" s="77">
        <f t="shared" si="81"/>
        <v>9985.8874334240936</v>
      </c>
      <c r="V225" s="77">
        <f t="shared" si="82"/>
        <v>10235.982446410599</v>
      </c>
      <c r="X225" s="77">
        <v>9889.64</v>
      </c>
      <c r="Y225" s="77">
        <v>0</v>
      </c>
      <c r="Z225" s="77"/>
      <c r="AA225" s="77"/>
      <c r="AB225" s="77"/>
    </row>
    <row r="226" spans="1:28" x14ac:dyDescent="0.25">
      <c r="A226" s="82" t="s">
        <v>425</v>
      </c>
      <c r="B226" s="82" t="s">
        <v>885</v>
      </c>
      <c r="C226" s="78">
        <v>2415.65</v>
      </c>
      <c r="D226" s="78">
        <f t="shared" si="69"/>
        <v>2415.65</v>
      </c>
      <c r="E226" s="79" t="str">
        <f t="shared" si="73"/>
        <v>Yes</v>
      </c>
      <c r="F226" s="79" t="s">
        <v>666</v>
      </c>
      <c r="G226" s="47">
        <v>0</v>
      </c>
      <c r="H226" s="47">
        <v>0</v>
      </c>
      <c r="I226" s="69">
        <f t="shared" si="74"/>
        <v>2415.65</v>
      </c>
      <c r="J226" s="69">
        <f t="shared" si="70"/>
        <v>2430.4793585511266</v>
      </c>
      <c r="K226" s="69">
        <f t="shared" si="71"/>
        <v>2465.7602235062955</v>
      </c>
      <c r="L226" s="69">
        <f t="shared" si="72"/>
        <v>2527.5148085875699</v>
      </c>
      <c r="N226" s="69">
        <f t="shared" si="75"/>
        <v>0</v>
      </c>
      <c r="O226" s="69">
        <f t="shared" si="76"/>
        <v>0</v>
      </c>
      <c r="P226" s="69">
        <f t="shared" si="77"/>
        <v>0</v>
      </c>
      <c r="Q226" s="69">
        <f t="shared" si="78"/>
        <v>0</v>
      </c>
      <c r="R226" s="43"/>
      <c r="S226" s="77">
        <f t="shared" si="79"/>
        <v>2415.65</v>
      </c>
      <c r="T226" s="77">
        <f t="shared" si="80"/>
        <v>2430.4793585511266</v>
      </c>
      <c r="U226" s="77">
        <f t="shared" si="81"/>
        <v>2465.7602235062955</v>
      </c>
      <c r="V226" s="77">
        <f t="shared" si="82"/>
        <v>2527.5148085875699</v>
      </c>
      <c r="X226" s="77">
        <v>2394.75</v>
      </c>
      <c r="Y226" s="77">
        <v>0</v>
      </c>
      <c r="Z226" s="77"/>
      <c r="AA226" s="77"/>
      <c r="AB226" s="77"/>
    </row>
    <row r="227" spans="1:28" x14ac:dyDescent="0.25">
      <c r="A227" s="82" t="s">
        <v>427</v>
      </c>
      <c r="B227" s="82" t="s">
        <v>886</v>
      </c>
      <c r="C227" s="78">
        <v>1864.83</v>
      </c>
      <c r="D227" s="78">
        <f t="shared" si="69"/>
        <v>1864.83</v>
      </c>
      <c r="E227" s="79" t="str">
        <f t="shared" si="73"/>
        <v>Yes</v>
      </c>
      <c r="F227" s="79" t="s">
        <v>666</v>
      </c>
      <c r="G227" s="47">
        <v>9.1999999999999993</v>
      </c>
      <c r="H227" s="47">
        <v>0</v>
      </c>
      <c r="I227" s="69">
        <f t="shared" si="74"/>
        <v>1864.83</v>
      </c>
      <c r="J227" s="69">
        <f t="shared" si="70"/>
        <v>1876.2779468080628</v>
      </c>
      <c r="K227" s="69">
        <f t="shared" si="71"/>
        <v>1903.5140180080909</v>
      </c>
      <c r="L227" s="69">
        <f t="shared" si="72"/>
        <v>1951.1872334561535</v>
      </c>
      <c r="N227" s="69">
        <f t="shared" si="75"/>
        <v>-9.1999999999999993</v>
      </c>
      <c r="O227" s="69">
        <f t="shared" si="76"/>
        <v>-9.1999999999999993</v>
      </c>
      <c r="P227" s="69">
        <f t="shared" si="77"/>
        <v>-9.1999999999999993</v>
      </c>
      <c r="Q227" s="69">
        <f t="shared" si="78"/>
        <v>-9.1999999999999993</v>
      </c>
      <c r="R227" s="43"/>
      <c r="S227" s="77">
        <f t="shared" si="79"/>
        <v>1855.6299999999999</v>
      </c>
      <c r="T227" s="77">
        <f t="shared" si="80"/>
        <v>1867.0779468080627</v>
      </c>
      <c r="U227" s="77">
        <f t="shared" si="81"/>
        <v>1894.3140180080909</v>
      </c>
      <c r="V227" s="77">
        <f t="shared" si="82"/>
        <v>1941.9872334561535</v>
      </c>
      <c r="X227" s="77">
        <v>1946.83</v>
      </c>
      <c r="Y227" s="77">
        <v>-6</v>
      </c>
      <c r="Z227" s="77"/>
      <c r="AA227" s="77"/>
      <c r="AB227" s="77"/>
    </row>
    <row r="228" spans="1:28" x14ac:dyDescent="0.25">
      <c r="A228" s="82" t="s">
        <v>429</v>
      </c>
      <c r="B228" s="82" t="s">
        <v>887</v>
      </c>
      <c r="C228" s="78">
        <v>404.66</v>
      </c>
      <c r="D228" s="78">
        <f t="shared" si="69"/>
        <v>404.66</v>
      </c>
      <c r="E228" s="79" t="str">
        <f t="shared" si="73"/>
        <v>Yes</v>
      </c>
      <c r="F228" s="79" t="s">
        <v>666</v>
      </c>
      <c r="G228" s="47">
        <v>0</v>
      </c>
      <c r="H228" s="47">
        <v>0</v>
      </c>
      <c r="I228" s="69">
        <f t="shared" si="74"/>
        <v>404.66</v>
      </c>
      <c r="J228" s="69">
        <f t="shared" si="70"/>
        <v>407.14415467112326</v>
      </c>
      <c r="K228" s="69">
        <f t="shared" si="71"/>
        <v>413.05426367398326</v>
      </c>
      <c r="L228" s="69">
        <f t="shared" si="72"/>
        <v>423.39914409912285</v>
      </c>
      <c r="N228" s="69">
        <f t="shared" si="75"/>
        <v>0</v>
      </c>
      <c r="O228" s="69">
        <f t="shared" si="76"/>
        <v>0</v>
      </c>
      <c r="P228" s="69">
        <f t="shared" si="77"/>
        <v>0</v>
      </c>
      <c r="Q228" s="69">
        <f t="shared" si="78"/>
        <v>0</v>
      </c>
      <c r="R228" s="43"/>
      <c r="S228" s="77">
        <f t="shared" si="79"/>
        <v>404.66</v>
      </c>
      <c r="T228" s="77">
        <f t="shared" si="80"/>
        <v>407.14415467112326</v>
      </c>
      <c r="U228" s="77">
        <f t="shared" si="81"/>
        <v>413.05426367398326</v>
      </c>
      <c r="V228" s="77">
        <f t="shared" si="82"/>
        <v>423.39914409912285</v>
      </c>
      <c r="X228" s="77">
        <v>394.54</v>
      </c>
      <c r="Y228" s="77">
        <v>0</v>
      </c>
      <c r="Z228" s="77"/>
      <c r="AA228" s="77"/>
      <c r="AB228" s="77"/>
    </row>
    <row r="229" spans="1:28" x14ac:dyDescent="0.25">
      <c r="A229" s="82" t="s">
        <v>431</v>
      </c>
      <c r="B229" s="82" t="s">
        <v>888</v>
      </c>
      <c r="C229" s="78">
        <v>1956.28</v>
      </c>
      <c r="D229" s="78">
        <f t="shared" si="69"/>
        <v>1956.28</v>
      </c>
      <c r="E229" s="79" t="str">
        <f t="shared" si="73"/>
        <v>Yes</v>
      </c>
      <c r="F229" s="79" t="s">
        <v>666</v>
      </c>
      <c r="G229" s="47">
        <v>0</v>
      </c>
      <c r="H229" s="47">
        <v>0</v>
      </c>
      <c r="I229" s="69">
        <f t="shared" si="74"/>
        <v>1956.28</v>
      </c>
      <c r="J229" s="69">
        <f t="shared" si="70"/>
        <v>1968.2893463649111</v>
      </c>
      <c r="K229" s="69">
        <f t="shared" si="71"/>
        <v>1996.8610560473974</v>
      </c>
      <c r="L229" s="69">
        <f t="shared" si="72"/>
        <v>2046.8721336881131</v>
      </c>
      <c r="N229" s="69">
        <f t="shared" si="75"/>
        <v>0</v>
      </c>
      <c r="O229" s="69">
        <f t="shared" si="76"/>
        <v>0</v>
      </c>
      <c r="P229" s="69">
        <f t="shared" si="77"/>
        <v>0</v>
      </c>
      <c r="Q229" s="69">
        <f t="shared" si="78"/>
        <v>0</v>
      </c>
      <c r="R229" s="43"/>
      <c r="S229" s="77">
        <f t="shared" si="79"/>
        <v>1956.28</v>
      </c>
      <c r="T229" s="77">
        <f t="shared" si="80"/>
        <v>1968.2893463649111</v>
      </c>
      <c r="U229" s="77">
        <f t="shared" si="81"/>
        <v>1996.8610560473974</v>
      </c>
      <c r="V229" s="77">
        <f t="shared" si="82"/>
        <v>2046.8721336881131</v>
      </c>
      <c r="X229" s="77">
        <v>1954.5</v>
      </c>
      <c r="Y229" s="77">
        <v>0</v>
      </c>
      <c r="Z229" s="77"/>
      <c r="AA229" s="77"/>
      <c r="AB229" s="77"/>
    </row>
    <row r="230" spans="1:28" x14ac:dyDescent="0.25">
      <c r="A230" s="82" t="s">
        <v>433</v>
      </c>
      <c r="B230" s="82" t="s">
        <v>889</v>
      </c>
      <c r="C230" s="78">
        <v>4576.54</v>
      </c>
      <c r="D230" s="78">
        <f t="shared" si="69"/>
        <v>4576.54</v>
      </c>
      <c r="E230" s="79" t="str">
        <f t="shared" si="73"/>
        <v>Yes</v>
      </c>
      <c r="F230" s="79" t="s">
        <v>668</v>
      </c>
      <c r="G230" s="47">
        <v>7.3</v>
      </c>
      <c r="H230" s="47">
        <v>0</v>
      </c>
      <c r="I230" s="69">
        <f t="shared" si="74"/>
        <v>4576.54</v>
      </c>
      <c r="J230" s="69">
        <f t="shared" si="70"/>
        <v>4604.6347788725898</v>
      </c>
      <c r="K230" s="69">
        <f t="shared" si="71"/>
        <v>4671.4757076917185</v>
      </c>
      <c r="L230" s="69">
        <f t="shared" si="72"/>
        <v>4788.4720974037446</v>
      </c>
      <c r="N230" s="69">
        <f t="shared" si="75"/>
        <v>-7.3</v>
      </c>
      <c r="O230" s="69">
        <f t="shared" si="76"/>
        <v>-7.3</v>
      </c>
      <c r="P230" s="69">
        <f t="shared" si="77"/>
        <v>-7.3</v>
      </c>
      <c r="Q230" s="69">
        <f t="shared" si="78"/>
        <v>-7.3</v>
      </c>
      <c r="R230" s="43"/>
      <c r="S230" s="77">
        <f t="shared" si="79"/>
        <v>4569.24</v>
      </c>
      <c r="T230" s="77">
        <f t="shared" si="80"/>
        <v>4597.3347788725896</v>
      </c>
      <c r="U230" s="77">
        <f t="shared" si="81"/>
        <v>4664.1757076917183</v>
      </c>
      <c r="V230" s="77">
        <f t="shared" si="82"/>
        <v>4781.1720974037444</v>
      </c>
      <c r="X230" s="77">
        <v>4511.71</v>
      </c>
      <c r="Y230" s="77">
        <v>-5</v>
      </c>
      <c r="Z230" s="77"/>
      <c r="AA230" s="77"/>
      <c r="AB230" s="77"/>
    </row>
    <row r="231" spans="1:28" x14ac:dyDescent="0.25">
      <c r="A231" s="82" t="s">
        <v>435</v>
      </c>
      <c r="B231" s="82" t="s">
        <v>890</v>
      </c>
      <c r="C231" s="78">
        <v>30021.69</v>
      </c>
      <c r="D231" s="78">
        <f t="shared" si="69"/>
        <v>30021.69</v>
      </c>
      <c r="E231" s="79" t="str">
        <f t="shared" si="73"/>
        <v>Yes</v>
      </c>
      <c r="F231" s="79" t="s">
        <v>668</v>
      </c>
      <c r="G231" s="47">
        <v>3.16</v>
      </c>
      <c r="H231" s="47">
        <v>0</v>
      </c>
      <c r="I231" s="69">
        <f t="shared" si="74"/>
        <v>30021.69</v>
      </c>
      <c r="J231" s="69">
        <f t="shared" si="70"/>
        <v>30205.989217734674</v>
      </c>
      <c r="K231" s="69">
        <f t="shared" si="71"/>
        <v>30644.459687635506</v>
      </c>
      <c r="L231" s="69">
        <f t="shared" si="72"/>
        <v>31411.9454613977</v>
      </c>
      <c r="N231" s="69">
        <f t="shared" si="75"/>
        <v>-3.16</v>
      </c>
      <c r="O231" s="69">
        <f t="shared" si="76"/>
        <v>-3.16</v>
      </c>
      <c r="P231" s="69">
        <f t="shared" si="77"/>
        <v>-3.16</v>
      </c>
      <c r="Q231" s="69">
        <f t="shared" si="78"/>
        <v>-3.16</v>
      </c>
      <c r="R231" s="43"/>
      <c r="S231" s="77">
        <f t="shared" si="79"/>
        <v>30018.53</v>
      </c>
      <c r="T231" s="77">
        <f t="shared" si="80"/>
        <v>30202.829217734674</v>
      </c>
      <c r="U231" s="77">
        <f t="shared" si="81"/>
        <v>30641.299687635506</v>
      </c>
      <c r="V231" s="77">
        <f t="shared" si="82"/>
        <v>31408.7854613977</v>
      </c>
      <c r="X231" s="77">
        <v>30016.76</v>
      </c>
      <c r="Y231" s="77">
        <v>-2</v>
      </c>
      <c r="Z231" s="77"/>
      <c r="AA231" s="77"/>
      <c r="AB231" s="77"/>
    </row>
    <row r="232" spans="1:28" x14ac:dyDescent="0.25">
      <c r="A232" s="82" t="s">
        <v>437</v>
      </c>
      <c r="B232" s="82" t="s">
        <v>891</v>
      </c>
      <c r="C232" s="78">
        <v>76.8</v>
      </c>
      <c r="D232" s="78">
        <f t="shared" si="69"/>
        <v>76.8</v>
      </c>
      <c r="E232" s="79" t="str">
        <f t="shared" si="73"/>
        <v>No</v>
      </c>
      <c r="F232" s="79" t="s">
        <v>666</v>
      </c>
      <c r="G232" s="47">
        <v>0</v>
      </c>
      <c r="H232" s="47">
        <v>32.08</v>
      </c>
      <c r="I232" s="69">
        <f t="shared" si="74"/>
        <v>76.8</v>
      </c>
      <c r="J232" s="69">
        <f t="shared" si="70"/>
        <v>76.8</v>
      </c>
      <c r="K232" s="69">
        <f t="shared" si="71"/>
        <v>76.8</v>
      </c>
      <c r="L232" s="69">
        <f t="shared" si="72"/>
        <v>76.8</v>
      </c>
      <c r="N232" s="69">
        <f t="shared" si="75"/>
        <v>32.08</v>
      </c>
      <c r="O232" s="69">
        <f t="shared" si="76"/>
        <v>32.08</v>
      </c>
      <c r="P232" s="69">
        <f t="shared" si="77"/>
        <v>32.08</v>
      </c>
      <c r="Q232" s="69">
        <f t="shared" si="78"/>
        <v>32.08</v>
      </c>
      <c r="R232" s="43"/>
      <c r="S232" s="77">
        <f t="shared" si="79"/>
        <v>108.88</v>
      </c>
      <c r="T232" s="77">
        <f t="shared" si="80"/>
        <v>108.88</v>
      </c>
      <c r="U232" s="77">
        <f t="shared" si="81"/>
        <v>108.88</v>
      </c>
      <c r="V232" s="77">
        <f t="shared" si="82"/>
        <v>108.88</v>
      </c>
      <c r="X232" s="77">
        <v>125.5</v>
      </c>
      <c r="Y232" s="77">
        <v>28.400000000000006</v>
      </c>
      <c r="Z232" s="77"/>
      <c r="AA232" s="77"/>
      <c r="AB232" s="77"/>
    </row>
    <row r="233" spans="1:28" x14ac:dyDescent="0.25">
      <c r="A233" s="82" t="s">
        <v>439</v>
      </c>
      <c r="B233" s="82" t="s">
        <v>892</v>
      </c>
      <c r="C233" s="78">
        <v>37.4</v>
      </c>
      <c r="D233" s="78">
        <f t="shared" si="69"/>
        <v>37.4</v>
      </c>
      <c r="E233" s="79" t="str">
        <f t="shared" si="73"/>
        <v>No</v>
      </c>
      <c r="F233" s="79" t="s">
        <v>666</v>
      </c>
      <c r="G233" s="47">
        <v>0</v>
      </c>
      <c r="H233" s="47">
        <v>36.56</v>
      </c>
      <c r="I233" s="69">
        <f t="shared" si="74"/>
        <v>37.4</v>
      </c>
      <c r="J233" s="69">
        <f t="shared" si="70"/>
        <v>37.4</v>
      </c>
      <c r="K233" s="69">
        <f t="shared" si="71"/>
        <v>37.4</v>
      </c>
      <c r="L233" s="69">
        <f t="shared" si="72"/>
        <v>37.4</v>
      </c>
      <c r="N233" s="69">
        <f t="shared" si="75"/>
        <v>36.56</v>
      </c>
      <c r="O233" s="69">
        <f t="shared" si="76"/>
        <v>36.56</v>
      </c>
      <c r="P233" s="69">
        <f t="shared" si="77"/>
        <v>36.56</v>
      </c>
      <c r="Q233" s="69">
        <f t="shared" si="78"/>
        <v>36.56</v>
      </c>
      <c r="R233" s="43"/>
      <c r="S233" s="77">
        <f t="shared" si="79"/>
        <v>73.960000000000008</v>
      </c>
      <c r="T233" s="77">
        <f t="shared" si="80"/>
        <v>73.960000000000008</v>
      </c>
      <c r="U233" s="77">
        <f t="shared" si="81"/>
        <v>73.960000000000008</v>
      </c>
      <c r="V233" s="77">
        <f t="shared" si="82"/>
        <v>73.960000000000008</v>
      </c>
      <c r="X233" s="77">
        <v>93.8</v>
      </c>
      <c r="Y233" s="77">
        <v>20.200000000000003</v>
      </c>
      <c r="Z233" s="77"/>
      <c r="AA233" s="77"/>
      <c r="AB233" s="77"/>
    </row>
    <row r="234" spans="1:28" x14ac:dyDescent="0.25">
      <c r="A234" s="82" t="s">
        <v>441</v>
      </c>
      <c r="B234" s="82" t="s">
        <v>893</v>
      </c>
      <c r="C234" s="78">
        <v>1395.32</v>
      </c>
      <c r="D234" s="78">
        <f t="shared" si="69"/>
        <v>1395.32</v>
      </c>
      <c r="E234" s="79" t="str">
        <f t="shared" si="73"/>
        <v>Yes</v>
      </c>
      <c r="F234" s="79" t="s">
        <v>666</v>
      </c>
      <c r="G234" s="47">
        <v>0</v>
      </c>
      <c r="H234" s="47">
        <v>0</v>
      </c>
      <c r="I234" s="69">
        <f t="shared" si="74"/>
        <v>1395.32</v>
      </c>
      <c r="J234" s="69">
        <f t="shared" si="70"/>
        <v>1403.8856864916513</v>
      </c>
      <c r="K234" s="69">
        <f t="shared" si="71"/>
        <v>1424.2645064735389</v>
      </c>
      <c r="L234" s="69">
        <f t="shared" si="72"/>
        <v>1459.9349917075767</v>
      </c>
      <c r="N234" s="69">
        <f t="shared" si="75"/>
        <v>0</v>
      </c>
      <c r="O234" s="69">
        <f t="shared" si="76"/>
        <v>0</v>
      </c>
      <c r="P234" s="69">
        <f t="shared" si="77"/>
        <v>0</v>
      </c>
      <c r="Q234" s="69">
        <f t="shared" si="78"/>
        <v>0</v>
      </c>
      <c r="R234" s="43"/>
      <c r="S234" s="77">
        <f t="shared" si="79"/>
        <v>1395.32</v>
      </c>
      <c r="T234" s="77">
        <f t="shared" si="80"/>
        <v>1403.8856864916513</v>
      </c>
      <c r="U234" s="77">
        <f t="shared" si="81"/>
        <v>1424.2645064735389</v>
      </c>
      <c r="V234" s="77">
        <f t="shared" si="82"/>
        <v>1459.9349917075767</v>
      </c>
      <c r="X234" s="77">
        <v>1405.87</v>
      </c>
      <c r="Y234" s="77">
        <v>0</v>
      </c>
      <c r="Z234" s="77"/>
      <c r="AA234" s="77"/>
      <c r="AB234" s="77"/>
    </row>
    <row r="235" spans="1:28" x14ac:dyDescent="0.25">
      <c r="A235" s="82" t="s">
        <v>443</v>
      </c>
      <c r="B235" s="82" t="s">
        <v>894</v>
      </c>
      <c r="C235" s="78">
        <v>1823.91</v>
      </c>
      <c r="D235" s="78">
        <f t="shared" si="69"/>
        <v>1823.91</v>
      </c>
      <c r="E235" s="79" t="str">
        <f t="shared" si="73"/>
        <v>Yes</v>
      </c>
      <c r="F235" s="79" t="s">
        <v>666</v>
      </c>
      <c r="G235" s="47">
        <v>7</v>
      </c>
      <c r="H235" s="47">
        <v>0</v>
      </c>
      <c r="I235" s="69">
        <f t="shared" si="74"/>
        <v>1823.91</v>
      </c>
      <c r="J235" s="69">
        <f t="shared" si="70"/>
        <v>1835.1067442944902</v>
      </c>
      <c r="K235" s="69">
        <f t="shared" si="71"/>
        <v>1861.7451738684692</v>
      </c>
      <c r="L235" s="69">
        <f t="shared" si="72"/>
        <v>1908.372295047277</v>
      </c>
      <c r="N235" s="69">
        <f t="shared" si="75"/>
        <v>-7</v>
      </c>
      <c r="O235" s="69">
        <f t="shared" si="76"/>
        <v>-7</v>
      </c>
      <c r="P235" s="69">
        <f t="shared" si="77"/>
        <v>-7</v>
      </c>
      <c r="Q235" s="69">
        <f t="shared" si="78"/>
        <v>-7</v>
      </c>
      <c r="R235" s="43"/>
      <c r="S235" s="77">
        <f t="shared" si="79"/>
        <v>1816.91</v>
      </c>
      <c r="T235" s="77">
        <f t="shared" si="80"/>
        <v>1828.1067442944902</v>
      </c>
      <c r="U235" s="77">
        <f t="shared" si="81"/>
        <v>1854.7451738684692</v>
      </c>
      <c r="V235" s="77">
        <f t="shared" si="82"/>
        <v>1901.372295047277</v>
      </c>
      <c r="X235" s="77">
        <v>1849.18</v>
      </c>
      <c r="Y235" s="77">
        <v>0</v>
      </c>
      <c r="Z235" s="77"/>
      <c r="AA235" s="77"/>
      <c r="AB235" s="77"/>
    </row>
    <row r="236" spans="1:28" x14ac:dyDescent="0.25">
      <c r="A236" s="82" t="s">
        <v>445</v>
      </c>
      <c r="B236" s="82" t="s">
        <v>895</v>
      </c>
      <c r="C236" s="78">
        <v>10499.85</v>
      </c>
      <c r="D236" s="78">
        <f t="shared" si="69"/>
        <v>10499.85</v>
      </c>
      <c r="E236" s="79" t="str">
        <f t="shared" si="73"/>
        <v>Yes</v>
      </c>
      <c r="F236" s="79" t="s">
        <v>666</v>
      </c>
      <c r="G236" s="47">
        <v>25.279999999999998</v>
      </c>
      <c r="H236" s="47">
        <v>0</v>
      </c>
      <c r="I236" s="69">
        <f t="shared" si="74"/>
        <v>10499.85</v>
      </c>
      <c r="J236" s="69">
        <f t="shared" si="70"/>
        <v>10564.30720215389</v>
      </c>
      <c r="K236" s="69">
        <f t="shared" si="71"/>
        <v>10717.658801060823</v>
      </c>
      <c r="L236" s="69">
        <f t="shared" si="72"/>
        <v>10986.080915260156</v>
      </c>
      <c r="N236" s="69">
        <f t="shared" si="75"/>
        <v>-25.279999999999998</v>
      </c>
      <c r="O236" s="69">
        <f t="shared" si="76"/>
        <v>-25.279999999999998</v>
      </c>
      <c r="P236" s="69">
        <f t="shared" si="77"/>
        <v>-25.279999999999998</v>
      </c>
      <c r="Q236" s="69">
        <f t="shared" si="78"/>
        <v>-25.279999999999998</v>
      </c>
      <c r="R236" s="43"/>
      <c r="S236" s="77">
        <f t="shared" si="79"/>
        <v>10474.57</v>
      </c>
      <c r="T236" s="77">
        <f t="shared" si="80"/>
        <v>10539.027202153889</v>
      </c>
      <c r="U236" s="77">
        <f t="shared" si="81"/>
        <v>10692.378801060822</v>
      </c>
      <c r="V236" s="77">
        <f t="shared" si="82"/>
        <v>10960.800915260155</v>
      </c>
      <c r="X236" s="77">
        <v>10172.09</v>
      </c>
      <c r="Y236" s="77">
        <v>-26.399999999999636</v>
      </c>
      <c r="Z236" s="77"/>
      <c r="AA236" s="77"/>
      <c r="AB236" s="77"/>
    </row>
    <row r="237" spans="1:28" x14ac:dyDescent="0.25">
      <c r="A237" s="82" t="s">
        <v>447</v>
      </c>
      <c r="B237" s="82" t="s">
        <v>896</v>
      </c>
      <c r="C237" s="78">
        <v>13943.68</v>
      </c>
      <c r="D237" s="78">
        <f t="shared" si="69"/>
        <v>13943.68</v>
      </c>
      <c r="E237" s="79" t="str">
        <f t="shared" si="73"/>
        <v>Yes</v>
      </c>
      <c r="F237" s="79" t="s">
        <v>666</v>
      </c>
      <c r="G237" s="47">
        <v>0</v>
      </c>
      <c r="H237" s="47">
        <v>0</v>
      </c>
      <c r="I237" s="69">
        <f t="shared" si="74"/>
        <v>13943.68</v>
      </c>
      <c r="J237" s="69">
        <f t="shared" si="70"/>
        <v>14029.278422885009</v>
      </c>
      <c r="K237" s="69">
        <f t="shared" si="71"/>
        <v>14232.927581934578</v>
      </c>
      <c r="L237" s="69">
        <f t="shared" si="72"/>
        <v>14589.38906141466</v>
      </c>
      <c r="N237" s="69">
        <f t="shared" si="75"/>
        <v>0</v>
      </c>
      <c r="O237" s="69">
        <f t="shared" si="76"/>
        <v>0</v>
      </c>
      <c r="P237" s="69">
        <f t="shared" si="77"/>
        <v>0</v>
      </c>
      <c r="Q237" s="69">
        <f t="shared" si="78"/>
        <v>0</v>
      </c>
      <c r="R237" s="43"/>
      <c r="S237" s="77">
        <f t="shared" si="79"/>
        <v>13943.68</v>
      </c>
      <c r="T237" s="77">
        <f t="shared" si="80"/>
        <v>14029.278422885009</v>
      </c>
      <c r="U237" s="77">
        <f t="shared" si="81"/>
        <v>14232.927581934578</v>
      </c>
      <c r="V237" s="77">
        <f t="shared" si="82"/>
        <v>14589.38906141466</v>
      </c>
      <c r="X237" s="77">
        <v>13726.3</v>
      </c>
      <c r="Y237" s="77">
        <v>0</v>
      </c>
      <c r="Z237" s="77"/>
      <c r="AA237" s="77"/>
      <c r="AB237" s="77"/>
    </row>
    <row r="238" spans="1:28" x14ac:dyDescent="0.25">
      <c r="A238" s="82" t="s">
        <v>449</v>
      </c>
      <c r="B238" s="82" t="s">
        <v>897</v>
      </c>
      <c r="C238" s="78">
        <v>895.26</v>
      </c>
      <c r="D238" s="78">
        <f t="shared" si="69"/>
        <v>895.26</v>
      </c>
      <c r="E238" s="79" t="str">
        <f t="shared" si="73"/>
        <v>Yes</v>
      </c>
      <c r="F238" s="79" t="s">
        <v>666</v>
      </c>
      <c r="G238" s="47">
        <v>0</v>
      </c>
      <c r="H238" s="47">
        <v>0</v>
      </c>
      <c r="I238" s="69">
        <f t="shared" si="74"/>
        <v>895.26</v>
      </c>
      <c r="J238" s="69">
        <f t="shared" si="70"/>
        <v>900.75588373170012</v>
      </c>
      <c r="K238" s="69">
        <f t="shared" si="71"/>
        <v>913.83126599310583</v>
      </c>
      <c r="L238" s="69">
        <f t="shared" si="72"/>
        <v>936.718029323829</v>
      </c>
      <c r="N238" s="69">
        <f t="shared" si="75"/>
        <v>0</v>
      </c>
      <c r="O238" s="69">
        <f t="shared" si="76"/>
        <v>0</v>
      </c>
      <c r="P238" s="69">
        <f t="shared" si="77"/>
        <v>0</v>
      </c>
      <c r="Q238" s="69">
        <f t="shared" si="78"/>
        <v>0</v>
      </c>
      <c r="R238" s="43"/>
      <c r="S238" s="77">
        <f t="shared" si="79"/>
        <v>895.26</v>
      </c>
      <c r="T238" s="77">
        <f t="shared" si="80"/>
        <v>900.75588373170012</v>
      </c>
      <c r="U238" s="77">
        <f t="shared" si="81"/>
        <v>913.83126599310583</v>
      </c>
      <c r="V238" s="77">
        <f t="shared" si="82"/>
        <v>936.718029323829</v>
      </c>
      <c r="X238" s="77">
        <v>895.63</v>
      </c>
      <c r="Y238" s="77">
        <v>0</v>
      </c>
      <c r="Z238" s="77"/>
      <c r="AA238" s="77"/>
      <c r="AB238" s="77"/>
    </row>
    <row r="239" spans="1:28" x14ac:dyDescent="0.25">
      <c r="A239" s="82" t="s">
        <v>451</v>
      </c>
      <c r="B239" s="82" t="s">
        <v>898</v>
      </c>
      <c r="C239" s="78">
        <v>4898.17</v>
      </c>
      <c r="D239" s="78">
        <f t="shared" si="69"/>
        <v>4898.17</v>
      </c>
      <c r="E239" s="79" t="str">
        <f t="shared" si="73"/>
        <v>Yes</v>
      </c>
      <c r="F239" s="79" t="s">
        <v>666</v>
      </c>
      <c r="G239" s="47">
        <v>23.2</v>
      </c>
      <c r="H239" s="47">
        <v>0</v>
      </c>
      <c r="I239" s="69">
        <f t="shared" si="74"/>
        <v>4898.17</v>
      </c>
      <c r="J239" s="69">
        <f t="shared" si="70"/>
        <v>4928.2392232626298</v>
      </c>
      <c r="K239" s="69">
        <f t="shared" si="71"/>
        <v>4999.7775977363572</v>
      </c>
      <c r="L239" s="69">
        <f t="shared" si="72"/>
        <v>5124.9962577274755</v>
      </c>
      <c r="N239" s="69">
        <f t="shared" si="75"/>
        <v>-23.2</v>
      </c>
      <c r="O239" s="69">
        <f t="shared" si="76"/>
        <v>-23.2</v>
      </c>
      <c r="P239" s="69">
        <f t="shared" si="77"/>
        <v>-23.2</v>
      </c>
      <c r="Q239" s="69">
        <f t="shared" si="78"/>
        <v>-23.2</v>
      </c>
      <c r="R239" s="43"/>
      <c r="S239" s="77">
        <f t="shared" si="79"/>
        <v>4874.97</v>
      </c>
      <c r="T239" s="77">
        <f t="shared" si="80"/>
        <v>4905.03922326263</v>
      </c>
      <c r="U239" s="77">
        <f t="shared" si="81"/>
        <v>4976.5775977363573</v>
      </c>
      <c r="V239" s="77">
        <f t="shared" si="82"/>
        <v>5101.7962577274757</v>
      </c>
      <c r="X239" s="77">
        <v>4647.8100000000004</v>
      </c>
      <c r="Y239" s="77">
        <v>-14</v>
      </c>
      <c r="Z239" s="77"/>
      <c r="AA239" s="77"/>
      <c r="AB239" s="77"/>
    </row>
    <row r="240" spans="1:28" x14ac:dyDescent="0.25">
      <c r="A240" s="82" t="s">
        <v>453</v>
      </c>
      <c r="B240" s="82" t="s">
        <v>899</v>
      </c>
      <c r="C240" s="78">
        <v>4015.96</v>
      </c>
      <c r="D240" s="78">
        <f t="shared" si="69"/>
        <v>4015.96</v>
      </c>
      <c r="E240" s="79" t="str">
        <f t="shared" si="73"/>
        <v>Yes</v>
      </c>
      <c r="F240" s="79" t="s">
        <v>666</v>
      </c>
      <c r="G240" s="47">
        <v>0</v>
      </c>
      <c r="H240" s="47">
        <v>0</v>
      </c>
      <c r="I240" s="69">
        <f t="shared" si="74"/>
        <v>4015.96</v>
      </c>
      <c r="J240" s="69">
        <f t="shared" si="70"/>
        <v>4040.6134517694954</v>
      </c>
      <c r="K240" s="69">
        <f t="shared" si="71"/>
        <v>4099.2670408346994</v>
      </c>
      <c r="L240" s="69">
        <f t="shared" si="72"/>
        <v>4201.9325526029579</v>
      </c>
      <c r="N240" s="69">
        <f t="shared" si="75"/>
        <v>0</v>
      </c>
      <c r="O240" s="69">
        <f t="shared" si="76"/>
        <v>0</v>
      </c>
      <c r="P240" s="69">
        <f t="shared" si="77"/>
        <v>0</v>
      </c>
      <c r="Q240" s="69">
        <f t="shared" si="78"/>
        <v>0</v>
      </c>
      <c r="R240" s="43"/>
      <c r="S240" s="77">
        <f t="shared" si="79"/>
        <v>4015.96</v>
      </c>
      <c r="T240" s="77">
        <f t="shared" si="80"/>
        <v>4040.6134517694954</v>
      </c>
      <c r="U240" s="77">
        <f t="shared" si="81"/>
        <v>4099.2670408346994</v>
      </c>
      <c r="V240" s="77">
        <f t="shared" si="82"/>
        <v>4201.9325526029579</v>
      </c>
      <c r="X240" s="77">
        <v>4135.62</v>
      </c>
      <c r="Y240" s="77">
        <v>0</v>
      </c>
      <c r="Z240" s="77"/>
      <c r="AA240" s="77"/>
      <c r="AB240" s="77"/>
    </row>
    <row r="241" spans="1:28" x14ac:dyDescent="0.25">
      <c r="A241" s="82" t="s">
        <v>455</v>
      </c>
      <c r="B241" s="82" t="s">
        <v>900</v>
      </c>
      <c r="C241" s="78">
        <v>511.66</v>
      </c>
      <c r="D241" s="78">
        <f t="shared" si="69"/>
        <v>511.66</v>
      </c>
      <c r="E241" s="79" t="str">
        <f t="shared" si="73"/>
        <v>Yes</v>
      </c>
      <c r="F241" s="79" t="s">
        <v>666</v>
      </c>
      <c r="G241" s="47">
        <v>0</v>
      </c>
      <c r="H241" s="47">
        <v>0</v>
      </c>
      <c r="I241" s="69">
        <f t="shared" si="74"/>
        <v>511.66</v>
      </c>
      <c r="J241" s="69">
        <f t="shared" si="70"/>
        <v>514.80101363867675</v>
      </c>
      <c r="K241" s="69">
        <f t="shared" si="71"/>
        <v>522.2738707839427</v>
      </c>
      <c r="L241" s="69">
        <f t="shared" si="72"/>
        <v>535.35413944980269</v>
      </c>
      <c r="N241" s="69">
        <f t="shared" si="75"/>
        <v>0</v>
      </c>
      <c r="O241" s="69">
        <f t="shared" si="76"/>
        <v>0</v>
      </c>
      <c r="P241" s="69">
        <f t="shared" si="77"/>
        <v>0</v>
      </c>
      <c r="Q241" s="69">
        <f t="shared" si="78"/>
        <v>0</v>
      </c>
      <c r="R241" s="43"/>
      <c r="S241" s="77">
        <f t="shared" si="79"/>
        <v>511.66</v>
      </c>
      <c r="T241" s="77">
        <f t="shared" si="80"/>
        <v>514.80101363867675</v>
      </c>
      <c r="U241" s="77">
        <f t="shared" si="81"/>
        <v>522.2738707839427</v>
      </c>
      <c r="V241" s="77">
        <f t="shared" si="82"/>
        <v>535.35413944980269</v>
      </c>
      <c r="X241" s="77">
        <v>501.27</v>
      </c>
      <c r="Y241" s="77">
        <v>0</v>
      </c>
      <c r="Z241" s="77"/>
      <c r="AA241" s="77"/>
      <c r="AB241" s="77"/>
    </row>
    <row r="242" spans="1:28" x14ac:dyDescent="0.25">
      <c r="A242" s="82" t="s">
        <v>457</v>
      </c>
      <c r="B242" s="82" t="s">
        <v>901</v>
      </c>
      <c r="C242" s="78">
        <v>3645.08</v>
      </c>
      <c r="D242" s="78">
        <f t="shared" si="69"/>
        <v>3645.08</v>
      </c>
      <c r="E242" s="79" t="str">
        <f t="shared" si="73"/>
        <v>Yes</v>
      </c>
      <c r="F242" s="79" t="s">
        <v>666</v>
      </c>
      <c r="G242" s="47">
        <v>13</v>
      </c>
      <c r="H242" s="47">
        <v>0</v>
      </c>
      <c r="I242" s="69">
        <f t="shared" si="74"/>
        <v>3645.08</v>
      </c>
      <c r="J242" s="69">
        <f t="shared" si="70"/>
        <v>3667.4566680883158</v>
      </c>
      <c r="K242" s="69">
        <f t="shared" si="71"/>
        <v>3720.6935091997298</v>
      </c>
      <c r="L242" s="69">
        <f t="shared" si="72"/>
        <v>3813.8777051668817</v>
      </c>
      <c r="N242" s="69">
        <f t="shared" si="75"/>
        <v>-13</v>
      </c>
      <c r="O242" s="69">
        <f t="shared" si="76"/>
        <v>-13</v>
      </c>
      <c r="P242" s="69">
        <f t="shared" si="77"/>
        <v>-13</v>
      </c>
      <c r="Q242" s="69">
        <f t="shared" si="78"/>
        <v>-13</v>
      </c>
      <c r="R242" s="43"/>
      <c r="S242" s="77">
        <f t="shared" si="79"/>
        <v>3632.08</v>
      </c>
      <c r="T242" s="77">
        <f t="shared" si="80"/>
        <v>3654.4566680883158</v>
      </c>
      <c r="U242" s="77">
        <f t="shared" si="81"/>
        <v>3707.6935091997298</v>
      </c>
      <c r="V242" s="77">
        <f t="shared" si="82"/>
        <v>3800.8777051668817</v>
      </c>
      <c r="X242" s="77">
        <v>3707.09</v>
      </c>
      <c r="Y242" s="77">
        <v>-10.199999999999818</v>
      </c>
      <c r="Z242" s="77"/>
      <c r="AA242" s="77"/>
      <c r="AB242" s="77"/>
    </row>
    <row r="243" spans="1:28" x14ac:dyDescent="0.25">
      <c r="A243" s="88" t="s">
        <v>459</v>
      </c>
      <c r="B243" s="87" t="s">
        <v>902</v>
      </c>
      <c r="C243" s="78">
        <v>2513.21</v>
      </c>
      <c r="D243" s="78">
        <f t="shared" si="69"/>
        <v>2513.21</v>
      </c>
      <c r="E243" s="79" t="str">
        <f t="shared" si="73"/>
        <v>Yes</v>
      </c>
      <c r="F243" s="79" t="s">
        <v>666</v>
      </c>
      <c r="G243" s="47">
        <v>58.6</v>
      </c>
      <c r="H243" s="47">
        <v>0</v>
      </c>
      <c r="I243" s="69">
        <f t="shared" si="74"/>
        <v>2513.21</v>
      </c>
      <c r="J243" s="69">
        <f t="shared" si="70"/>
        <v>2528.6382665966826</v>
      </c>
      <c r="K243" s="69">
        <f t="shared" si="71"/>
        <v>2565.3440073347779</v>
      </c>
      <c r="L243" s="69">
        <f t="shared" si="72"/>
        <v>2629.5926529465632</v>
      </c>
      <c r="N243" s="69">
        <f t="shared" si="75"/>
        <v>-58.6</v>
      </c>
      <c r="O243" s="69">
        <f t="shared" si="76"/>
        <v>-58.6</v>
      </c>
      <c r="P243" s="69">
        <f t="shared" si="77"/>
        <v>-58.6</v>
      </c>
      <c r="Q243" s="69">
        <f t="shared" si="78"/>
        <v>-58.6</v>
      </c>
      <c r="R243" s="43"/>
      <c r="S243" s="77">
        <f t="shared" si="79"/>
        <v>2454.61</v>
      </c>
      <c r="T243" s="77">
        <f t="shared" si="80"/>
        <v>2470.0382665966827</v>
      </c>
      <c r="U243" s="77">
        <f t="shared" si="81"/>
        <v>2506.744007334778</v>
      </c>
      <c r="V243" s="77">
        <f t="shared" si="82"/>
        <v>2570.9926529465633</v>
      </c>
      <c r="X243" s="77">
        <v>2331.3700000000003</v>
      </c>
      <c r="Y243" s="77">
        <v>-50.199999999999818</v>
      </c>
      <c r="Z243" s="77"/>
      <c r="AA243" s="77"/>
      <c r="AB243" s="77"/>
    </row>
    <row r="244" spans="1:28" x14ac:dyDescent="0.25">
      <c r="A244" s="88" t="s">
        <v>461</v>
      </c>
      <c r="B244" s="87" t="s">
        <v>903</v>
      </c>
      <c r="C244" s="78">
        <v>1362.49</v>
      </c>
      <c r="D244" s="78">
        <f t="shared" si="69"/>
        <v>1362.49</v>
      </c>
      <c r="E244" s="79" t="str">
        <f t="shared" si="73"/>
        <v>Yes</v>
      </c>
      <c r="F244" s="79" t="s">
        <v>666</v>
      </c>
      <c r="G244" s="47">
        <v>0</v>
      </c>
      <c r="H244" s="47">
        <v>0</v>
      </c>
      <c r="I244" s="69">
        <f t="shared" si="74"/>
        <v>1362.49</v>
      </c>
      <c r="J244" s="69">
        <f t="shared" si="70"/>
        <v>1370.8541474271208</v>
      </c>
      <c r="K244" s="69">
        <f t="shared" si="71"/>
        <v>1390.7534812266233</v>
      </c>
      <c r="L244" s="69">
        <f t="shared" si="72"/>
        <v>1425.5846879939056</v>
      </c>
      <c r="N244" s="69">
        <f t="shared" si="75"/>
        <v>0</v>
      </c>
      <c r="O244" s="69">
        <f t="shared" si="76"/>
        <v>0</v>
      </c>
      <c r="P244" s="69">
        <f t="shared" si="77"/>
        <v>0</v>
      </c>
      <c r="Q244" s="69">
        <f t="shared" si="78"/>
        <v>0</v>
      </c>
      <c r="R244" s="43"/>
      <c r="S244" s="77">
        <f t="shared" si="79"/>
        <v>1362.49</v>
      </c>
      <c r="T244" s="77">
        <f t="shared" si="80"/>
        <v>1370.8541474271208</v>
      </c>
      <c r="U244" s="77">
        <f t="shared" si="81"/>
        <v>1390.7534812266233</v>
      </c>
      <c r="V244" s="77">
        <f t="shared" si="82"/>
        <v>1425.5846879939056</v>
      </c>
      <c r="X244" s="77">
        <v>1375.98</v>
      </c>
      <c r="Y244" s="77">
        <v>0</v>
      </c>
      <c r="Z244" s="77"/>
      <c r="AA244" s="77"/>
      <c r="AB244" s="77"/>
    </row>
    <row r="245" spans="1:28" x14ac:dyDescent="0.25">
      <c r="A245" s="82" t="s">
        <v>463</v>
      </c>
      <c r="B245" s="82" t="s">
        <v>904</v>
      </c>
      <c r="C245" s="78">
        <v>39.020000000000003</v>
      </c>
      <c r="D245" s="78">
        <f t="shared" si="69"/>
        <v>39.020000000000003</v>
      </c>
      <c r="E245" s="79" t="str">
        <f t="shared" si="73"/>
        <v>No</v>
      </c>
      <c r="F245" s="79" t="s">
        <v>666</v>
      </c>
      <c r="G245" s="47">
        <v>0</v>
      </c>
      <c r="H245" s="47">
        <v>15</v>
      </c>
      <c r="I245" s="69">
        <f t="shared" si="74"/>
        <v>39.020000000000003</v>
      </c>
      <c r="J245" s="69">
        <f t="shared" si="70"/>
        <v>39.020000000000003</v>
      </c>
      <c r="K245" s="69">
        <f t="shared" si="71"/>
        <v>39.020000000000003</v>
      </c>
      <c r="L245" s="69">
        <f t="shared" si="72"/>
        <v>39.020000000000003</v>
      </c>
      <c r="N245" s="69">
        <f t="shared" si="75"/>
        <v>15</v>
      </c>
      <c r="O245" s="69">
        <f t="shared" si="76"/>
        <v>15</v>
      </c>
      <c r="P245" s="69">
        <f t="shared" si="77"/>
        <v>15</v>
      </c>
      <c r="Q245" s="69">
        <f t="shared" si="78"/>
        <v>15</v>
      </c>
      <c r="R245" s="43"/>
      <c r="S245" s="77">
        <f t="shared" si="79"/>
        <v>54.02</v>
      </c>
      <c r="T245" s="77">
        <f t="shared" si="80"/>
        <v>54.02</v>
      </c>
      <c r="U245" s="77">
        <f t="shared" si="81"/>
        <v>54.02</v>
      </c>
      <c r="V245" s="77">
        <f t="shared" si="82"/>
        <v>54.02</v>
      </c>
      <c r="X245" s="77">
        <v>51.1</v>
      </c>
      <c r="Y245" s="77">
        <v>10.5</v>
      </c>
      <c r="Z245" s="77"/>
      <c r="AA245" s="77"/>
      <c r="AB245" s="77"/>
    </row>
    <row r="246" spans="1:28" x14ac:dyDescent="0.25">
      <c r="A246" s="82" t="s">
        <v>465</v>
      </c>
      <c r="B246" s="82" t="s">
        <v>905</v>
      </c>
      <c r="C246" s="78">
        <v>797.03</v>
      </c>
      <c r="D246" s="78">
        <f t="shared" si="69"/>
        <v>797.03</v>
      </c>
      <c r="E246" s="79" t="str">
        <f t="shared" si="73"/>
        <v>Yes</v>
      </c>
      <c r="F246" s="79" t="s">
        <v>668</v>
      </c>
      <c r="G246" s="47">
        <v>53.75</v>
      </c>
      <c r="H246" s="47">
        <v>0</v>
      </c>
      <c r="I246" s="69">
        <f t="shared" si="74"/>
        <v>797.03</v>
      </c>
      <c r="J246" s="69">
        <f t="shared" si="70"/>
        <v>801.92286264401059</v>
      </c>
      <c r="K246" s="69">
        <f t="shared" si="71"/>
        <v>813.5635836901962</v>
      </c>
      <c r="L246" s="69">
        <f t="shared" si="72"/>
        <v>833.9391583584337</v>
      </c>
      <c r="N246" s="69">
        <f t="shared" si="75"/>
        <v>-53.75</v>
      </c>
      <c r="O246" s="69">
        <f t="shared" si="76"/>
        <v>-53.75</v>
      </c>
      <c r="P246" s="69">
        <f t="shared" si="77"/>
        <v>-53.75</v>
      </c>
      <c r="Q246" s="69">
        <f t="shared" si="78"/>
        <v>-53.75</v>
      </c>
      <c r="R246" s="43"/>
      <c r="S246" s="77">
        <f t="shared" si="79"/>
        <v>743.28</v>
      </c>
      <c r="T246" s="77">
        <f t="shared" si="80"/>
        <v>748.17286264401059</v>
      </c>
      <c r="U246" s="77">
        <f t="shared" si="81"/>
        <v>759.8135836901962</v>
      </c>
      <c r="V246" s="77">
        <f t="shared" si="82"/>
        <v>780.1891583584337</v>
      </c>
      <c r="X246" s="77">
        <v>702.43999999999994</v>
      </c>
      <c r="Y246" s="77">
        <v>-37.200000000000045</v>
      </c>
      <c r="Z246" s="77"/>
      <c r="AA246" s="77"/>
      <c r="AB246" s="77"/>
    </row>
    <row r="247" spans="1:28" x14ac:dyDescent="0.25">
      <c r="A247" s="82" t="s">
        <v>467</v>
      </c>
      <c r="B247" s="82" t="s">
        <v>906</v>
      </c>
      <c r="C247" s="78">
        <v>433.5</v>
      </c>
      <c r="D247" s="78">
        <f t="shared" si="69"/>
        <v>433.5</v>
      </c>
      <c r="E247" s="79" t="str">
        <f t="shared" si="73"/>
        <v>Yes</v>
      </c>
      <c r="F247" s="79" t="s">
        <v>666</v>
      </c>
      <c r="G247" s="47">
        <v>0</v>
      </c>
      <c r="H247" s="47">
        <v>0</v>
      </c>
      <c r="I247" s="69">
        <f t="shared" si="74"/>
        <v>433.5</v>
      </c>
      <c r="J247" s="69">
        <f t="shared" si="70"/>
        <v>436.16119964891988</v>
      </c>
      <c r="K247" s="69">
        <f t="shared" si="71"/>
        <v>442.49252039408816</v>
      </c>
      <c r="L247" s="69">
        <f t="shared" si="72"/>
        <v>453.5746774254182</v>
      </c>
      <c r="N247" s="69">
        <f t="shared" si="75"/>
        <v>0</v>
      </c>
      <c r="O247" s="69">
        <f t="shared" si="76"/>
        <v>0</v>
      </c>
      <c r="P247" s="69">
        <f t="shared" si="77"/>
        <v>0</v>
      </c>
      <c r="Q247" s="69">
        <f t="shared" si="78"/>
        <v>0</v>
      </c>
      <c r="R247" s="43"/>
      <c r="S247" s="77">
        <f t="shared" si="79"/>
        <v>433.5</v>
      </c>
      <c r="T247" s="77">
        <f t="shared" si="80"/>
        <v>436.16119964891988</v>
      </c>
      <c r="U247" s="77">
        <f t="shared" si="81"/>
        <v>442.49252039408816</v>
      </c>
      <c r="V247" s="77">
        <f t="shared" si="82"/>
        <v>453.5746774254182</v>
      </c>
      <c r="X247" s="77">
        <v>401.2</v>
      </c>
      <c r="Y247" s="77">
        <v>0</v>
      </c>
      <c r="Z247" s="77"/>
      <c r="AA247" s="77"/>
      <c r="AB247" s="77"/>
    </row>
    <row r="248" spans="1:28" x14ac:dyDescent="0.25">
      <c r="A248" s="82" t="s">
        <v>469</v>
      </c>
      <c r="B248" s="82" t="s">
        <v>907</v>
      </c>
      <c r="C248" s="78">
        <v>931.42</v>
      </c>
      <c r="D248" s="78">
        <f t="shared" si="69"/>
        <v>931.42</v>
      </c>
      <c r="E248" s="79" t="str">
        <f t="shared" si="73"/>
        <v>Yes</v>
      </c>
      <c r="F248" s="79" t="s">
        <v>668</v>
      </c>
      <c r="G248" s="47">
        <v>6.7</v>
      </c>
      <c r="H248" s="47">
        <v>43.21</v>
      </c>
      <c r="I248" s="69">
        <f t="shared" si="74"/>
        <v>931.42</v>
      </c>
      <c r="J248" s="69">
        <f t="shared" si="70"/>
        <v>937.13786522952</v>
      </c>
      <c r="K248" s="69">
        <f t="shared" si="71"/>
        <v>950.74136873232192</v>
      </c>
      <c r="L248" s="69">
        <f t="shared" si="72"/>
        <v>974.55253990215215</v>
      </c>
      <c r="N248" s="69">
        <f t="shared" si="75"/>
        <v>36.51</v>
      </c>
      <c r="O248" s="69">
        <f t="shared" si="76"/>
        <v>36.51</v>
      </c>
      <c r="P248" s="69">
        <f t="shared" si="77"/>
        <v>36.51</v>
      </c>
      <c r="Q248" s="69">
        <f t="shared" si="78"/>
        <v>36.51</v>
      </c>
      <c r="R248" s="43"/>
      <c r="S248" s="77">
        <f t="shared" si="79"/>
        <v>967.93</v>
      </c>
      <c r="T248" s="77">
        <f t="shared" si="80"/>
        <v>973.64786522951999</v>
      </c>
      <c r="U248" s="77">
        <f t="shared" si="81"/>
        <v>987.25136873232191</v>
      </c>
      <c r="V248" s="77">
        <f t="shared" si="82"/>
        <v>1011.0625399021521</v>
      </c>
      <c r="X248" s="77">
        <v>757.58000000000015</v>
      </c>
      <c r="Y248" s="77">
        <v>29.230000000000018</v>
      </c>
      <c r="Z248" s="77"/>
      <c r="AA248" s="77"/>
      <c r="AB248" s="77"/>
    </row>
    <row r="249" spans="1:28" x14ac:dyDescent="0.25">
      <c r="A249" s="82" t="s">
        <v>471</v>
      </c>
      <c r="B249" s="82" t="s">
        <v>908</v>
      </c>
      <c r="C249" s="78">
        <v>1800.43</v>
      </c>
      <c r="D249" s="78">
        <f t="shared" si="69"/>
        <v>1800.43</v>
      </c>
      <c r="E249" s="79" t="str">
        <f t="shared" si="73"/>
        <v>Yes</v>
      </c>
      <c r="F249" s="79" t="s">
        <v>668</v>
      </c>
      <c r="G249" s="47">
        <v>19.740000000000002</v>
      </c>
      <c r="H249" s="47">
        <v>0</v>
      </c>
      <c r="I249" s="69">
        <f t="shared" si="74"/>
        <v>1800.43</v>
      </c>
      <c r="J249" s="69">
        <f t="shared" si="70"/>
        <v>1811.4826036537597</v>
      </c>
      <c r="K249" s="69">
        <f t="shared" si="71"/>
        <v>1837.778104943779</v>
      </c>
      <c r="L249" s="69">
        <f t="shared" si="72"/>
        <v>1883.804974572193</v>
      </c>
      <c r="N249" s="69">
        <f t="shared" si="75"/>
        <v>-19.740000000000002</v>
      </c>
      <c r="O249" s="69">
        <f t="shared" si="76"/>
        <v>-19.740000000000002</v>
      </c>
      <c r="P249" s="69">
        <f t="shared" si="77"/>
        <v>-19.740000000000002</v>
      </c>
      <c r="Q249" s="69">
        <f t="shared" si="78"/>
        <v>-19.740000000000002</v>
      </c>
      <c r="R249" s="43"/>
      <c r="S249" s="77">
        <f t="shared" si="79"/>
        <v>1780.69</v>
      </c>
      <c r="T249" s="77">
        <f t="shared" si="80"/>
        <v>1791.7426036537597</v>
      </c>
      <c r="U249" s="77">
        <f t="shared" si="81"/>
        <v>1818.038104943779</v>
      </c>
      <c r="V249" s="77">
        <f t="shared" si="82"/>
        <v>1864.064974572193</v>
      </c>
      <c r="X249" s="77">
        <v>1727.0900000000001</v>
      </c>
      <c r="Y249" s="77">
        <v>-15.779999999999973</v>
      </c>
      <c r="Z249" s="77"/>
      <c r="AA249" s="77"/>
      <c r="AB249" s="77"/>
    </row>
    <row r="250" spans="1:28" x14ac:dyDescent="0.25">
      <c r="A250" s="82" t="s">
        <v>473</v>
      </c>
      <c r="B250" s="82" t="s">
        <v>909</v>
      </c>
      <c r="C250" s="78">
        <v>219.4</v>
      </c>
      <c r="D250" s="78">
        <f t="shared" si="69"/>
        <v>219.4</v>
      </c>
      <c r="E250" s="79" t="str">
        <f t="shared" si="73"/>
        <v>Yes</v>
      </c>
      <c r="F250" s="79" t="s">
        <v>668</v>
      </c>
      <c r="G250" s="47">
        <v>0</v>
      </c>
      <c r="H250" s="47">
        <v>92.29</v>
      </c>
      <c r="I250" s="69">
        <f t="shared" si="74"/>
        <v>219.4</v>
      </c>
      <c r="J250" s="69">
        <f t="shared" si="70"/>
        <v>220.7468678269274</v>
      </c>
      <c r="K250" s="69">
        <f t="shared" si="71"/>
        <v>223.95123177500105</v>
      </c>
      <c r="L250" s="69">
        <f t="shared" si="72"/>
        <v>229.56005588728203</v>
      </c>
      <c r="N250" s="69">
        <f t="shared" si="75"/>
        <v>92.29</v>
      </c>
      <c r="O250" s="69">
        <f t="shared" si="76"/>
        <v>92.29</v>
      </c>
      <c r="P250" s="69">
        <f t="shared" si="77"/>
        <v>92.29</v>
      </c>
      <c r="Q250" s="69">
        <f t="shared" si="78"/>
        <v>92.29</v>
      </c>
      <c r="R250" s="43"/>
      <c r="S250" s="77">
        <f t="shared" si="79"/>
        <v>311.69</v>
      </c>
      <c r="T250" s="77">
        <f t="shared" si="80"/>
        <v>313.03686782692739</v>
      </c>
      <c r="U250" s="77">
        <f t="shared" si="81"/>
        <v>316.24123177500104</v>
      </c>
      <c r="V250" s="77">
        <f t="shared" si="82"/>
        <v>321.85005588728205</v>
      </c>
      <c r="X250" s="77">
        <v>382.07</v>
      </c>
      <c r="Y250" s="77">
        <v>84.199999999999989</v>
      </c>
      <c r="Z250" s="77"/>
      <c r="AA250" s="77"/>
      <c r="AB250" s="77"/>
    </row>
    <row r="251" spans="1:28" x14ac:dyDescent="0.25">
      <c r="A251" s="82" t="s">
        <v>475</v>
      </c>
      <c r="B251" s="82" t="s">
        <v>910</v>
      </c>
      <c r="C251" s="78">
        <v>78.900000000000006</v>
      </c>
      <c r="D251" s="78">
        <f t="shared" si="69"/>
        <v>78.900000000000006</v>
      </c>
      <c r="E251" s="79" t="str">
        <f t="shared" si="73"/>
        <v>No</v>
      </c>
      <c r="F251" s="79" t="s">
        <v>666</v>
      </c>
      <c r="G251" s="47">
        <v>0</v>
      </c>
      <c r="H251" s="47">
        <v>23.880000000000003</v>
      </c>
      <c r="I251" s="69">
        <f t="shared" si="74"/>
        <v>78.900000000000006</v>
      </c>
      <c r="J251" s="69">
        <f t="shared" si="70"/>
        <v>78.900000000000006</v>
      </c>
      <c r="K251" s="69">
        <f t="shared" si="71"/>
        <v>78.900000000000006</v>
      </c>
      <c r="L251" s="69">
        <f t="shared" si="72"/>
        <v>78.900000000000006</v>
      </c>
      <c r="N251" s="69">
        <f t="shared" si="75"/>
        <v>23.880000000000003</v>
      </c>
      <c r="O251" s="69">
        <f t="shared" si="76"/>
        <v>23.880000000000003</v>
      </c>
      <c r="P251" s="69">
        <f t="shared" si="77"/>
        <v>23.880000000000003</v>
      </c>
      <c r="Q251" s="69">
        <f t="shared" si="78"/>
        <v>23.880000000000003</v>
      </c>
      <c r="R251" s="43"/>
      <c r="S251" s="77">
        <f t="shared" si="79"/>
        <v>102.78</v>
      </c>
      <c r="T251" s="77">
        <f t="shared" si="80"/>
        <v>102.78</v>
      </c>
      <c r="U251" s="77">
        <f t="shared" si="81"/>
        <v>102.78</v>
      </c>
      <c r="V251" s="77">
        <f t="shared" si="82"/>
        <v>102.78</v>
      </c>
      <c r="X251" s="77">
        <v>106.54</v>
      </c>
      <c r="Y251" s="77">
        <v>14.25</v>
      </c>
      <c r="Z251" s="77"/>
      <c r="AA251" s="77"/>
      <c r="AB251" s="77"/>
    </row>
    <row r="252" spans="1:28" x14ac:dyDescent="0.25">
      <c r="A252" s="82" t="s">
        <v>477</v>
      </c>
      <c r="B252" s="82" t="s">
        <v>911</v>
      </c>
      <c r="C252" s="78">
        <v>34.6</v>
      </c>
      <c r="D252" s="78">
        <f t="shared" si="69"/>
        <v>34.6</v>
      </c>
      <c r="E252" s="79" t="str">
        <f t="shared" si="73"/>
        <v>No</v>
      </c>
      <c r="F252" s="79" t="s">
        <v>666</v>
      </c>
      <c r="G252" s="47">
        <v>0</v>
      </c>
      <c r="H252" s="47">
        <v>12</v>
      </c>
      <c r="I252" s="69">
        <f t="shared" si="74"/>
        <v>34.6</v>
      </c>
      <c r="J252" s="69">
        <f t="shared" si="70"/>
        <v>34.6</v>
      </c>
      <c r="K252" s="69">
        <f t="shared" si="71"/>
        <v>34.6</v>
      </c>
      <c r="L252" s="69">
        <f t="shared" si="72"/>
        <v>34.6</v>
      </c>
      <c r="N252" s="69">
        <f t="shared" si="75"/>
        <v>12</v>
      </c>
      <c r="O252" s="69">
        <f t="shared" si="76"/>
        <v>12</v>
      </c>
      <c r="P252" s="69">
        <f t="shared" si="77"/>
        <v>12</v>
      </c>
      <c r="Q252" s="69">
        <f t="shared" si="78"/>
        <v>12</v>
      </c>
      <c r="R252" s="43"/>
      <c r="S252" s="77">
        <f t="shared" si="79"/>
        <v>46.6</v>
      </c>
      <c r="T252" s="77">
        <f t="shared" si="80"/>
        <v>46.6</v>
      </c>
      <c r="U252" s="77">
        <f t="shared" si="81"/>
        <v>46.6</v>
      </c>
      <c r="V252" s="77">
        <f t="shared" si="82"/>
        <v>46.6</v>
      </c>
      <c r="X252" s="77">
        <v>59.5</v>
      </c>
      <c r="Y252" s="77">
        <v>12</v>
      </c>
      <c r="Z252" s="77"/>
      <c r="AA252" s="77"/>
      <c r="AB252" s="77"/>
    </row>
    <row r="253" spans="1:28" x14ac:dyDescent="0.25">
      <c r="A253" s="82" t="s">
        <v>479</v>
      </c>
      <c r="B253" s="82" t="s">
        <v>912</v>
      </c>
      <c r="C253" s="78">
        <v>126.68</v>
      </c>
      <c r="D253" s="78">
        <f t="shared" si="69"/>
        <v>126.68</v>
      </c>
      <c r="E253" s="79" t="str">
        <f t="shared" si="73"/>
        <v>Yes</v>
      </c>
      <c r="F253" s="79" t="s">
        <v>666</v>
      </c>
      <c r="G253" s="47">
        <v>10</v>
      </c>
      <c r="H253" s="47">
        <v>0</v>
      </c>
      <c r="I253" s="69">
        <f t="shared" si="74"/>
        <v>126.68</v>
      </c>
      <c r="J253" s="69">
        <f t="shared" si="70"/>
        <v>127.45767190663247</v>
      </c>
      <c r="K253" s="69">
        <f t="shared" si="71"/>
        <v>129.30784886625858</v>
      </c>
      <c r="L253" s="69">
        <f t="shared" si="72"/>
        <v>132.54634402826292</v>
      </c>
      <c r="N253" s="69">
        <f t="shared" si="75"/>
        <v>-10</v>
      </c>
      <c r="O253" s="69">
        <f t="shared" si="76"/>
        <v>-10</v>
      </c>
      <c r="P253" s="69">
        <f t="shared" si="77"/>
        <v>-10</v>
      </c>
      <c r="Q253" s="69">
        <f t="shared" si="78"/>
        <v>-10</v>
      </c>
      <c r="R253" s="43"/>
      <c r="S253" s="77">
        <f t="shared" si="79"/>
        <v>116.68</v>
      </c>
      <c r="T253" s="77">
        <f t="shared" si="80"/>
        <v>117.45767190663247</v>
      </c>
      <c r="U253" s="77">
        <f t="shared" si="81"/>
        <v>119.30784886625858</v>
      </c>
      <c r="V253" s="77">
        <f t="shared" si="82"/>
        <v>122.54634402826292</v>
      </c>
      <c r="X253" s="77">
        <v>126.56</v>
      </c>
      <c r="Y253" s="77">
        <v>-5</v>
      </c>
      <c r="Z253" s="77"/>
      <c r="AA253" s="77"/>
      <c r="AB253" s="77"/>
    </row>
    <row r="254" spans="1:28" x14ac:dyDescent="0.25">
      <c r="A254" s="82" t="s">
        <v>481</v>
      </c>
      <c r="B254" s="82" t="s">
        <v>913</v>
      </c>
      <c r="C254" s="78">
        <v>459.25</v>
      </c>
      <c r="D254" s="78">
        <f t="shared" ref="D254:D264" si="83">C254</f>
        <v>459.25</v>
      </c>
      <c r="E254" s="79" t="str">
        <f t="shared" si="73"/>
        <v>Yes</v>
      </c>
      <c r="F254" s="79" t="s">
        <v>666</v>
      </c>
      <c r="G254" s="47">
        <v>31</v>
      </c>
      <c r="H254" s="47">
        <v>0</v>
      </c>
      <c r="I254" s="69">
        <f t="shared" si="74"/>
        <v>459.25</v>
      </c>
      <c r="J254" s="69">
        <f t="shared" si="70"/>
        <v>462.06927552195259</v>
      </c>
      <c r="K254" s="69">
        <f t="shared" si="71"/>
        <v>468.77667817989618</v>
      </c>
      <c r="L254" s="69">
        <f t="shared" si="72"/>
        <v>480.51711789532482</v>
      </c>
      <c r="N254" s="69">
        <f t="shared" si="75"/>
        <v>-31</v>
      </c>
      <c r="O254" s="69">
        <f t="shared" si="76"/>
        <v>-31</v>
      </c>
      <c r="P254" s="69">
        <f t="shared" si="77"/>
        <v>-31</v>
      </c>
      <c r="Q254" s="69">
        <f t="shared" si="78"/>
        <v>-31</v>
      </c>
      <c r="R254" s="43"/>
      <c r="S254" s="77">
        <f t="shared" si="79"/>
        <v>428.25</v>
      </c>
      <c r="T254" s="77">
        <f t="shared" si="80"/>
        <v>431.06927552195259</v>
      </c>
      <c r="U254" s="77">
        <f t="shared" si="81"/>
        <v>437.77667817989618</v>
      </c>
      <c r="V254" s="77">
        <f t="shared" si="82"/>
        <v>449.51711789532482</v>
      </c>
      <c r="X254" s="77">
        <v>431.58</v>
      </c>
      <c r="Y254" s="77">
        <v>-33</v>
      </c>
      <c r="Z254" s="77"/>
      <c r="AA254" s="77"/>
      <c r="AB254" s="77"/>
    </row>
    <row r="255" spans="1:28" x14ac:dyDescent="0.25">
      <c r="A255" s="82" t="s">
        <v>483</v>
      </c>
      <c r="B255" s="82" t="s">
        <v>914</v>
      </c>
      <c r="C255" s="78">
        <v>226.08</v>
      </c>
      <c r="D255" s="78">
        <f t="shared" si="83"/>
        <v>226.08</v>
      </c>
      <c r="E255" s="79" t="str">
        <f t="shared" si="73"/>
        <v>Yes</v>
      </c>
      <c r="F255" s="79" t="s">
        <v>666</v>
      </c>
      <c r="G255" s="47">
        <v>3</v>
      </c>
      <c r="H255" s="47">
        <v>0</v>
      </c>
      <c r="I255" s="69">
        <f t="shared" si="74"/>
        <v>226.08</v>
      </c>
      <c r="J255" s="69">
        <f t="shared" si="70"/>
        <v>227.46787547088306</v>
      </c>
      <c r="K255" s="69">
        <f t="shared" si="71"/>
        <v>230.76980163943588</v>
      </c>
      <c r="L255" s="69">
        <f t="shared" si="72"/>
        <v>236.54939578394129</v>
      </c>
      <c r="N255" s="69">
        <f t="shared" si="75"/>
        <v>-3</v>
      </c>
      <c r="O255" s="69">
        <f t="shared" si="76"/>
        <v>-3</v>
      </c>
      <c r="P255" s="69">
        <f t="shared" si="77"/>
        <v>-3</v>
      </c>
      <c r="Q255" s="69">
        <f t="shared" si="78"/>
        <v>-3</v>
      </c>
      <c r="R255" s="43"/>
      <c r="S255" s="77">
        <f t="shared" si="79"/>
        <v>223.08</v>
      </c>
      <c r="T255" s="77">
        <f t="shared" si="80"/>
        <v>224.46787547088306</v>
      </c>
      <c r="U255" s="77">
        <f t="shared" si="81"/>
        <v>227.76980163943588</v>
      </c>
      <c r="V255" s="77">
        <f t="shared" si="82"/>
        <v>233.54939578394129</v>
      </c>
      <c r="X255" s="77">
        <v>225.82</v>
      </c>
      <c r="Y255" s="77">
        <v>-3</v>
      </c>
      <c r="Z255" s="77"/>
      <c r="AA255" s="77"/>
      <c r="AB255" s="77"/>
    </row>
    <row r="256" spans="1:28" x14ac:dyDescent="0.25">
      <c r="A256" s="82" t="s">
        <v>485</v>
      </c>
      <c r="B256" s="82" t="s">
        <v>915</v>
      </c>
      <c r="C256" s="78">
        <v>1017.81</v>
      </c>
      <c r="D256" s="78">
        <f t="shared" si="83"/>
        <v>1017.81</v>
      </c>
      <c r="E256" s="79" t="str">
        <f t="shared" si="73"/>
        <v>Yes</v>
      </c>
      <c r="F256" s="79" t="s">
        <v>666</v>
      </c>
      <c r="G256" s="47">
        <v>20.3</v>
      </c>
      <c r="H256" s="47">
        <v>0</v>
      </c>
      <c r="I256" s="69">
        <f t="shared" si="74"/>
        <v>1017.81</v>
      </c>
      <c r="J256" s="69">
        <f t="shared" si="70"/>
        <v>1024.0582021099588</v>
      </c>
      <c r="K256" s="69">
        <f t="shared" si="71"/>
        <v>1038.9234421737183</v>
      </c>
      <c r="L256" s="69">
        <f t="shared" si="72"/>
        <v>1064.9431197932292</v>
      </c>
      <c r="N256" s="69">
        <f t="shared" si="75"/>
        <v>-20.3</v>
      </c>
      <c r="O256" s="69">
        <f t="shared" si="76"/>
        <v>-20.3</v>
      </c>
      <c r="P256" s="69">
        <f t="shared" si="77"/>
        <v>-20.3</v>
      </c>
      <c r="Q256" s="69">
        <f t="shared" si="78"/>
        <v>-20.3</v>
      </c>
      <c r="R256" s="43"/>
      <c r="S256" s="77">
        <f t="shared" si="79"/>
        <v>997.51</v>
      </c>
      <c r="T256" s="77">
        <f t="shared" si="80"/>
        <v>1003.7582021099588</v>
      </c>
      <c r="U256" s="77">
        <f t="shared" si="81"/>
        <v>1018.6234421737183</v>
      </c>
      <c r="V256" s="77">
        <f t="shared" si="82"/>
        <v>1044.6431197932293</v>
      </c>
      <c r="X256" s="77">
        <v>933.81</v>
      </c>
      <c r="Y256" s="77">
        <v>-14</v>
      </c>
      <c r="Z256" s="77"/>
      <c r="AA256" s="77"/>
      <c r="AB256" s="77"/>
    </row>
    <row r="257" spans="1:28" x14ac:dyDescent="0.25">
      <c r="A257" s="82" t="s">
        <v>487</v>
      </c>
      <c r="B257" s="82" t="s">
        <v>916</v>
      </c>
      <c r="C257" s="78">
        <v>5625.88</v>
      </c>
      <c r="D257" s="78">
        <f t="shared" si="83"/>
        <v>5625.88</v>
      </c>
      <c r="E257" s="79" t="str">
        <f t="shared" si="73"/>
        <v>Yes</v>
      </c>
      <c r="F257" s="79" t="s">
        <v>666</v>
      </c>
      <c r="G257" s="47">
        <v>0</v>
      </c>
      <c r="H257" s="47">
        <v>0</v>
      </c>
      <c r="I257" s="69">
        <f t="shared" si="74"/>
        <v>5625.88</v>
      </c>
      <c r="J257" s="69">
        <f t="shared" si="70"/>
        <v>5660.4165395175669</v>
      </c>
      <c r="K257" s="69">
        <f t="shared" si="71"/>
        <v>5742.5832079231659</v>
      </c>
      <c r="L257" s="69">
        <f t="shared" si="72"/>
        <v>5886.4053200325525</v>
      </c>
      <c r="N257" s="69">
        <f t="shared" si="75"/>
        <v>0</v>
      </c>
      <c r="O257" s="69">
        <f t="shared" si="76"/>
        <v>0</v>
      </c>
      <c r="P257" s="69">
        <f t="shared" si="77"/>
        <v>0</v>
      </c>
      <c r="Q257" s="69">
        <f t="shared" si="78"/>
        <v>0</v>
      </c>
      <c r="R257" s="43"/>
      <c r="S257" s="77">
        <f t="shared" si="79"/>
        <v>5625.88</v>
      </c>
      <c r="T257" s="77">
        <f t="shared" si="80"/>
        <v>5660.4165395175669</v>
      </c>
      <c r="U257" s="77">
        <f t="shared" si="81"/>
        <v>5742.5832079231659</v>
      </c>
      <c r="V257" s="77">
        <f t="shared" si="82"/>
        <v>5886.4053200325525</v>
      </c>
      <c r="X257" s="77">
        <v>5652.86</v>
      </c>
      <c r="Y257" s="77">
        <v>0</v>
      </c>
      <c r="Z257" s="77"/>
      <c r="AA257" s="77"/>
      <c r="AB257" s="77"/>
    </row>
    <row r="258" spans="1:28" x14ac:dyDescent="0.25">
      <c r="A258" s="82" t="s">
        <v>489</v>
      </c>
      <c r="B258" s="82" t="s">
        <v>917</v>
      </c>
      <c r="C258" s="78">
        <v>14910.55</v>
      </c>
      <c r="D258" s="83">
        <f>C258+C265</f>
        <v>15039.949999999999</v>
      </c>
      <c r="E258" s="79" t="str">
        <f t="shared" si="73"/>
        <v>Yes</v>
      </c>
      <c r="F258" s="79" t="s">
        <v>666</v>
      </c>
      <c r="G258" s="47">
        <v>1.4</v>
      </c>
      <c r="H258" s="47">
        <v>0</v>
      </c>
      <c r="I258" s="69">
        <f t="shared" si="74"/>
        <v>15039.949999999999</v>
      </c>
      <c r="J258" s="69">
        <f t="shared" si="70"/>
        <v>15132.27828064538</v>
      </c>
      <c r="K258" s="69">
        <f t="shared" si="71"/>
        <v>15351.938597695653</v>
      </c>
      <c r="L258" s="69">
        <f t="shared" si="72"/>
        <v>15736.425535742601</v>
      </c>
      <c r="N258" s="69">
        <f t="shared" si="75"/>
        <v>-1.4</v>
      </c>
      <c r="O258" s="69">
        <f t="shared" si="76"/>
        <v>-1.4</v>
      </c>
      <c r="P258" s="69">
        <f t="shared" si="77"/>
        <v>-1.4</v>
      </c>
      <c r="Q258" s="69">
        <f t="shared" si="78"/>
        <v>-1.4</v>
      </c>
      <c r="R258" s="43"/>
      <c r="S258" s="77">
        <f t="shared" si="79"/>
        <v>15038.55</v>
      </c>
      <c r="T258" s="77">
        <f t="shared" si="80"/>
        <v>15130.87828064538</v>
      </c>
      <c r="U258" s="77">
        <f t="shared" si="81"/>
        <v>15350.538597695653</v>
      </c>
      <c r="V258" s="77">
        <f t="shared" si="82"/>
        <v>15735.025535742601</v>
      </c>
      <c r="X258" s="77">
        <v>14936.070000000002</v>
      </c>
      <c r="Y258" s="77">
        <v>0</v>
      </c>
      <c r="Z258" s="77"/>
      <c r="AA258" s="77"/>
      <c r="AB258" s="77"/>
    </row>
    <row r="259" spans="1:28" x14ac:dyDescent="0.25">
      <c r="A259" s="82" t="s">
        <v>491</v>
      </c>
      <c r="B259" s="82" t="s">
        <v>918</v>
      </c>
      <c r="C259" s="78">
        <v>6777.72</v>
      </c>
      <c r="D259" s="78">
        <f t="shared" si="83"/>
        <v>6777.72</v>
      </c>
      <c r="E259" s="79" t="str">
        <f t="shared" si="73"/>
        <v>Yes</v>
      </c>
      <c r="F259" s="79" t="s">
        <v>666</v>
      </c>
      <c r="G259" s="47">
        <v>9.5299999999999994</v>
      </c>
      <c r="H259" s="47">
        <v>0</v>
      </c>
      <c r="I259" s="69">
        <f t="shared" si="74"/>
        <v>6777.72</v>
      </c>
      <c r="J259" s="69">
        <f t="shared" si="70"/>
        <v>6819.3275342202478</v>
      </c>
      <c r="K259" s="69">
        <f t="shared" si="71"/>
        <v>6918.3169673020057</v>
      </c>
      <c r="L259" s="69">
        <f t="shared" si="72"/>
        <v>7091.5851503571066</v>
      </c>
      <c r="N259" s="69">
        <f t="shared" si="75"/>
        <v>-9.5299999999999994</v>
      </c>
      <c r="O259" s="69">
        <f t="shared" si="76"/>
        <v>-9.5299999999999994</v>
      </c>
      <c r="P259" s="69">
        <f t="shared" si="77"/>
        <v>-9.5299999999999994</v>
      </c>
      <c r="Q259" s="69">
        <f t="shared" si="78"/>
        <v>-9.5299999999999994</v>
      </c>
      <c r="R259" s="43"/>
      <c r="S259" s="77">
        <f t="shared" si="79"/>
        <v>6768.1900000000005</v>
      </c>
      <c r="T259" s="77">
        <f t="shared" si="80"/>
        <v>6809.7975342202481</v>
      </c>
      <c r="U259" s="77">
        <f t="shared" si="81"/>
        <v>6908.7869673020059</v>
      </c>
      <c r="V259" s="77">
        <f t="shared" si="82"/>
        <v>7082.0551503571069</v>
      </c>
      <c r="X259" s="77">
        <v>7030.31</v>
      </c>
      <c r="Y259" s="77">
        <v>-10.1899999999996</v>
      </c>
      <c r="Z259" s="77"/>
      <c r="AA259" s="77"/>
      <c r="AB259" s="77"/>
    </row>
    <row r="260" spans="1:28" x14ac:dyDescent="0.25">
      <c r="A260" s="82" t="s">
        <v>493</v>
      </c>
      <c r="B260" s="82" t="s">
        <v>919</v>
      </c>
      <c r="C260" s="78">
        <v>9928.19</v>
      </c>
      <c r="D260" s="78">
        <f t="shared" si="83"/>
        <v>9928.19</v>
      </c>
      <c r="E260" s="79" t="str">
        <f t="shared" si="73"/>
        <v>Yes</v>
      </c>
      <c r="F260" s="79" t="s">
        <v>668</v>
      </c>
      <c r="G260" s="47">
        <v>247.14000000000001</v>
      </c>
      <c r="H260" s="47">
        <v>0</v>
      </c>
      <c r="I260" s="69">
        <f t="shared" si="74"/>
        <v>9928.19</v>
      </c>
      <c r="J260" s="69">
        <f t="shared" si="70"/>
        <v>9989.1378563838753</v>
      </c>
      <c r="K260" s="69">
        <f t="shared" si="71"/>
        <v>10134.140290775968</v>
      </c>
      <c r="L260" s="69">
        <f t="shared" si="72"/>
        <v>10387.948273744551</v>
      </c>
      <c r="N260" s="69">
        <f t="shared" si="75"/>
        <v>-247.14000000000001</v>
      </c>
      <c r="O260" s="69">
        <f t="shared" si="76"/>
        <v>-247.14000000000001</v>
      </c>
      <c r="P260" s="69">
        <f t="shared" si="77"/>
        <v>-247.14000000000001</v>
      </c>
      <c r="Q260" s="69">
        <f t="shared" si="78"/>
        <v>-247.14000000000001</v>
      </c>
      <c r="R260" s="43"/>
      <c r="S260" s="77">
        <f t="shared" si="79"/>
        <v>9681.0500000000011</v>
      </c>
      <c r="T260" s="77">
        <f t="shared" si="80"/>
        <v>9741.9978563838758</v>
      </c>
      <c r="U260" s="77">
        <f t="shared" si="81"/>
        <v>9887.0002907759681</v>
      </c>
      <c r="V260" s="77">
        <f t="shared" si="82"/>
        <v>10140.808273744551</v>
      </c>
      <c r="X260" s="77">
        <v>9381.31</v>
      </c>
      <c r="Y260" s="77">
        <v>-260</v>
      </c>
      <c r="Z260" s="77"/>
      <c r="AA260" s="77"/>
      <c r="AB260" s="77"/>
    </row>
    <row r="261" spans="1:28" x14ac:dyDescent="0.25">
      <c r="A261" s="82" t="s">
        <v>495</v>
      </c>
      <c r="B261" s="82" t="s">
        <v>920</v>
      </c>
      <c r="C261" s="78">
        <v>849.9</v>
      </c>
      <c r="D261" s="78">
        <f t="shared" si="83"/>
        <v>849.9</v>
      </c>
      <c r="E261" s="79" t="str">
        <f t="shared" si="73"/>
        <v>Yes</v>
      </c>
      <c r="F261" s="79" t="s">
        <v>666</v>
      </c>
      <c r="G261" s="47">
        <v>0</v>
      </c>
      <c r="H261" s="47">
        <v>0</v>
      </c>
      <c r="I261" s="69">
        <f t="shared" si="74"/>
        <v>849.9</v>
      </c>
      <c r="J261" s="69">
        <f t="shared" si="70"/>
        <v>855.11742464040833</v>
      </c>
      <c r="K261" s="69">
        <f t="shared" si="71"/>
        <v>867.53031853041648</v>
      </c>
      <c r="L261" s="69">
        <f t="shared" si="72"/>
        <v>889.25748176208288</v>
      </c>
      <c r="N261" s="69">
        <f t="shared" si="75"/>
        <v>0</v>
      </c>
      <c r="O261" s="69">
        <f t="shared" si="76"/>
        <v>0</v>
      </c>
      <c r="P261" s="69">
        <f t="shared" si="77"/>
        <v>0</v>
      </c>
      <c r="Q261" s="69">
        <f t="shared" si="78"/>
        <v>0</v>
      </c>
      <c r="R261" s="43"/>
      <c r="S261" s="77">
        <f t="shared" si="79"/>
        <v>849.9</v>
      </c>
      <c r="T261" s="77">
        <f t="shared" si="80"/>
        <v>855.11742464040833</v>
      </c>
      <c r="U261" s="77">
        <f t="shared" si="81"/>
        <v>867.53031853041648</v>
      </c>
      <c r="V261" s="77">
        <f t="shared" si="82"/>
        <v>889.25748176208288</v>
      </c>
      <c r="X261" s="77">
        <v>855.74</v>
      </c>
      <c r="Y261" s="77">
        <v>0</v>
      </c>
      <c r="Z261" s="77"/>
      <c r="AA261" s="77"/>
      <c r="AB261" s="77"/>
    </row>
    <row r="262" spans="1:28" x14ac:dyDescent="0.25">
      <c r="A262" s="82" t="s">
        <v>497</v>
      </c>
      <c r="B262" s="82" t="s">
        <v>921</v>
      </c>
      <c r="C262" s="78">
        <v>630.27</v>
      </c>
      <c r="D262" s="78">
        <f t="shared" si="83"/>
        <v>630.27</v>
      </c>
      <c r="E262" s="79" t="str">
        <f t="shared" si="73"/>
        <v>Yes</v>
      </c>
      <c r="F262" s="79" t="s">
        <v>666</v>
      </c>
      <c r="G262" s="47">
        <v>0</v>
      </c>
      <c r="H262" s="47">
        <v>217.41</v>
      </c>
      <c r="I262" s="69">
        <f t="shared" si="74"/>
        <v>630.27</v>
      </c>
      <c r="J262" s="69">
        <f t="shared" si="70"/>
        <v>634.13914487364411</v>
      </c>
      <c r="K262" s="69">
        <f t="shared" si="71"/>
        <v>643.34431563732858</v>
      </c>
      <c r="L262" s="69">
        <f t="shared" si="72"/>
        <v>659.45677495021528</v>
      </c>
      <c r="N262" s="69">
        <f t="shared" si="75"/>
        <v>217.41</v>
      </c>
      <c r="O262" s="69">
        <f t="shared" si="76"/>
        <v>217.41</v>
      </c>
      <c r="P262" s="69">
        <f t="shared" si="77"/>
        <v>217.41</v>
      </c>
      <c r="Q262" s="69">
        <f t="shared" si="78"/>
        <v>217.41</v>
      </c>
      <c r="R262" s="43"/>
      <c r="S262" s="77">
        <f t="shared" si="79"/>
        <v>847.68</v>
      </c>
      <c r="T262" s="77">
        <f t="shared" si="80"/>
        <v>851.54914487364408</v>
      </c>
      <c r="U262" s="77">
        <f t="shared" si="81"/>
        <v>860.75431563732855</v>
      </c>
      <c r="V262" s="77">
        <f t="shared" si="82"/>
        <v>876.86677495021524</v>
      </c>
      <c r="X262" s="77">
        <v>1134.26</v>
      </c>
      <c r="Y262" s="77">
        <v>248.19000000000005</v>
      </c>
      <c r="Z262" s="77"/>
      <c r="AA262" s="77"/>
      <c r="AB262" s="77"/>
    </row>
    <row r="263" spans="1:28" x14ac:dyDescent="0.25">
      <c r="A263" s="82" t="s">
        <v>499</v>
      </c>
      <c r="B263" s="82" t="s">
        <v>922</v>
      </c>
      <c r="C263" s="78">
        <v>2270.7800000000002</v>
      </c>
      <c r="D263" s="78">
        <f t="shared" si="83"/>
        <v>2270.7800000000002</v>
      </c>
      <c r="E263" s="79" t="str">
        <f t="shared" si="73"/>
        <v>Yes</v>
      </c>
      <c r="F263" s="79" t="s">
        <v>666</v>
      </c>
      <c r="G263" s="47">
        <v>0</v>
      </c>
      <c r="H263" s="47">
        <v>0</v>
      </c>
      <c r="I263" s="69">
        <f t="shared" si="74"/>
        <v>2270.7800000000002</v>
      </c>
      <c r="J263" s="69">
        <f t="shared" si="70"/>
        <v>2284.72002062001</v>
      </c>
      <c r="K263" s="69">
        <f t="shared" si="71"/>
        <v>2317.8850414313438</v>
      </c>
      <c r="L263" s="69">
        <f t="shared" si="72"/>
        <v>2375.9361153496911</v>
      </c>
      <c r="N263" s="69">
        <f t="shared" si="75"/>
        <v>0</v>
      </c>
      <c r="O263" s="69">
        <f t="shared" si="76"/>
        <v>0</v>
      </c>
      <c r="P263" s="69">
        <f t="shared" si="77"/>
        <v>0</v>
      </c>
      <c r="Q263" s="69">
        <f t="shared" si="78"/>
        <v>0</v>
      </c>
      <c r="R263" s="43"/>
      <c r="S263" s="77">
        <f t="shared" si="79"/>
        <v>2270.7800000000002</v>
      </c>
      <c r="T263" s="77">
        <f t="shared" si="80"/>
        <v>2284.72002062001</v>
      </c>
      <c r="U263" s="77">
        <f t="shared" si="81"/>
        <v>2317.8850414313438</v>
      </c>
      <c r="V263" s="77">
        <f t="shared" si="82"/>
        <v>2375.9361153496911</v>
      </c>
      <c r="X263" s="77">
        <v>2264.2800000000002</v>
      </c>
      <c r="Y263" s="77">
        <v>0</v>
      </c>
      <c r="Z263" s="77"/>
      <c r="AA263" s="77"/>
      <c r="AB263" s="77"/>
    </row>
    <row r="264" spans="1:28" x14ac:dyDescent="0.25">
      <c r="A264" s="82" t="s">
        <v>501</v>
      </c>
      <c r="B264" s="82" t="s">
        <v>923</v>
      </c>
      <c r="C264" s="78">
        <v>1271</v>
      </c>
      <c r="D264" s="78">
        <f t="shared" si="83"/>
        <v>1271</v>
      </c>
      <c r="E264" s="79" t="str">
        <f t="shared" si="73"/>
        <v>Yes</v>
      </c>
      <c r="F264" s="79" t="s">
        <v>668</v>
      </c>
      <c r="G264" s="47">
        <v>0</v>
      </c>
      <c r="H264" s="47">
        <v>0</v>
      </c>
      <c r="I264" s="69">
        <f t="shared" si="74"/>
        <v>1271</v>
      </c>
      <c r="J264" s="69">
        <f t="shared" si="70"/>
        <v>1278.8025023155183</v>
      </c>
      <c r="K264" s="69">
        <f t="shared" si="71"/>
        <v>1297.3656134276496</v>
      </c>
      <c r="L264" s="69">
        <f t="shared" si="72"/>
        <v>1329.8579354272354</v>
      </c>
      <c r="N264" s="69">
        <f t="shared" si="75"/>
        <v>0</v>
      </c>
      <c r="O264" s="69">
        <f t="shared" si="76"/>
        <v>0</v>
      </c>
      <c r="P264" s="69">
        <f t="shared" si="77"/>
        <v>0</v>
      </c>
      <c r="Q264" s="69">
        <f t="shared" si="78"/>
        <v>0</v>
      </c>
      <c r="R264" s="43"/>
      <c r="S264" s="77">
        <f t="shared" si="79"/>
        <v>1271</v>
      </c>
      <c r="T264" s="77">
        <f t="shared" si="80"/>
        <v>1278.8025023155183</v>
      </c>
      <c r="U264" s="77">
        <f t="shared" si="81"/>
        <v>1297.3656134276496</v>
      </c>
      <c r="V264" s="77">
        <f t="shared" si="82"/>
        <v>1329.8579354272354</v>
      </c>
      <c r="X264" s="77">
        <v>1238.71</v>
      </c>
      <c r="Y264" s="77">
        <v>0</v>
      </c>
      <c r="Z264" s="77"/>
      <c r="AA264" s="77"/>
      <c r="AB264" s="77"/>
    </row>
    <row r="265" spans="1:28" x14ac:dyDescent="0.25">
      <c r="A265" s="82" t="s">
        <v>924</v>
      </c>
      <c r="B265" s="82" t="s">
        <v>925</v>
      </c>
      <c r="C265" s="78">
        <v>129.4</v>
      </c>
      <c r="D265" s="83">
        <v>0</v>
      </c>
      <c r="E265" s="79" t="str">
        <f t="shared" si="73"/>
        <v>Yes</v>
      </c>
      <c r="F265" s="79" t="s">
        <v>666</v>
      </c>
      <c r="G265" s="47">
        <v>0</v>
      </c>
      <c r="H265" s="47">
        <v>0</v>
      </c>
      <c r="I265" s="69">
        <f t="shared" si="74"/>
        <v>0</v>
      </c>
      <c r="J265" s="69">
        <f t="shared" ref="J265:J309" si="84">(IF(E265="Yes",(D265*(1+SY201920Growth)),D265))</f>
        <v>0</v>
      </c>
      <c r="K265" s="69">
        <f t="shared" ref="K265:K309" si="85">(IF(E265="Yes",((D265*(1+SY201920Growth))*(1+SY202021Growth)),D265))</f>
        <v>0</v>
      </c>
      <c r="L265" s="69">
        <f t="shared" ref="L265:L309" si="86">(IF(E265="Yes",(((D265*(1+SY201920Growth))*(1+SY202021Growth))*(1+SY202122growth)),D265))</f>
        <v>0</v>
      </c>
      <c r="N265" s="69">
        <f t="shared" si="75"/>
        <v>0</v>
      </c>
      <c r="O265" s="69">
        <f t="shared" si="76"/>
        <v>0</v>
      </c>
      <c r="P265" s="69">
        <f t="shared" si="77"/>
        <v>0</v>
      </c>
      <c r="Q265" s="69">
        <f t="shared" si="78"/>
        <v>0</v>
      </c>
      <c r="R265" s="43"/>
      <c r="S265" s="77">
        <f t="shared" si="79"/>
        <v>0</v>
      </c>
      <c r="T265" s="77">
        <f t="shared" si="80"/>
        <v>0</v>
      </c>
      <c r="U265" s="77">
        <f t="shared" si="81"/>
        <v>0</v>
      </c>
      <c r="V265" s="77">
        <f t="shared" si="82"/>
        <v>0</v>
      </c>
      <c r="X265" s="77">
        <v>0</v>
      </c>
      <c r="Y265" s="77">
        <v>0</v>
      </c>
      <c r="Z265" s="77"/>
      <c r="AA265" s="77"/>
      <c r="AB265" s="77"/>
    </row>
    <row r="266" spans="1:28" x14ac:dyDescent="0.25">
      <c r="A266" s="82" t="s">
        <v>503</v>
      </c>
      <c r="B266" s="82" t="s">
        <v>926</v>
      </c>
      <c r="C266" s="78">
        <v>505.81</v>
      </c>
      <c r="D266" s="78">
        <f t="shared" ref="D266:D309" si="87">C266</f>
        <v>505.81</v>
      </c>
      <c r="E266" s="79" t="str">
        <f t="shared" ref="E266:E309" si="88">IF(C266&gt;100,"Yes","No")</f>
        <v>Yes</v>
      </c>
      <c r="F266" s="79" t="s">
        <v>668</v>
      </c>
      <c r="G266" s="47">
        <v>0</v>
      </c>
      <c r="H266" s="47">
        <v>0</v>
      </c>
      <c r="I266" s="69">
        <f t="shared" ref="I266:I309" si="89">D266</f>
        <v>505.81</v>
      </c>
      <c r="J266" s="69">
        <f t="shared" si="84"/>
        <v>508.91510125587121</v>
      </c>
      <c r="K266" s="69">
        <f t="shared" si="85"/>
        <v>516.30251843260373</v>
      </c>
      <c r="L266" s="69">
        <f t="shared" si="86"/>
        <v>529.23323549838699</v>
      </c>
      <c r="N266" s="69">
        <f t="shared" ref="N266:N309" si="90">-G266+H266</f>
        <v>0</v>
      </c>
      <c r="O266" s="69">
        <f t="shared" ref="O266:O309" si="91">-G266+H266</f>
        <v>0</v>
      </c>
      <c r="P266" s="69">
        <f t="shared" ref="P266:P309" si="92">-G266+H266</f>
        <v>0</v>
      </c>
      <c r="Q266" s="69">
        <f t="shared" ref="Q266:Q309" si="93">-G266+H266</f>
        <v>0</v>
      </c>
      <c r="R266" s="43"/>
      <c r="S266" s="77">
        <f t="shared" ref="S266:S309" si="94">SUM(I266,N266)</f>
        <v>505.81</v>
      </c>
      <c r="T266" s="77">
        <f t="shared" ref="T266:T309" si="95">SUM(J266,O266)</f>
        <v>508.91510125587121</v>
      </c>
      <c r="U266" s="77">
        <f t="shared" ref="U266:U309" si="96">SUM(K266,P266)</f>
        <v>516.30251843260373</v>
      </c>
      <c r="V266" s="77">
        <f t="shared" ref="V266:V309" si="97">SUM(L266,Q266)</f>
        <v>529.23323549838699</v>
      </c>
      <c r="X266" s="77">
        <v>483.31</v>
      </c>
      <c r="Y266" s="77">
        <v>0</v>
      </c>
      <c r="Z266" s="77"/>
      <c r="AA266" s="77"/>
      <c r="AB266" s="77"/>
    </row>
    <row r="267" spans="1:28" x14ac:dyDescent="0.25">
      <c r="A267" s="82" t="s">
        <v>505</v>
      </c>
      <c r="B267" s="82" t="s">
        <v>927</v>
      </c>
      <c r="C267" s="78">
        <v>14.3</v>
      </c>
      <c r="D267" s="78">
        <f t="shared" si="87"/>
        <v>14.3</v>
      </c>
      <c r="E267" s="79" t="str">
        <f t="shared" si="88"/>
        <v>No</v>
      </c>
      <c r="F267" s="79" t="s">
        <v>666</v>
      </c>
      <c r="G267" s="47">
        <v>0</v>
      </c>
      <c r="H267" s="47">
        <v>14.3</v>
      </c>
      <c r="I267" s="69">
        <f t="shared" si="89"/>
        <v>14.3</v>
      </c>
      <c r="J267" s="69">
        <f t="shared" si="84"/>
        <v>14.3</v>
      </c>
      <c r="K267" s="69">
        <f t="shared" si="85"/>
        <v>14.3</v>
      </c>
      <c r="L267" s="69">
        <f t="shared" si="86"/>
        <v>14.3</v>
      </c>
      <c r="N267" s="69">
        <f t="shared" si="90"/>
        <v>14.3</v>
      </c>
      <c r="O267" s="69">
        <f t="shared" si="91"/>
        <v>14.3</v>
      </c>
      <c r="P267" s="69">
        <f t="shared" si="92"/>
        <v>14.3</v>
      </c>
      <c r="Q267" s="69">
        <f t="shared" si="93"/>
        <v>14.3</v>
      </c>
      <c r="R267" s="43"/>
      <c r="S267" s="77">
        <f t="shared" si="94"/>
        <v>28.6</v>
      </c>
      <c r="T267" s="77">
        <f t="shared" si="95"/>
        <v>28.6</v>
      </c>
      <c r="U267" s="77">
        <f t="shared" si="96"/>
        <v>28.6</v>
      </c>
      <c r="V267" s="77">
        <f t="shared" si="97"/>
        <v>28.6</v>
      </c>
      <c r="X267" s="77">
        <v>67.400000000000006</v>
      </c>
      <c r="Y267" s="77">
        <v>25.000000000000007</v>
      </c>
      <c r="Z267" s="77"/>
      <c r="AA267" s="77"/>
      <c r="AB267" s="77"/>
    </row>
    <row r="268" spans="1:28" x14ac:dyDescent="0.25">
      <c r="A268" s="82" t="s">
        <v>507</v>
      </c>
      <c r="B268" s="82" t="s">
        <v>928</v>
      </c>
      <c r="C268" s="78">
        <v>5680.84</v>
      </c>
      <c r="D268" s="78">
        <f t="shared" si="87"/>
        <v>5680.84</v>
      </c>
      <c r="E268" s="79" t="str">
        <f t="shared" si="88"/>
        <v>Yes</v>
      </c>
      <c r="F268" s="79" t="s">
        <v>666</v>
      </c>
      <c r="G268" s="47">
        <v>6</v>
      </c>
      <c r="H268" s="47">
        <v>0</v>
      </c>
      <c r="I268" s="69">
        <f t="shared" si="89"/>
        <v>5680.84</v>
      </c>
      <c r="J268" s="69">
        <f t="shared" si="84"/>
        <v>5715.7139317498732</v>
      </c>
      <c r="K268" s="69">
        <f t="shared" si="85"/>
        <v>5798.6832977060021</v>
      </c>
      <c r="L268" s="69">
        <f t="shared" si="86"/>
        <v>5943.9104279248277</v>
      </c>
      <c r="N268" s="69">
        <f t="shared" si="90"/>
        <v>-6</v>
      </c>
      <c r="O268" s="69">
        <f t="shared" si="91"/>
        <v>-6</v>
      </c>
      <c r="P268" s="69">
        <f t="shared" si="92"/>
        <v>-6</v>
      </c>
      <c r="Q268" s="69">
        <f t="shared" si="93"/>
        <v>-6</v>
      </c>
      <c r="R268" s="43"/>
      <c r="S268" s="77">
        <f t="shared" si="94"/>
        <v>5674.84</v>
      </c>
      <c r="T268" s="77">
        <f t="shared" si="95"/>
        <v>5709.7139317498732</v>
      </c>
      <c r="U268" s="77">
        <f t="shared" si="96"/>
        <v>5792.6832977060021</v>
      </c>
      <c r="V268" s="77">
        <f t="shared" si="97"/>
        <v>5937.9104279248277</v>
      </c>
      <c r="X268" s="77">
        <v>5704.04</v>
      </c>
      <c r="Y268" s="77">
        <v>-9</v>
      </c>
      <c r="Z268" s="77"/>
      <c r="AA268" s="77"/>
      <c r="AB268" s="77"/>
    </row>
    <row r="269" spans="1:28" x14ac:dyDescent="0.25">
      <c r="A269" s="82" t="s">
        <v>509</v>
      </c>
      <c r="B269" s="82" t="s">
        <v>929</v>
      </c>
      <c r="C269" s="78">
        <v>1452.15</v>
      </c>
      <c r="D269" s="78">
        <f t="shared" si="87"/>
        <v>1452.15</v>
      </c>
      <c r="E269" s="79" t="str">
        <f t="shared" si="88"/>
        <v>Yes</v>
      </c>
      <c r="F269" s="79" t="s">
        <v>666</v>
      </c>
      <c r="G269" s="47">
        <v>0</v>
      </c>
      <c r="H269" s="47">
        <v>0</v>
      </c>
      <c r="I269" s="69">
        <f t="shared" si="89"/>
        <v>1452.15</v>
      </c>
      <c r="J269" s="69">
        <f t="shared" si="84"/>
        <v>1461.0645584087174</v>
      </c>
      <c r="K269" s="69">
        <f t="shared" si="85"/>
        <v>1482.2733875208191</v>
      </c>
      <c r="L269" s="69">
        <f t="shared" si="86"/>
        <v>1519.3966962475686</v>
      </c>
      <c r="N269" s="69">
        <f t="shared" si="90"/>
        <v>0</v>
      </c>
      <c r="O269" s="69">
        <f t="shared" si="91"/>
        <v>0</v>
      </c>
      <c r="P269" s="69">
        <f t="shared" si="92"/>
        <v>0</v>
      </c>
      <c r="Q269" s="69">
        <f t="shared" si="93"/>
        <v>0</v>
      </c>
      <c r="R269" s="43"/>
      <c r="S269" s="77">
        <f t="shared" si="94"/>
        <v>1452.15</v>
      </c>
      <c r="T269" s="77">
        <f t="shared" si="95"/>
        <v>1461.0645584087174</v>
      </c>
      <c r="U269" s="77">
        <f t="shared" si="96"/>
        <v>1482.2733875208191</v>
      </c>
      <c r="V269" s="77">
        <f t="shared" si="97"/>
        <v>1519.3966962475686</v>
      </c>
      <c r="X269" s="77">
        <v>1425.19</v>
      </c>
      <c r="Y269" s="77">
        <v>0</v>
      </c>
      <c r="Z269" s="77"/>
      <c r="AA269" s="77"/>
      <c r="AB269" s="77"/>
    </row>
    <row r="270" spans="1:28" x14ac:dyDescent="0.25">
      <c r="A270" s="82" t="s">
        <v>511</v>
      </c>
      <c r="B270" s="82" t="s">
        <v>930</v>
      </c>
      <c r="C270" s="78">
        <v>212.18</v>
      </c>
      <c r="D270" s="78">
        <f t="shared" si="87"/>
        <v>212.18</v>
      </c>
      <c r="E270" s="79" t="str">
        <f t="shared" si="88"/>
        <v>Yes</v>
      </c>
      <c r="F270" s="79" t="s">
        <v>666</v>
      </c>
      <c r="G270" s="47">
        <v>0</v>
      </c>
      <c r="H270" s="47">
        <v>0</v>
      </c>
      <c r="I270" s="69">
        <f t="shared" si="89"/>
        <v>212.18</v>
      </c>
      <c r="J270" s="69">
        <f t="shared" si="84"/>
        <v>213.48254519378966</v>
      </c>
      <c r="K270" s="69">
        <f t="shared" si="85"/>
        <v>216.58146015505795</v>
      </c>
      <c r="L270" s="69">
        <f t="shared" si="86"/>
        <v>222.0057094720305</v>
      </c>
      <c r="N270" s="69">
        <f t="shared" si="90"/>
        <v>0</v>
      </c>
      <c r="O270" s="69">
        <f t="shared" si="91"/>
        <v>0</v>
      </c>
      <c r="P270" s="69">
        <f t="shared" si="92"/>
        <v>0</v>
      </c>
      <c r="Q270" s="69">
        <f t="shared" si="93"/>
        <v>0</v>
      </c>
      <c r="R270" s="43"/>
      <c r="S270" s="77">
        <f t="shared" si="94"/>
        <v>212.18</v>
      </c>
      <c r="T270" s="77">
        <f t="shared" si="95"/>
        <v>213.48254519378966</v>
      </c>
      <c r="U270" s="77">
        <f t="shared" si="96"/>
        <v>216.58146015505795</v>
      </c>
      <c r="V270" s="77">
        <f t="shared" si="97"/>
        <v>222.0057094720305</v>
      </c>
      <c r="X270" s="77">
        <v>201.32</v>
      </c>
      <c r="Y270" s="77">
        <v>0</v>
      </c>
      <c r="Z270" s="77"/>
      <c r="AA270" s="77"/>
      <c r="AB270" s="77"/>
    </row>
    <row r="271" spans="1:28" x14ac:dyDescent="0.25">
      <c r="A271" s="82" t="s">
        <v>513</v>
      </c>
      <c r="B271" s="82" t="s">
        <v>931</v>
      </c>
      <c r="C271" s="78">
        <v>748.48</v>
      </c>
      <c r="D271" s="78">
        <f t="shared" si="87"/>
        <v>748.48</v>
      </c>
      <c r="E271" s="79" t="str">
        <f t="shared" si="88"/>
        <v>Yes</v>
      </c>
      <c r="F271" s="79" t="s">
        <v>666</v>
      </c>
      <c r="G271" s="47">
        <v>0</v>
      </c>
      <c r="H271" s="47">
        <v>0</v>
      </c>
      <c r="I271" s="69">
        <f t="shared" si="89"/>
        <v>748.48</v>
      </c>
      <c r="J271" s="69">
        <f t="shared" si="84"/>
        <v>753.07482056106937</v>
      </c>
      <c r="K271" s="69">
        <f t="shared" si="85"/>
        <v>764.00646289404187</v>
      </c>
      <c r="L271" s="69">
        <f t="shared" si="86"/>
        <v>783.14088710352257</v>
      </c>
      <c r="N271" s="69">
        <f t="shared" si="90"/>
        <v>0</v>
      </c>
      <c r="O271" s="69">
        <f t="shared" si="91"/>
        <v>0</v>
      </c>
      <c r="P271" s="69">
        <f t="shared" si="92"/>
        <v>0</v>
      </c>
      <c r="Q271" s="69">
        <f t="shared" si="93"/>
        <v>0</v>
      </c>
      <c r="R271" s="43"/>
      <c r="S271" s="77">
        <f t="shared" si="94"/>
        <v>748.48</v>
      </c>
      <c r="T271" s="77">
        <f t="shared" si="95"/>
        <v>753.07482056106937</v>
      </c>
      <c r="U271" s="77">
        <f t="shared" si="96"/>
        <v>764.00646289404187</v>
      </c>
      <c r="V271" s="77">
        <f t="shared" si="97"/>
        <v>783.14088710352257</v>
      </c>
      <c r="X271" s="77">
        <v>747.85</v>
      </c>
      <c r="Y271" s="77">
        <v>0</v>
      </c>
      <c r="Z271" s="77"/>
      <c r="AA271" s="77"/>
      <c r="AB271" s="77"/>
    </row>
    <row r="272" spans="1:28" x14ac:dyDescent="0.25">
      <c r="A272" s="82" t="s">
        <v>515</v>
      </c>
      <c r="B272" s="82" t="s">
        <v>932</v>
      </c>
      <c r="C272" s="78">
        <v>278.79000000000002</v>
      </c>
      <c r="D272" s="78">
        <f t="shared" si="87"/>
        <v>278.79000000000002</v>
      </c>
      <c r="E272" s="79" t="str">
        <f t="shared" si="88"/>
        <v>Yes</v>
      </c>
      <c r="F272" s="79" t="s">
        <v>666</v>
      </c>
      <c r="G272" s="47">
        <v>8.3000000000000007</v>
      </c>
      <c r="H272" s="47">
        <v>0</v>
      </c>
      <c r="I272" s="69">
        <f t="shared" si="89"/>
        <v>278.79000000000002</v>
      </c>
      <c r="J272" s="69">
        <f t="shared" si="84"/>
        <v>280.50145524826388</v>
      </c>
      <c r="K272" s="69">
        <f t="shared" si="85"/>
        <v>284.57321744098698</v>
      </c>
      <c r="L272" s="69">
        <f t="shared" si="86"/>
        <v>291.70030984874825</v>
      </c>
      <c r="N272" s="69">
        <f t="shared" si="90"/>
        <v>-8.3000000000000007</v>
      </c>
      <c r="O272" s="69">
        <f t="shared" si="91"/>
        <v>-8.3000000000000007</v>
      </c>
      <c r="P272" s="69">
        <f t="shared" si="92"/>
        <v>-8.3000000000000007</v>
      </c>
      <c r="Q272" s="69">
        <f t="shared" si="93"/>
        <v>-8.3000000000000007</v>
      </c>
      <c r="R272" s="43"/>
      <c r="S272" s="77">
        <f t="shared" si="94"/>
        <v>270.49</v>
      </c>
      <c r="T272" s="77">
        <f t="shared" si="95"/>
        <v>272.20145524826387</v>
      </c>
      <c r="U272" s="77">
        <f t="shared" si="96"/>
        <v>276.27321744098697</v>
      </c>
      <c r="V272" s="77">
        <f t="shared" si="97"/>
        <v>283.40030984874824</v>
      </c>
      <c r="X272" s="77">
        <v>245.70999999999998</v>
      </c>
      <c r="Y272" s="77">
        <v>-16</v>
      </c>
      <c r="Z272" s="77"/>
      <c r="AA272" s="77"/>
      <c r="AB272" s="77"/>
    </row>
    <row r="273" spans="1:28" x14ac:dyDescent="0.25">
      <c r="A273" s="82" t="s">
        <v>517</v>
      </c>
      <c r="B273" s="82" t="s">
        <v>933</v>
      </c>
      <c r="C273" s="78">
        <v>258.61</v>
      </c>
      <c r="D273" s="78">
        <f t="shared" si="87"/>
        <v>258.61</v>
      </c>
      <c r="E273" s="79" t="str">
        <f t="shared" si="88"/>
        <v>Yes</v>
      </c>
      <c r="F273" s="79" t="s">
        <v>666</v>
      </c>
      <c r="G273" s="47">
        <v>0</v>
      </c>
      <c r="H273" s="47">
        <v>0</v>
      </c>
      <c r="I273" s="69">
        <f t="shared" si="89"/>
        <v>258.61</v>
      </c>
      <c r="J273" s="69">
        <f t="shared" si="84"/>
        <v>260.19757287475704</v>
      </c>
      <c r="K273" s="69">
        <f t="shared" si="85"/>
        <v>263.97460368884691</v>
      </c>
      <c r="L273" s="69">
        <f t="shared" si="86"/>
        <v>270.58580698728349</v>
      </c>
      <c r="N273" s="69">
        <f t="shared" si="90"/>
        <v>0</v>
      </c>
      <c r="O273" s="69">
        <f t="shared" si="91"/>
        <v>0</v>
      </c>
      <c r="P273" s="69">
        <f t="shared" si="92"/>
        <v>0</v>
      </c>
      <c r="Q273" s="69">
        <f t="shared" si="93"/>
        <v>0</v>
      </c>
      <c r="R273" s="43"/>
      <c r="S273" s="77">
        <f t="shared" si="94"/>
        <v>258.61</v>
      </c>
      <c r="T273" s="77">
        <f t="shared" si="95"/>
        <v>260.19757287475704</v>
      </c>
      <c r="U273" s="77">
        <f t="shared" si="96"/>
        <v>263.97460368884691</v>
      </c>
      <c r="V273" s="77">
        <f t="shared" si="97"/>
        <v>270.58580698728349</v>
      </c>
      <c r="X273" s="77">
        <v>250.18</v>
      </c>
      <c r="Y273" s="77">
        <v>0</v>
      </c>
      <c r="Z273" s="77"/>
      <c r="AA273" s="77"/>
      <c r="AB273" s="77"/>
    </row>
    <row r="274" spans="1:28" x14ac:dyDescent="0.25">
      <c r="A274" s="82" t="s">
        <v>519</v>
      </c>
      <c r="B274" s="82" t="s">
        <v>934</v>
      </c>
      <c r="C274" s="78">
        <v>11585.9</v>
      </c>
      <c r="D274" s="78">
        <f t="shared" si="87"/>
        <v>11585.9</v>
      </c>
      <c r="E274" s="79" t="str">
        <f t="shared" si="88"/>
        <v>Yes</v>
      </c>
      <c r="F274" s="79" t="s">
        <v>666</v>
      </c>
      <c r="G274" s="47">
        <v>0</v>
      </c>
      <c r="H274" s="47">
        <v>0</v>
      </c>
      <c r="I274" s="69">
        <f t="shared" si="89"/>
        <v>11585.9</v>
      </c>
      <c r="J274" s="69">
        <f t="shared" si="84"/>
        <v>11657.024320674558</v>
      </c>
      <c r="K274" s="69">
        <f t="shared" si="85"/>
        <v>11826.237813226911</v>
      </c>
      <c r="L274" s="69">
        <f t="shared" si="86"/>
        <v>12122.424118069555</v>
      </c>
      <c r="N274" s="69">
        <f t="shared" si="90"/>
        <v>0</v>
      </c>
      <c r="O274" s="69">
        <f t="shared" si="91"/>
        <v>0</v>
      </c>
      <c r="P274" s="69">
        <f t="shared" si="92"/>
        <v>0</v>
      </c>
      <c r="Q274" s="69">
        <f t="shared" si="93"/>
        <v>0</v>
      </c>
      <c r="R274" s="43"/>
      <c r="S274" s="77">
        <f t="shared" si="94"/>
        <v>11585.9</v>
      </c>
      <c r="T274" s="77">
        <f t="shared" si="95"/>
        <v>11657.024320674558</v>
      </c>
      <c r="U274" s="77">
        <f t="shared" si="96"/>
        <v>11826.237813226911</v>
      </c>
      <c r="V274" s="77">
        <f t="shared" si="97"/>
        <v>12122.424118069555</v>
      </c>
      <c r="X274" s="77">
        <v>11441.57</v>
      </c>
      <c r="Y274" s="77">
        <v>0</v>
      </c>
      <c r="Z274" s="77"/>
      <c r="AA274" s="77"/>
      <c r="AB274" s="77"/>
    </row>
    <row r="275" spans="1:28" x14ac:dyDescent="0.25">
      <c r="A275" s="82" t="s">
        <v>521</v>
      </c>
      <c r="B275" s="82" t="s">
        <v>935</v>
      </c>
      <c r="C275" s="78">
        <v>4657.2</v>
      </c>
      <c r="D275" s="83">
        <f>C275+C281</f>
        <v>4991.2299999999996</v>
      </c>
      <c r="E275" s="79" t="str">
        <f t="shared" si="88"/>
        <v>Yes</v>
      </c>
      <c r="F275" s="79" t="s">
        <v>666</v>
      </c>
      <c r="G275" s="47">
        <v>0</v>
      </c>
      <c r="H275" s="47">
        <v>0</v>
      </c>
      <c r="I275" s="69">
        <f t="shared" si="89"/>
        <v>4991.2299999999996</v>
      </c>
      <c r="J275" s="69">
        <f t="shared" si="84"/>
        <v>5021.8705063983352</v>
      </c>
      <c r="K275" s="69">
        <f t="shared" si="85"/>
        <v>5094.7680336022713</v>
      </c>
      <c r="L275" s="69">
        <f t="shared" si="86"/>
        <v>5222.3657144315339</v>
      </c>
      <c r="N275" s="69">
        <f t="shared" si="90"/>
        <v>0</v>
      </c>
      <c r="O275" s="69">
        <f t="shared" si="91"/>
        <v>0</v>
      </c>
      <c r="P275" s="69">
        <f t="shared" si="92"/>
        <v>0</v>
      </c>
      <c r="Q275" s="69">
        <f t="shared" si="93"/>
        <v>0</v>
      </c>
      <c r="R275" s="43"/>
      <c r="S275" s="77">
        <f t="shared" si="94"/>
        <v>4991.2299999999996</v>
      </c>
      <c r="T275" s="77">
        <f t="shared" si="95"/>
        <v>5021.8705063983352</v>
      </c>
      <c r="U275" s="77">
        <f t="shared" si="96"/>
        <v>5094.7680336022713</v>
      </c>
      <c r="V275" s="77">
        <f t="shared" si="97"/>
        <v>5222.3657144315339</v>
      </c>
      <c r="X275" s="77">
        <v>4995.53</v>
      </c>
      <c r="Y275" s="77">
        <v>0</v>
      </c>
      <c r="Z275" s="77"/>
      <c r="AA275" s="77"/>
      <c r="AB275" s="77"/>
    </row>
    <row r="276" spans="1:28" x14ac:dyDescent="0.25">
      <c r="A276" s="82" t="s">
        <v>523</v>
      </c>
      <c r="B276" s="82" t="s">
        <v>936</v>
      </c>
      <c r="C276" s="78">
        <v>2215.38</v>
      </c>
      <c r="D276" s="78">
        <f t="shared" si="87"/>
        <v>2215.38</v>
      </c>
      <c r="E276" s="79" t="str">
        <f t="shared" si="88"/>
        <v>Yes</v>
      </c>
      <c r="F276" s="79" t="s">
        <v>666</v>
      </c>
      <c r="G276" s="47">
        <v>0</v>
      </c>
      <c r="H276" s="47">
        <v>0</v>
      </c>
      <c r="I276" s="69">
        <f t="shared" si="89"/>
        <v>2215.38</v>
      </c>
      <c r="J276" s="69">
        <f t="shared" si="84"/>
        <v>2228.9799272854075</v>
      </c>
      <c r="K276" s="69">
        <f t="shared" si="85"/>
        <v>2261.3358242921686</v>
      </c>
      <c r="L276" s="69">
        <f t="shared" si="86"/>
        <v>2317.9706317756009</v>
      </c>
      <c r="N276" s="69">
        <f t="shared" si="90"/>
        <v>0</v>
      </c>
      <c r="O276" s="69">
        <f t="shared" si="91"/>
        <v>0</v>
      </c>
      <c r="P276" s="69">
        <f t="shared" si="92"/>
        <v>0</v>
      </c>
      <c r="Q276" s="69">
        <f t="shared" si="93"/>
        <v>0</v>
      </c>
      <c r="R276" s="43"/>
      <c r="S276" s="77">
        <f t="shared" si="94"/>
        <v>2215.38</v>
      </c>
      <c r="T276" s="77">
        <f t="shared" si="95"/>
        <v>2228.9799272854075</v>
      </c>
      <c r="U276" s="77">
        <f t="shared" si="96"/>
        <v>2261.3358242921686</v>
      </c>
      <c r="V276" s="77">
        <f t="shared" si="97"/>
        <v>2317.9706317756009</v>
      </c>
      <c r="X276" s="77">
        <v>2184.91</v>
      </c>
      <c r="Y276" s="77">
        <v>0</v>
      </c>
      <c r="Z276" s="77"/>
      <c r="AA276" s="77"/>
      <c r="AB276" s="77"/>
    </row>
    <row r="277" spans="1:28" x14ac:dyDescent="0.25">
      <c r="A277" s="82" t="s">
        <v>525</v>
      </c>
      <c r="B277" s="82" t="s">
        <v>937</v>
      </c>
      <c r="C277" s="78">
        <v>3360.47</v>
      </c>
      <c r="D277" s="78">
        <f t="shared" si="87"/>
        <v>3360.47</v>
      </c>
      <c r="E277" s="79" t="str">
        <f t="shared" si="88"/>
        <v>Yes</v>
      </c>
      <c r="F277" s="79" t="s">
        <v>666</v>
      </c>
      <c r="G277" s="47">
        <v>0</v>
      </c>
      <c r="H277" s="47">
        <v>0</v>
      </c>
      <c r="I277" s="69">
        <f t="shared" si="89"/>
        <v>3360.47</v>
      </c>
      <c r="J277" s="69">
        <f t="shared" si="84"/>
        <v>3381.099484623312</v>
      </c>
      <c r="K277" s="69">
        <f t="shared" si="85"/>
        <v>3430.1795617271546</v>
      </c>
      <c r="L277" s="69">
        <f t="shared" si="86"/>
        <v>3516.0878806177511</v>
      </c>
      <c r="N277" s="69">
        <f t="shared" si="90"/>
        <v>0</v>
      </c>
      <c r="O277" s="69">
        <f t="shared" si="91"/>
        <v>0</v>
      </c>
      <c r="P277" s="69">
        <f t="shared" si="92"/>
        <v>0</v>
      </c>
      <c r="Q277" s="69">
        <f t="shared" si="93"/>
        <v>0</v>
      </c>
      <c r="R277" s="43"/>
      <c r="S277" s="77">
        <f t="shared" si="94"/>
        <v>3360.47</v>
      </c>
      <c r="T277" s="77">
        <f t="shared" si="95"/>
        <v>3381.099484623312</v>
      </c>
      <c r="U277" s="77">
        <f t="shared" si="96"/>
        <v>3430.1795617271546</v>
      </c>
      <c r="V277" s="77">
        <f t="shared" si="97"/>
        <v>3516.0878806177511</v>
      </c>
      <c r="X277" s="77">
        <v>3190.13</v>
      </c>
      <c r="Y277" s="77">
        <v>0</v>
      </c>
      <c r="Z277" s="77"/>
      <c r="AA277" s="77"/>
      <c r="AB277" s="77"/>
    </row>
    <row r="278" spans="1:28" x14ac:dyDescent="0.25">
      <c r="A278" s="86" t="s">
        <v>527</v>
      </c>
      <c r="B278" s="87" t="s">
        <v>938</v>
      </c>
      <c r="C278" s="78">
        <v>1728</v>
      </c>
      <c r="D278" s="78">
        <f t="shared" si="87"/>
        <v>1728</v>
      </c>
      <c r="E278" s="79" t="str">
        <f t="shared" si="88"/>
        <v>Yes</v>
      </c>
      <c r="F278" s="79" t="s">
        <v>666</v>
      </c>
      <c r="G278" s="47">
        <v>0</v>
      </c>
      <c r="H278" s="47">
        <v>0</v>
      </c>
      <c r="I278" s="69">
        <f t="shared" si="89"/>
        <v>1728</v>
      </c>
      <c r="J278" s="69">
        <f t="shared" si="84"/>
        <v>1738.6079653825457</v>
      </c>
      <c r="K278" s="69">
        <f t="shared" si="85"/>
        <v>1763.8456176262614</v>
      </c>
      <c r="L278" s="69">
        <f t="shared" si="86"/>
        <v>1808.0208594950925</v>
      </c>
      <c r="N278" s="69">
        <f t="shared" si="90"/>
        <v>0</v>
      </c>
      <c r="O278" s="69">
        <f t="shared" si="91"/>
        <v>0</v>
      </c>
      <c r="P278" s="69">
        <f t="shared" si="92"/>
        <v>0</v>
      </c>
      <c r="Q278" s="69">
        <f t="shared" si="93"/>
        <v>0</v>
      </c>
      <c r="R278" s="43"/>
      <c r="S278" s="77">
        <f t="shared" si="94"/>
        <v>1728</v>
      </c>
      <c r="T278" s="77">
        <f t="shared" si="95"/>
        <v>1738.6079653825457</v>
      </c>
      <c r="U278" s="77">
        <f t="shared" si="96"/>
        <v>1763.8456176262614</v>
      </c>
      <c r="V278" s="77">
        <f t="shared" si="97"/>
        <v>1808.0208594950925</v>
      </c>
      <c r="X278" s="77">
        <v>1751.49</v>
      </c>
      <c r="Y278" s="77">
        <v>0</v>
      </c>
      <c r="Z278" s="77"/>
      <c r="AA278" s="77"/>
      <c r="AB278" s="77"/>
    </row>
    <row r="279" spans="1:28" x14ac:dyDescent="0.25">
      <c r="A279" s="82" t="s">
        <v>529</v>
      </c>
      <c r="B279" s="82" t="s">
        <v>939</v>
      </c>
      <c r="C279" s="78">
        <v>1798.55</v>
      </c>
      <c r="D279" s="78">
        <f t="shared" si="87"/>
        <v>1798.55</v>
      </c>
      <c r="E279" s="79" t="str">
        <f t="shared" si="88"/>
        <v>Yes</v>
      </c>
      <c r="F279" s="79" t="s">
        <v>666</v>
      </c>
      <c r="G279" s="47">
        <v>0</v>
      </c>
      <c r="H279" s="47">
        <v>0</v>
      </c>
      <c r="I279" s="69">
        <f t="shared" si="89"/>
        <v>1798.55</v>
      </c>
      <c r="J279" s="69">
        <f t="shared" si="84"/>
        <v>1809.591062580311</v>
      </c>
      <c r="K279" s="69">
        <f t="shared" si="85"/>
        <v>1835.8591062394169</v>
      </c>
      <c r="L279" s="69">
        <f t="shared" si="86"/>
        <v>1881.8379148407978</v>
      </c>
      <c r="N279" s="69">
        <f t="shared" si="90"/>
        <v>0</v>
      </c>
      <c r="O279" s="69">
        <f t="shared" si="91"/>
        <v>0</v>
      </c>
      <c r="P279" s="69">
        <f t="shared" si="92"/>
        <v>0</v>
      </c>
      <c r="Q279" s="69">
        <f t="shared" si="93"/>
        <v>0</v>
      </c>
      <c r="R279" s="43"/>
      <c r="S279" s="77">
        <f t="shared" si="94"/>
        <v>1798.55</v>
      </c>
      <c r="T279" s="77">
        <f t="shared" si="95"/>
        <v>1809.591062580311</v>
      </c>
      <c r="U279" s="77">
        <f t="shared" si="96"/>
        <v>1835.8591062394169</v>
      </c>
      <c r="V279" s="77">
        <f t="shared" si="97"/>
        <v>1881.8379148407978</v>
      </c>
      <c r="X279" s="77">
        <v>1744.47</v>
      </c>
      <c r="Y279" s="77">
        <v>0</v>
      </c>
      <c r="Z279" s="77"/>
      <c r="AA279" s="77"/>
      <c r="AB279" s="77"/>
    </row>
    <row r="280" spans="1:28" x14ac:dyDescent="0.25">
      <c r="A280" s="82" t="s">
        <v>531</v>
      </c>
      <c r="B280" s="82" t="s">
        <v>940</v>
      </c>
      <c r="C280" s="78">
        <v>1830.26</v>
      </c>
      <c r="D280" s="78">
        <f t="shared" si="87"/>
        <v>1830.26</v>
      </c>
      <c r="E280" s="79" t="str">
        <f t="shared" si="88"/>
        <v>Yes</v>
      </c>
      <c r="F280" s="79" t="s">
        <v>668</v>
      </c>
      <c r="G280" s="47">
        <v>0</v>
      </c>
      <c r="H280" s="47">
        <v>0</v>
      </c>
      <c r="I280" s="69">
        <f t="shared" si="89"/>
        <v>1830.26</v>
      </c>
      <c r="J280" s="69">
        <f t="shared" si="84"/>
        <v>1841.4957261117233</v>
      </c>
      <c r="K280" s="69">
        <f t="shared" si="85"/>
        <v>1868.2268982156488</v>
      </c>
      <c r="L280" s="69">
        <f t="shared" si="86"/>
        <v>1915.016353182574</v>
      </c>
      <c r="N280" s="69">
        <f t="shared" si="90"/>
        <v>0</v>
      </c>
      <c r="O280" s="69">
        <f t="shared" si="91"/>
        <v>0</v>
      </c>
      <c r="P280" s="69">
        <f t="shared" si="92"/>
        <v>0</v>
      </c>
      <c r="Q280" s="69">
        <f t="shared" si="93"/>
        <v>0</v>
      </c>
      <c r="R280" s="43"/>
      <c r="S280" s="77">
        <f t="shared" si="94"/>
        <v>1830.26</v>
      </c>
      <c r="T280" s="77">
        <f t="shared" si="95"/>
        <v>1841.4957261117233</v>
      </c>
      <c r="U280" s="77">
        <f t="shared" si="96"/>
        <v>1868.2268982156488</v>
      </c>
      <c r="V280" s="77">
        <f t="shared" si="97"/>
        <v>1915.016353182574</v>
      </c>
      <c r="X280" s="77">
        <v>1810.98</v>
      </c>
      <c r="Y280" s="77">
        <v>0</v>
      </c>
      <c r="Z280" s="77"/>
      <c r="AA280" s="77"/>
      <c r="AB280" s="77"/>
    </row>
    <row r="281" spans="1:28" x14ac:dyDescent="0.25">
      <c r="A281" s="82" t="s">
        <v>941</v>
      </c>
      <c r="B281" s="82" t="s">
        <v>942</v>
      </c>
      <c r="C281" s="78">
        <v>334.03</v>
      </c>
      <c r="D281" s="83">
        <v>0</v>
      </c>
      <c r="E281" s="79" t="str">
        <f t="shared" si="88"/>
        <v>Yes</v>
      </c>
      <c r="F281" s="79" t="s">
        <v>666</v>
      </c>
      <c r="G281" s="47">
        <v>0</v>
      </c>
      <c r="H281" s="47">
        <v>0</v>
      </c>
      <c r="I281" s="69">
        <f t="shared" si="89"/>
        <v>0</v>
      </c>
      <c r="J281" s="69">
        <f t="shared" si="84"/>
        <v>0</v>
      </c>
      <c r="K281" s="69">
        <f t="shared" si="85"/>
        <v>0</v>
      </c>
      <c r="L281" s="69">
        <f t="shared" si="86"/>
        <v>0</v>
      </c>
      <c r="N281" s="69">
        <f t="shared" si="90"/>
        <v>0</v>
      </c>
      <c r="O281" s="69">
        <f t="shared" si="91"/>
        <v>0</v>
      </c>
      <c r="P281" s="69">
        <f t="shared" si="92"/>
        <v>0</v>
      </c>
      <c r="Q281" s="69">
        <f t="shared" si="93"/>
        <v>0</v>
      </c>
      <c r="R281" s="43"/>
      <c r="S281" s="77">
        <f t="shared" si="94"/>
        <v>0</v>
      </c>
      <c r="T281" s="77">
        <f t="shared" si="95"/>
        <v>0</v>
      </c>
      <c r="U281" s="77">
        <f t="shared" si="96"/>
        <v>0</v>
      </c>
      <c r="V281" s="77">
        <f t="shared" si="97"/>
        <v>0</v>
      </c>
      <c r="X281" s="77">
        <v>0</v>
      </c>
      <c r="Y281" s="77">
        <v>0</v>
      </c>
      <c r="Z281" s="77"/>
      <c r="AA281" s="77"/>
      <c r="AB281" s="77"/>
    </row>
    <row r="282" spans="1:28" x14ac:dyDescent="0.25">
      <c r="A282" s="82" t="s">
        <v>533</v>
      </c>
      <c r="B282" s="82" t="s">
        <v>975</v>
      </c>
      <c r="C282" s="78">
        <v>65.900000000000006</v>
      </c>
      <c r="D282" s="78">
        <f t="shared" si="87"/>
        <v>65.900000000000006</v>
      </c>
      <c r="E282" s="79" t="str">
        <f t="shared" si="88"/>
        <v>No</v>
      </c>
      <c r="F282" s="79" t="s">
        <v>666</v>
      </c>
      <c r="G282" s="47">
        <v>0</v>
      </c>
      <c r="H282" s="47">
        <v>0</v>
      </c>
      <c r="I282" s="69">
        <f t="shared" si="89"/>
        <v>65.900000000000006</v>
      </c>
      <c r="J282" s="69">
        <f t="shared" si="84"/>
        <v>65.900000000000006</v>
      </c>
      <c r="K282" s="69">
        <f t="shared" si="85"/>
        <v>65.900000000000006</v>
      </c>
      <c r="L282" s="69">
        <f t="shared" si="86"/>
        <v>65.900000000000006</v>
      </c>
      <c r="N282" s="69">
        <f t="shared" si="90"/>
        <v>0</v>
      </c>
      <c r="O282" s="69">
        <f t="shared" si="91"/>
        <v>0</v>
      </c>
      <c r="P282" s="69">
        <f t="shared" si="92"/>
        <v>0</v>
      </c>
      <c r="Q282" s="69">
        <f t="shared" si="93"/>
        <v>0</v>
      </c>
      <c r="R282" s="43"/>
      <c r="S282" s="77">
        <f t="shared" si="94"/>
        <v>65.900000000000006</v>
      </c>
      <c r="T282" s="77">
        <f t="shared" si="95"/>
        <v>65.900000000000006</v>
      </c>
      <c r="U282" s="77">
        <f t="shared" si="96"/>
        <v>65.900000000000006</v>
      </c>
      <c r="V282" s="77">
        <f t="shared" si="97"/>
        <v>65.900000000000006</v>
      </c>
      <c r="X282" s="77">
        <v>62.63</v>
      </c>
      <c r="Y282" s="77">
        <v>0</v>
      </c>
      <c r="Z282" s="77"/>
      <c r="AA282" s="77"/>
      <c r="AB282" s="77"/>
    </row>
    <row r="283" spans="1:28" x14ac:dyDescent="0.25">
      <c r="A283" s="82" t="s">
        <v>535</v>
      </c>
      <c r="B283" s="82" t="s">
        <v>943</v>
      </c>
      <c r="C283" s="78">
        <v>35</v>
      </c>
      <c r="D283" s="78">
        <f t="shared" si="87"/>
        <v>35</v>
      </c>
      <c r="E283" s="79" t="str">
        <f t="shared" si="88"/>
        <v>No</v>
      </c>
      <c r="F283" s="79" t="s">
        <v>666</v>
      </c>
      <c r="G283" s="47">
        <v>0</v>
      </c>
      <c r="H283" s="47">
        <v>13</v>
      </c>
      <c r="I283" s="69">
        <f t="shared" si="89"/>
        <v>35</v>
      </c>
      <c r="J283" s="69">
        <f t="shared" si="84"/>
        <v>35</v>
      </c>
      <c r="K283" s="69">
        <f t="shared" si="85"/>
        <v>35</v>
      </c>
      <c r="L283" s="69">
        <f t="shared" si="86"/>
        <v>35</v>
      </c>
      <c r="N283" s="69">
        <f t="shared" si="90"/>
        <v>13</v>
      </c>
      <c r="O283" s="69">
        <f t="shared" si="91"/>
        <v>13</v>
      </c>
      <c r="P283" s="69">
        <f t="shared" si="92"/>
        <v>13</v>
      </c>
      <c r="Q283" s="69">
        <f t="shared" si="93"/>
        <v>13</v>
      </c>
      <c r="R283" s="43"/>
      <c r="S283" s="77">
        <f t="shared" si="94"/>
        <v>48</v>
      </c>
      <c r="T283" s="77">
        <f t="shared" si="95"/>
        <v>48</v>
      </c>
      <c r="U283" s="77">
        <f t="shared" si="96"/>
        <v>48</v>
      </c>
      <c r="V283" s="77">
        <f t="shared" si="97"/>
        <v>48</v>
      </c>
      <c r="X283" s="77">
        <v>66.599999999999994</v>
      </c>
      <c r="Y283" s="77">
        <v>13.999999999999993</v>
      </c>
      <c r="Z283" s="77"/>
      <c r="AA283" s="77"/>
      <c r="AB283" s="77"/>
    </row>
    <row r="284" spans="1:28" x14ac:dyDescent="0.25">
      <c r="A284" s="82" t="s">
        <v>537</v>
      </c>
      <c r="B284" s="82" t="s">
        <v>944</v>
      </c>
      <c r="C284" s="78">
        <v>196.13</v>
      </c>
      <c r="D284" s="78">
        <f t="shared" si="87"/>
        <v>196.13</v>
      </c>
      <c r="E284" s="79" t="str">
        <f t="shared" si="88"/>
        <v>Yes</v>
      </c>
      <c r="F284" s="79" t="s">
        <v>666</v>
      </c>
      <c r="G284" s="47">
        <v>0</v>
      </c>
      <c r="H284" s="47">
        <v>0</v>
      </c>
      <c r="I284" s="69">
        <f t="shared" si="89"/>
        <v>196.13</v>
      </c>
      <c r="J284" s="69">
        <f t="shared" si="84"/>
        <v>197.33401634865663</v>
      </c>
      <c r="K284" s="69">
        <f t="shared" si="85"/>
        <v>200.19851908856404</v>
      </c>
      <c r="L284" s="69">
        <f t="shared" si="86"/>
        <v>205.21246016942854</v>
      </c>
      <c r="N284" s="69">
        <f t="shared" si="90"/>
        <v>0</v>
      </c>
      <c r="O284" s="69">
        <f t="shared" si="91"/>
        <v>0</v>
      </c>
      <c r="P284" s="69">
        <f t="shared" si="92"/>
        <v>0</v>
      </c>
      <c r="Q284" s="69">
        <f t="shared" si="93"/>
        <v>0</v>
      </c>
      <c r="R284" s="43"/>
      <c r="S284" s="77">
        <f t="shared" si="94"/>
        <v>196.13</v>
      </c>
      <c r="T284" s="77">
        <f t="shared" si="95"/>
        <v>197.33401634865663</v>
      </c>
      <c r="U284" s="77">
        <f t="shared" si="96"/>
        <v>200.19851908856404</v>
      </c>
      <c r="V284" s="77">
        <f t="shared" si="97"/>
        <v>205.21246016942854</v>
      </c>
      <c r="X284" s="77">
        <v>192.16</v>
      </c>
      <c r="Y284" s="77">
        <v>0</v>
      </c>
      <c r="Z284" s="77"/>
      <c r="AA284" s="77"/>
      <c r="AB284" s="77"/>
    </row>
    <row r="285" spans="1:28" x14ac:dyDescent="0.25">
      <c r="A285" s="82" t="s">
        <v>539</v>
      </c>
      <c r="B285" s="82" t="s">
        <v>945</v>
      </c>
      <c r="C285" s="78">
        <v>2813.42</v>
      </c>
      <c r="D285" s="78">
        <f t="shared" si="87"/>
        <v>2813.42</v>
      </c>
      <c r="E285" s="79" t="str">
        <f t="shared" si="88"/>
        <v>Yes</v>
      </c>
      <c r="F285" s="79" t="s">
        <v>666</v>
      </c>
      <c r="G285" s="47">
        <v>0</v>
      </c>
      <c r="H285" s="47">
        <v>0</v>
      </c>
      <c r="I285" s="69">
        <f t="shared" si="89"/>
        <v>2813.42</v>
      </c>
      <c r="J285" s="69">
        <f t="shared" si="84"/>
        <v>2830.6912164158343</v>
      </c>
      <c r="K285" s="69">
        <f t="shared" si="85"/>
        <v>2871.7815610775906</v>
      </c>
      <c r="L285" s="69">
        <f t="shared" si="86"/>
        <v>2943.704888032803</v>
      </c>
      <c r="N285" s="69">
        <f t="shared" si="90"/>
        <v>0</v>
      </c>
      <c r="O285" s="69">
        <f t="shared" si="91"/>
        <v>0</v>
      </c>
      <c r="P285" s="69">
        <f t="shared" si="92"/>
        <v>0</v>
      </c>
      <c r="Q285" s="69">
        <f t="shared" si="93"/>
        <v>0</v>
      </c>
      <c r="R285" s="43"/>
      <c r="S285" s="77">
        <f t="shared" si="94"/>
        <v>2813.42</v>
      </c>
      <c r="T285" s="77">
        <f t="shared" si="95"/>
        <v>2830.6912164158343</v>
      </c>
      <c r="U285" s="77">
        <f t="shared" si="96"/>
        <v>2871.7815610775906</v>
      </c>
      <c r="V285" s="77">
        <f t="shared" si="97"/>
        <v>2943.704888032803</v>
      </c>
      <c r="X285" s="77">
        <v>2851.24</v>
      </c>
      <c r="Y285" s="77">
        <v>0</v>
      </c>
      <c r="Z285" s="77"/>
      <c r="AA285" s="77"/>
      <c r="AB285" s="77"/>
    </row>
    <row r="286" spans="1:28" x14ac:dyDescent="0.25">
      <c r="A286" s="82" t="s">
        <v>541</v>
      </c>
      <c r="B286" s="82" t="s">
        <v>946</v>
      </c>
      <c r="C286" s="78">
        <v>548.19000000000005</v>
      </c>
      <c r="D286" s="78">
        <f t="shared" si="87"/>
        <v>548.19000000000005</v>
      </c>
      <c r="E286" s="79" t="str">
        <f t="shared" si="88"/>
        <v>Yes</v>
      </c>
      <c r="F286" s="79" t="s">
        <v>668</v>
      </c>
      <c r="G286" s="47">
        <v>7.6</v>
      </c>
      <c r="H286" s="47">
        <v>0</v>
      </c>
      <c r="I286" s="69">
        <f t="shared" si="89"/>
        <v>548.19000000000005</v>
      </c>
      <c r="J286" s="69">
        <f t="shared" si="84"/>
        <v>551.55526651797322</v>
      </c>
      <c r="K286" s="69">
        <f t="shared" si="85"/>
        <v>559.56164880008123</v>
      </c>
      <c r="L286" s="69">
        <f t="shared" si="86"/>
        <v>573.57578412419844</v>
      </c>
      <c r="N286" s="69">
        <f t="shared" si="90"/>
        <v>-7.6</v>
      </c>
      <c r="O286" s="69">
        <f t="shared" si="91"/>
        <v>-7.6</v>
      </c>
      <c r="P286" s="69">
        <f t="shared" si="92"/>
        <v>-7.6</v>
      </c>
      <c r="Q286" s="69">
        <f t="shared" si="93"/>
        <v>-7.6</v>
      </c>
      <c r="R286" s="43"/>
      <c r="S286" s="77">
        <f t="shared" si="94"/>
        <v>540.59</v>
      </c>
      <c r="T286" s="77">
        <f t="shared" si="95"/>
        <v>543.9552665179732</v>
      </c>
      <c r="U286" s="77">
        <f t="shared" si="96"/>
        <v>551.96164880008121</v>
      </c>
      <c r="V286" s="77">
        <f t="shared" si="97"/>
        <v>565.97578412419841</v>
      </c>
      <c r="X286" s="77">
        <v>567.14</v>
      </c>
      <c r="Y286" s="77">
        <v>-5.5</v>
      </c>
      <c r="Z286" s="77"/>
      <c r="AA286" s="77"/>
      <c r="AB286" s="77"/>
    </row>
    <row r="287" spans="1:28" x14ac:dyDescent="0.25">
      <c r="A287" s="82" t="s">
        <v>543</v>
      </c>
      <c r="B287" s="82" t="s">
        <v>947</v>
      </c>
      <c r="C287" s="78">
        <v>183.14</v>
      </c>
      <c r="D287" s="78">
        <f t="shared" si="87"/>
        <v>183.14</v>
      </c>
      <c r="E287" s="79" t="str">
        <f t="shared" si="88"/>
        <v>Yes</v>
      </c>
      <c r="F287" s="79" t="s">
        <v>666</v>
      </c>
      <c r="G287" s="47">
        <v>0</v>
      </c>
      <c r="H287" s="47">
        <v>0</v>
      </c>
      <c r="I287" s="69">
        <f t="shared" si="89"/>
        <v>183.14</v>
      </c>
      <c r="J287" s="69">
        <f t="shared" si="84"/>
        <v>184.26427244222188</v>
      </c>
      <c r="K287" s="69">
        <f t="shared" si="85"/>
        <v>186.93905463661662</v>
      </c>
      <c r="L287" s="69">
        <f t="shared" si="86"/>
        <v>191.62091447218242</v>
      </c>
      <c r="N287" s="69">
        <f t="shared" si="90"/>
        <v>0</v>
      </c>
      <c r="O287" s="69">
        <f t="shared" si="91"/>
        <v>0</v>
      </c>
      <c r="P287" s="69">
        <f t="shared" si="92"/>
        <v>0</v>
      </c>
      <c r="Q287" s="69">
        <f t="shared" si="93"/>
        <v>0</v>
      </c>
      <c r="R287" s="43"/>
      <c r="S287" s="77">
        <f t="shared" si="94"/>
        <v>183.14</v>
      </c>
      <c r="T287" s="77">
        <f t="shared" si="95"/>
        <v>184.26427244222188</v>
      </c>
      <c r="U287" s="77">
        <f t="shared" si="96"/>
        <v>186.93905463661662</v>
      </c>
      <c r="V287" s="77">
        <f t="shared" si="97"/>
        <v>191.62091447218242</v>
      </c>
      <c r="X287" s="77">
        <v>182.65</v>
      </c>
      <c r="Y287" s="77">
        <v>0</v>
      </c>
      <c r="Z287" s="77"/>
      <c r="AA287" s="77"/>
      <c r="AB287" s="77"/>
    </row>
    <row r="288" spans="1:28" x14ac:dyDescent="0.25">
      <c r="A288" s="82" t="s">
        <v>545</v>
      </c>
      <c r="B288" s="82" t="s">
        <v>948</v>
      </c>
      <c r="C288" s="78">
        <v>121.99</v>
      </c>
      <c r="D288" s="78">
        <f t="shared" si="87"/>
        <v>121.99</v>
      </c>
      <c r="E288" s="79" t="str">
        <f t="shared" si="88"/>
        <v>Yes</v>
      </c>
      <c r="F288" s="79" t="s">
        <v>666</v>
      </c>
      <c r="G288" s="47">
        <v>0</v>
      </c>
      <c r="H288" s="47">
        <v>0</v>
      </c>
      <c r="I288" s="69">
        <f t="shared" si="89"/>
        <v>121.99</v>
      </c>
      <c r="J288" s="69">
        <f t="shared" si="84"/>
        <v>122.7388806116995</v>
      </c>
      <c r="K288" s="69">
        <f t="shared" si="85"/>
        <v>124.52055954527061</v>
      </c>
      <c r="L288" s="69">
        <f t="shared" si="86"/>
        <v>127.63915778345273</v>
      </c>
      <c r="N288" s="69">
        <f t="shared" si="90"/>
        <v>0</v>
      </c>
      <c r="O288" s="69">
        <f t="shared" si="91"/>
        <v>0</v>
      </c>
      <c r="P288" s="69">
        <f t="shared" si="92"/>
        <v>0</v>
      </c>
      <c r="Q288" s="69">
        <f t="shared" si="93"/>
        <v>0</v>
      </c>
      <c r="R288" s="43"/>
      <c r="S288" s="77">
        <f t="shared" si="94"/>
        <v>121.99</v>
      </c>
      <c r="T288" s="77">
        <f t="shared" si="95"/>
        <v>122.7388806116995</v>
      </c>
      <c r="U288" s="77">
        <f t="shared" si="96"/>
        <v>124.52055954527061</v>
      </c>
      <c r="V288" s="77">
        <f t="shared" si="97"/>
        <v>127.63915778345273</v>
      </c>
      <c r="X288" s="77">
        <v>112.26</v>
      </c>
      <c r="Y288" s="77">
        <v>0</v>
      </c>
      <c r="Z288" s="77"/>
      <c r="AA288" s="77"/>
      <c r="AB288" s="77"/>
    </row>
    <row r="289" spans="1:28" x14ac:dyDescent="0.25">
      <c r="A289" s="82" t="s">
        <v>547</v>
      </c>
      <c r="B289" s="82" t="s">
        <v>949</v>
      </c>
      <c r="C289" s="78">
        <v>47.3</v>
      </c>
      <c r="D289" s="78">
        <f t="shared" si="87"/>
        <v>47.3</v>
      </c>
      <c r="E289" s="79" t="str">
        <f t="shared" si="88"/>
        <v>No</v>
      </c>
      <c r="F289" s="79" t="s">
        <v>666</v>
      </c>
      <c r="G289" s="47">
        <v>0</v>
      </c>
      <c r="H289" s="47">
        <v>7.6</v>
      </c>
      <c r="I289" s="69">
        <f t="shared" si="89"/>
        <v>47.3</v>
      </c>
      <c r="J289" s="69">
        <f t="shared" si="84"/>
        <v>47.3</v>
      </c>
      <c r="K289" s="69">
        <f t="shared" si="85"/>
        <v>47.3</v>
      </c>
      <c r="L289" s="69">
        <f t="shared" si="86"/>
        <v>47.3</v>
      </c>
      <c r="N289" s="69">
        <f t="shared" si="90"/>
        <v>7.6</v>
      </c>
      <c r="O289" s="69">
        <f t="shared" si="91"/>
        <v>7.6</v>
      </c>
      <c r="P289" s="69">
        <f t="shared" si="92"/>
        <v>7.6</v>
      </c>
      <c r="Q289" s="69">
        <f t="shared" si="93"/>
        <v>7.6</v>
      </c>
      <c r="R289" s="43"/>
      <c r="S289" s="77">
        <f t="shared" si="94"/>
        <v>54.9</v>
      </c>
      <c r="T289" s="77">
        <f t="shared" si="95"/>
        <v>54.9</v>
      </c>
      <c r="U289" s="77">
        <f t="shared" si="96"/>
        <v>54.9</v>
      </c>
      <c r="V289" s="77">
        <f t="shared" si="97"/>
        <v>54.9</v>
      </c>
      <c r="X289" s="77">
        <v>53.2</v>
      </c>
      <c r="Y289" s="77">
        <v>5.5</v>
      </c>
      <c r="Z289" s="77"/>
      <c r="AA289" s="77"/>
      <c r="AB289" s="77"/>
    </row>
    <row r="290" spans="1:28" x14ac:dyDescent="0.25">
      <c r="A290" s="82" t="s">
        <v>549</v>
      </c>
      <c r="B290" s="82" t="s">
        <v>950</v>
      </c>
      <c r="C290" s="78">
        <v>176.24</v>
      </c>
      <c r="D290" s="78">
        <f t="shared" si="87"/>
        <v>176.24</v>
      </c>
      <c r="E290" s="79" t="str">
        <f t="shared" si="88"/>
        <v>Yes</v>
      </c>
      <c r="F290" s="79" t="s">
        <v>666</v>
      </c>
      <c r="G290" s="47">
        <v>0</v>
      </c>
      <c r="H290" s="47">
        <v>0</v>
      </c>
      <c r="I290" s="69">
        <f t="shared" si="89"/>
        <v>176.24</v>
      </c>
      <c r="J290" s="69">
        <f t="shared" si="84"/>
        <v>177.32191424711797</v>
      </c>
      <c r="K290" s="69">
        <f t="shared" si="85"/>
        <v>179.89592109401175</v>
      </c>
      <c r="L290" s="69">
        <f t="shared" si="86"/>
        <v>184.40138673461522</v>
      </c>
      <c r="N290" s="69">
        <f t="shared" si="90"/>
        <v>0</v>
      </c>
      <c r="O290" s="69">
        <f t="shared" si="91"/>
        <v>0</v>
      </c>
      <c r="P290" s="69">
        <f t="shared" si="92"/>
        <v>0</v>
      </c>
      <c r="Q290" s="69">
        <f t="shared" si="93"/>
        <v>0</v>
      </c>
      <c r="R290" s="43"/>
      <c r="S290" s="77">
        <f t="shared" si="94"/>
        <v>176.24</v>
      </c>
      <c r="T290" s="77">
        <f t="shared" si="95"/>
        <v>177.32191424711797</v>
      </c>
      <c r="U290" s="77">
        <f t="shared" si="96"/>
        <v>179.89592109401175</v>
      </c>
      <c r="V290" s="77">
        <f t="shared" si="97"/>
        <v>184.40138673461522</v>
      </c>
      <c r="X290" s="77">
        <v>149.13999999999999</v>
      </c>
      <c r="Y290" s="77">
        <v>0</v>
      </c>
      <c r="Z290" s="77"/>
      <c r="AA290" s="77"/>
      <c r="AB290" s="77"/>
    </row>
    <row r="291" spans="1:28" x14ac:dyDescent="0.25">
      <c r="A291" s="82" t="s">
        <v>551</v>
      </c>
      <c r="B291" s="82" t="s">
        <v>951</v>
      </c>
      <c r="C291" s="78">
        <v>84.5</v>
      </c>
      <c r="D291" s="78">
        <f t="shared" si="87"/>
        <v>84.5</v>
      </c>
      <c r="E291" s="79" t="str">
        <f t="shared" si="88"/>
        <v>No</v>
      </c>
      <c r="F291" s="79" t="s">
        <v>666</v>
      </c>
      <c r="G291" s="47">
        <v>0</v>
      </c>
      <c r="H291" s="47">
        <v>0</v>
      </c>
      <c r="I291" s="69">
        <f t="shared" si="89"/>
        <v>84.5</v>
      </c>
      <c r="J291" s="69">
        <f t="shared" si="84"/>
        <v>84.5</v>
      </c>
      <c r="K291" s="69">
        <f t="shared" si="85"/>
        <v>84.5</v>
      </c>
      <c r="L291" s="69">
        <f t="shared" si="86"/>
        <v>84.5</v>
      </c>
      <c r="N291" s="69">
        <f t="shared" si="90"/>
        <v>0</v>
      </c>
      <c r="O291" s="69">
        <f t="shared" si="91"/>
        <v>0</v>
      </c>
      <c r="P291" s="69">
        <f t="shared" si="92"/>
        <v>0</v>
      </c>
      <c r="Q291" s="69">
        <f t="shared" si="93"/>
        <v>0</v>
      </c>
      <c r="R291" s="43"/>
      <c r="S291" s="77">
        <f t="shared" si="94"/>
        <v>84.5</v>
      </c>
      <c r="T291" s="77">
        <f t="shared" si="95"/>
        <v>84.5</v>
      </c>
      <c r="U291" s="77">
        <f t="shared" si="96"/>
        <v>84.5</v>
      </c>
      <c r="V291" s="77">
        <f t="shared" si="97"/>
        <v>84.5</v>
      </c>
      <c r="X291" s="77">
        <v>89.23</v>
      </c>
      <c r="Y291" s="77">
        <v>0</v>
      </c>
      <c r="Z291" s="77"/>
      <c r="AA291" s="77"/>
      <c r="AB291" s="77"/>
    </row>
    <row r="292" spans="1:28" x14ac:dyDescent="0.25">
      <c r="A292" s="82" t="s">
        <v>553</v>
      </c>
      <c r="B292" s="82" t="s">
        <v>952</v>
      </c>
      <c r="C292" s="78">
        <v>184.68</v>
      </c>
      <c r="D292" s="78">
        <f t="shared" si="87"/>
        <v>184.68</v>
      </c>
      <c r="E292" s="79" t="str">
        <f t="shared" si="88"/>
        <v>Yes</v>
      </c>
      <c r="F292" s="79" t="s">
        <v>668</v>
      </c>
      <c r="G292" s="47">
        <v>0</v>
      </c>
      <c r="H292" s="47">
        <v>0</v>
      </c>
      <c r="I292" s="69">
        <f t="shared" si="89"/>
        <v>184.68</v>
      </c>
      <c r="J292" s="69">
        <f t="shared" si="84"/>
        <v>185.81372630025959</v>
      </c>
      <c r="K292" s="69">
        <f t="shared" si="85"/>
        <v>188.5110003838067</v>
      </c>
      <c r="L292" s="69">
        <f t="shared" si="86"/>
        <v>193.23222935853804</v>
      </c>
      <c r="N292" s="69">
        <f t="shared" si="90"/>
        <v>0</v>
      </c>
      <c r="O292" s="69">
        <f t="shared" si="91"/>
        <v>0</v>
      </c>
      <c r="P292" s="69">
        <f t="shared" si="92"/>
        <v>0</v>
      </c>
      <c r="Q292" s="69">
        <f t="shared" si="93"/>
        <v>0</v>
      </c>
      <c r="R292" s="43"/>
      <c r="S292" s="77">
        <f t="shared" si="94"/>
        <v>184.68</v>
      </c>
      <c r="T292" s="77">
        <f t="shared" si="95"/>
        <v>185.81372630025959</v>
      </c>
      <c r="U292" s="77">
        <f t="shared" si="96"/>
        <v>188.5110003838067</v>
      </c>
      <c r="V292" s="77">
        <f t="shared" si="97"/>
        <v>193.23222935853804</v>
      </c>
      <c r="X292" s="77">
        <v>171.01</v>
      </c>
      <c r="Y292" s="77">
        <v>0</v>
      </c>
      <c r="Z292" s="77"/>
      <c r="AA292" s="77"/>
      <c r="AB292" s="77"/>
    </row>
    <row r="293" spans="1:28" x14ac:dyDescent="0.25">
      <c r="A293" s="82" t="s">
        <v>555</v>
      </c>
      <c r="B293" s="82" t="s">
        <v>953</v>
      </c>
      <c r="C293" s="78">
        <v>150.91</v>
      </c>
      <c r="D293" s="78">
        <f t="shared" si="87"/>
        <v>150.91</v>
      </c>
      <c r="E293" s="79" t="str">
        <f t="shared" si="88"/>
        <v>Yes</v>
      </c>
      <c r="F293" s="79" t="s">
        <v>666</v>
      </c>
      <c r="G293" s="47">
        <v>4</v>
      </c>
      <c r="H293" s="47">
        <v>0</v>
      </c>
      <c r="I293" s="69">
        <f t="shared" si="89"/>
        <v>150.91</v>
      </c>
      <c r="J293" s="69">
        <f t="shared" si="84"/>
        <v>151.83641669900462</v>
      </c>
      <c r="K293" s="69">
        <f t="shared" si="85"/>
        <v>154.04047578471014</v>
      </c>
      <c r="L293" s="69">
        <f t="shared" si="86"/>
        <v>157.89839577916922</v>
      </c>
      <c r="N293" s="69">
        <f t="shared" si="90"/>
        <v>-4</v>
      </c>
      <c r="O293" s="69">
        <f t="shared" si="91"/>
        <v>-4</v>
      </c>
      <c r="P293" s="69">
        <f t="shared" si="92"/>
        <v>-4</v>
      </c>
      <c r="Q293" s="69">
        <f t="shared" si="93"/>
        <v>-4</v>
      </c>
      <c r="R293" s="43"/>
      <c r="S293" s="77">
        <f t="shared" si="94"/>
        <v>146.91</v>
      </c>
      <c r="T293" s="77">
        <f t="shared" si="95"/>
        <v>147.83641669900462</v>
      </c>
      <c r="U293" s="77">
        <f t="shared" si="96"/>
        <v>150.04047578471014</v>
      </c>
      <c r="V293" s="77">
        <f t="shared" si="97"/>
        <v>153.89839577916922</v>
      </c>
      <c r="X293" s="77">
        <v>145.58000000000001</v>
      </c>
      <c r="Y293" s="77">
        <v>-5</v>
      </c>
      <c r="Z293" s="77"/>
      <c r="AA293" s="77"/>
      <c r="AB293" s="77"/>
    </row>
    <row r="294" spans="1:28" x14ac:dyDescent="0.25">
      <c r="A294" s="82" t="s">
        <v>557</v>
      </c>
      <c r="B294" s="82" t="s">
        <v>954</v>
      </c>
      <c r="C294" s="78">
        <v>120.83</v>
      </c>
      <c r="D294" s="78">
        <f t="shared" si="87"/>
        <v>120.83</v>
      </c>
      <c r="E294" s="79" t="str">
        <f t="shared" si="88"/>
        <v>Yes</v>
      </c>
      <c r="F294" s="79" t="s">
        <v>666</v>
      </c>
      <c r="G294" s="47">
        <v>0</v>
      </c>
      <c r="H294" s="47">
        <v>0</v>
      </c>
      <c r="I294" s="69">
        <f t="shared" si="89"/>
        <v>120.83</v>
      </c>
      <c r="J294" s="69">
        <f t="shared" si="84"/>
        <v>121.57175952382696</v>
      </c>
      <c r="K294" s="69">
        <f t="shared" si="85"/>
        <v>123.33649651491965</v>
      </c>
      <c r="L294" s="69">
        <f t="shared" si="86"/>
        <v>126.42544007684722</v>
      </c>
      <c r="N294" s="69">
        <f t="shared" si="90"/>
        <v>0</v>
      </c>
      <c r="O294" s="69">
        <f t="shared" si="91"/>
        <v>0</v>
      </c>
      <c r="P294" s="69">
        <f t="shared" si="92"/>
        <v>0</v>
      </c>
      <c r="Q294" s="69">
        <f t="shared" si="93"/>
        <v>0</v>
      </c>
      <c r="R294" s="43"/>
      <c r="S294" s="77">
        <f t="shared" si="94"/>
        <v>120.83</v>
      </c>
      <c r="T294" s="77">
        <f t="shared" si="95"/>
        <v>121.57175952382696</v>
      </c>
      <c r="U294" s="77">
        <f t="shared" si="96"/>
        <v>123.33649651491965</v>
      </c>
      <c r="V294" s="77">
        <f t="shared" si="97"/>
        <v>126.42544007684722</v>
      </c>
      <c r="X294" s="77">
        <v>113.8</v>
      </c>
      <c r="Y294" s="77">
        <v>0</v>
      </c>
      <c r="Z294" s="77"/>
      <c r="AA294" s="77"/>
      <c r="AB294" s="77"/>
    </row>
    <row r="295" spans="1:28" x14ac:dyDescent="0.25">
      <c r="A295" s="82" t="s">
        <v>559</v>
      </c>
      <c r="B295" s="82" t="s">
        <v>955</v>
      </c>
      <c r="C295" s="78">
        <v>621.30999999999995</v>
      </c>
      <c r="D295" s="78">
        <f t="shared" si="87"/>
        <v>621.30999999999995</v>
      </c>
      <c r="E295" s="79" t="str">
        <f t="shared" si="88"/>
        <v>Yes</v>
      </c>
      <c r="F295" s="79" t="s">
        <v>666</v>
      </c>
      <c r="G295" s="47">
        <v>0</v>
      </c>
      <c r="H295" s="47">
        <v>182.96</v>
      </c>
      <c r="I295" s="69">
        <f t="shared" si="89"/>
        <v>621.30999999999995</v>
      </c>
      <c r="J295" s="69">
        <f t="shared" si="84"/>
        <v>625.12414060869753</v>
      </c>
      <c r="K295" s="69">
        <f t="shared" si="85"/>
        <v>634.19844947185902</v>
      </c>
      <c r="L295" s="69">
        <f t="shared" si="86"/>
        <v>650.08185197505543</v>
      </c>
      <c r="N295" s="69">
        <f t="shared" si="90"/>
        <v>182.96</v>
      </c>
      <c r="O295" s="69">
        <f t="shared" si="91"/>
        <v>182.96</v>
      </c>
      <c r="P295" s="69">
        <f t="shared" si="92"/>
        <v>182.96</v>
      </c>
      <c r="Q295" s="69">
        <f t="shared" si="93"/>
        <v>182.96</v>
      </c>
      <c r="R295" s="43"/>
      <c r="S295" s="77">
        <f t="shared" si="94"/>
        <v>804.27</v>
      </c>
      <c r="T295" s="77">
        <f t="shared" si="95"/>
        <v>808.08414060869757</v>
      </c>
      <c r="U295" s="77">
        <f t="shared" si="96"/>
        <v>817.15844947185906</v>
      </c>
      <c r="V295" s="77">
        <f t="shared" si="97"/>
        <v>833.04185197505547</v>
      </c>
      <c r="X295" s="77">
        <v>929.14</v>
      </c>
      <c r="Y295" s="77">
        <v>167</v>
      </c>
      <c r="Z295" s="77"/>
      <c r="AA295" s="77"/>
      <c r="AB295" s="77"/>
    </row>
    <row r="296" spans="1:28" x14ac:dyDescent="0.25">
      <c r="A296" s="82" t="s">
        <v>561</v>
      </c>
      <c r="B296" s="82" t="s">
        <v>956</v>
      </c>
      <c r="C296" s="78">
        <v>1241.03</v>
      </c>
      <c r="D296" s="78">
        <f t="shared" si="87"/>
        <v>1241.03</v>
      </c>
      <c r="E296" s="79" t="str">
        <f t="shared" si="88"/>
        <v>Yes</v>
      </c>
      <c r="F296" s="79" t="s">
        <v>666</v>
      </c>
      <c r="G296" s="47">
        <v>0</v>
      </c>
      <c r="H296" s="47">
        <v>0</v>
      </c>
      <c r="I296" s="69">
        <f t="shared" si="89"/>
        <v>1241.03</v>
      </c>
      <c r="J296" s="69">
        <f t="shared" si="84"/>
        <v>1248.6485204159146</v>
      </c>
      <c r="K296" s="69">
        <f t="shared" si="85"/>
        <v>1266.773915996944</v>
      </c>
      <c r="L296" s="69">
        <f t="shared" si="86"/>
        <v>1298.5000736453674</v>
      </c>
      <c r="N296" s="69">
        <f t="shared" si="90"/>
        <v>0</v>
      </c>
      <c r="O296" s="69">
        <f t="shared" si="91"/>
        <v>0</v>
      </c>
      <c r="P296" s="69">
        <f t="shared" si="92"/>
        <v>0</v>
      </c>
      <c r="Q296" s="69">
        <f t="shared" si="93"/>
        <v>0</v>
      </c>
      <c r="R296" s="43"/>
      <c r="S296" s="77">
        <f t="shared" si="94"/>
        <v>1241.03</v>
      </c>
      <c r="T296" s="77">
        <f t="shared" si="95"/>
        <v>1248.6485204159146</v>
      </c>
      <c r="U296" s="77">
        <f t="shared" si="96"/>
        <v>1266.773915996944</v>
      </c>
      <c r="V296" s="77">
        <f t="shared" si="97"/>
        <v>1298.5000736453674</v>
      </c>
      <c r="X296" s="77">
        <v>1276.42</v>
      </c>
      <c r="Y296" s="77">
        <v>0</v>
      </c>
      <c r="Z296" s="77"/>
      <c r="AA296" s="77"/>
      <c r="AB296" s="77"/>
    </row>
    <row r="297" spans="1:28" x14ac:dyDescent="0.25">
      <c r="A297" s="82" t="s">
        <v>563</v>
      </c>
      <c r="B297" s="82" t="s">
        <v>957</v>
      </c>
      <c r="C297" s="78">
        <v>16033.81</v>
      </c>
      <c r="D297" s="78">
        <f t="shared" si="87"/>
        <v>16033.81</v>
      </c>
      <c r="E297" s="79" t="str">
        <f t="shared" si="88"/>
        <v>Yes</v>
      </c>
      <c r="F297" s="79" t="s">
        <v>666</v>
      </c>
      <c r="G297" s="47">
        <v>182.36</v>
      </c>
      <c r="H297" s="47">
        <v>0</v>
      </c>
      <c r="I297" s="69">
        <f t="shared" si="89"/>
        <v>16033.81</v>
      </c>
      <c r="J297" s="69">
        <f t="shared" si="84"/>
        <v>16132.239456846246</v>
      </c>
      <c r="K297" s="69">
        <f t="shared" si="85"/>
        <v>16366.415221268591</v>
      </c>
      <c r="L297" s="69">
        <f t="shared" si="86"/>
        <v>16776.309570127898</v>
      </c>
      <c r="N297" s="69">
        <f t="shared" si="90"/>
        <v>-182.36</v>
      </c>
      <c r="O297" s="69">
        <f t="shared" si="91"/>
        <v>-182.36</v>
      </c>
      <c r="P297" s="69">
        <f t="shared" si="92"/>
        <v>-182.36</v>
      </c>
      <c r="Q297" s="69">
        <f t="shared" si="93"/>
        <v>-182.36</v>
      </c>
      <c r="R297" s="43"/>
      <c r="S297" s="77">
        <f t="shared" si="94"/>
        <v>15851.449999999999</v>
      </c>
      <c r="T297" s="77">
        <f t="shared" si="95"/>
        <v>15949.879456846245</v>
      </c>
      <c r="U297" s="77">
        <f t="shared" si="96"/>
        <v>16184.055221268591</v>
      </c>
      <c r="V297" s="77">
        <f t="shared" si="97"/>
        <v>16593.949570127897</v>
      </c>
      <c r="X297" s="77">
        <v>15825.51</v>
      </c>
      <c r="Y297" s="77">
        <v>-166</v>
      </c>
      <c r="Z297" s="77"/>
      <c r="AA297" s="77"/>
      <c r="AB297" s="77"/>
    </row>
    <row r="298" spans="1:28" x14ac:dyDescent="0.25">
      <c r="A298" s="82" t="s">
        <v>565</v>
      </c>
      <c r="B298" s="82" t="s">
        <v>958</v>
      </c>
      <c r="C298" s="78">
        <v>3193.66</v>
      </c>
      <c r="D298" s="78">
        <f t="shared" si="87"/>
        <v>3193.66</v>
      </c>
      <c r="E298" s="79" t="str">
        <f t="shared" si="88"/>
        <v>Yes</v>
      </c>
      <c r="F298" s="79" t="s">
        <v>666</v>
      </c>
      <c r="G298" s="47">
        <v>0.6</v>
      </c>
      <c r="H298" s="47">
        <v>0</v>
      </c>
      <c r="I298" s="69">
        <f t="shared" si="89"/>
        <v>3193.66</v>
      </c>
      <c r="J298" s="69">
        <f t="shared" si="84"/>
        <v>3213.2654599095026</v>
      </c>
      <c r="K298" s="69">
        <f t="shared" si="85"/>
        <v>3259.9092564747025</v>
      </c>
      <c r="L298" s="69">
        <f t="shared" si="86"/>
        <v>3341.5531817911442</v>
      </c>
      <c r="N298" s="69">
        <f t="shared" si="90"/>
        <v>-0.6</v>
      </c>
      <c r="O298" s="69">
        <f t="shared" si="91"/>
        <v>-0.6</v>
      </c>
      <c r="P298" s="69">
        <f t="shared" si="92"/>
        <v>-0.6</v>
      </c>
      <c r="Q298" s="69">
        <f t="shared" si="93"/>
        <v>-0.6</v>
      </c>
      <c r="R298" s="43"/>
      <c r="S298" s="77">
        <f t="shared" si="94"/>
        <v>3193.06</v>
      </c>
      <c r="T298" s="77">
        <f t="shared" si="95"/>
        <v>3212.6654599095027</v>
      </c>
      <c r="U298" s="77">
        <f t="shared" si="96"/>
        <v>3259.3092564747026</v>
      </c>
      <c r="V298" s="77">
        <f t="shared" si="97"/>
        <v>3340.9531817911443</v>
      </c>
      <c r="X298" s="77">
        <v>3174.38</v>
      </c>
      <c r="Y298" s="77">
        <v>-1</v>
      </c>
      <c r="Z298" s="77"/>
      <c r="AA298" s="77"/>
      <c r="AB298" s="77"/>
    </row>
    <row r="299" spans="1:28" x14ac:dyDescent="0.25">
      <c r="A299" s="82" t="s">
        <v>567</v>
      </c>
      <c r="B299" s="82" t="s">
        <v>959</v>
      </c>
      <c r="C299" s="78">
        <v>3631.95</v>
      </c>
      <c r="D299" s="78">
        <f t="shared" si="87"/>
        <v>3631.95</v>
      </c>
      <c r="E299" s="79" t="str">
        <f t="shared" si="88"/>
        <v>Yes</v>
      </c>
      <c r="F299" s="79" t="s">
        <v>666</v>
      </c>
      <c r="G299" s="47">
        <v>0</v>
      </c>
      <c r="H299" s="47">
        <v>0</v>
      </c>
      <c r="I299" s="69">
        <f t="shared" si="89"/>
        <v>3631.95</v>
      </c>
      <c r="J299" s="69">
        <f t="shared" si="84"/>
        <v>3654.2460647402409</v>
      </c>
      <c r="K299" s="69">
        <f t="shared" si="85"/>
        <v>3707.2911405889467</v>
      </c>
      <c r="L299" s="69">
        <f t="shared" si="86"/>
        <v>3800.139676298149</v>
      </c>
      <c r="N299" s="69">
        <f t="shared" si="90"/>
        <v>0</v>
      </c>
      <c r="O299" s="69">
        <f t="shared" si="91"/>
        <v>0</v>
      </c>
      <c r="P299" s="69">
        <f t="shared" si="92"/>
        <v>0</v>
      </c>
      <c r="Q299" s="69">
        <f t="shared" si="93"/>
        <v>0</v>
      </c>
      <c r="R299" s="43"/>
      <c r="S299" s="77">
        <f t="shared" si="94"/>
        <v>3631.95</v>
      </c>
      <c r="T299" s="77">
        <f t="shared" si="95"/>
        <v>3654.2460647402409</v>
      </c>
      <c r="U299" s="77">
        <f t="shared" si="96"/>
        <v>3707.2911405889467</v>
      </c>
      <c r="V299" s="77">
        <f t="shared" si="97"/>
        <v>3800.139676298149</v>
      </c>
      <c r="X299" s="77">
        <v>3646.93</v>
      </c>
      <c r="Y299" s="77">
        <v>0</v>
      </c>
      <c r="Z299" s="77"/>
      <c r="AA299" s="77"/>
      <c r="AB299" s="77"/>
    </row>
    <row r="300" spans="1:28" x14ac:dyDescent="0.25">
      <c r="A300" s="82" t="s">
        <v>569</v>
      </c>
      <c r="B300" s="82" t="s">
        <v>960</v>
      </c>
      <c r="C300" s="78">
        <v>827.09</v>
      </c>
      <c r="D300" s="78">
        <f t="shared" si="87"/>
        <v>827.09</v>
      </c>
      <c r="E300" s="79" t="str">
        <f t="shared" si="88"/>
        <v>Yes</v>
      </c>
      <c r="F300" s="79" t="s">
        <v>666</v>
      </c>
      <c r="G300" s="47">
        <v>0</v>
      </c>
      <c r="H300" s="47">
        <v>0</v>
      </c>
      <c r="I300" s="69">
        <f t="shared" si="89"/>
        <v>827.09</v>
      </c>
      <c r="J300" s="69">
        <f t="shared" si="84"/>
        <v>832.16739704181123</v>
      </c>
      <c r="K300" s="69">
        <f t="shared" si="85"/>
        <v>844.24714808015324</v>
      </c>
      <c r="L300" s="69">
        <f t="shared" si="86"/>
        <v>865.39118789340068</v>
      </c>
      <c r="N300" s="69">
        <f t="shared" si="90"/>
        <v>0</v>
      </c>
      <c r="O300" s="69">
        <f t="shared" si="91"/>
        <v>0</v>
      </c>
      <c r="P300" s="69">
        <f t="shared" si="92"/>
        <v>0</v>
      </c>
      <c r="Q300" s="69">
        <f t="shared" si="93"/>
        <v>0</v>
      </c>
      <c r="R300" s="43"/>
      <c r="S300" s="77">
        <f t="shared" si="94"/>
        <v>827.09</v>
      </c>
      <c r="T300" s="77">
        <f t="shared" si="95"/>
        <v>832.16739704181123</v>
      </c>
      <c r="U300" s="77">
        <f t="shared" si="96"/>
        <v>844.24714808015324</v>
      </c>
      <c r="V300" s="77">
        <f t="shared" si="97"/>
        <v>865.39118789340068</v>
      </c>
      <c r="X300" s="77">
        <v>869.82</v>
      </c>
      <c r="Y300" s="77">
        <v>0</v>
      </c>
      <c r="Z300" s="77"/>
      <c r="AA300" s="77"/>
      <c r="AB300" s="77"/>
    </row>
    <row r="301" spans="1:28" x14ac:dyDescent="0.25">
      <c r="A301" s="82" t="s">
        <v>571</v>
      </c>
      <c r="B301" s="82" t="s">
        <v>961</v>
      </c>
      <c r="C301" s="78">
        <v>3587.59</v>
      </c>
      <c r="D301" s="78">
        <f t="shared" si="87"/>
        <v>3587.59</v>
      </c>
      <c r="E301" s="79" t="str">
        <f t="shared" si="88"/>
        <v>Yes</v>
      </c>
      <c r="F301" s="79" t="s">
        <v>666</v>
      </c>
      <c r="G301" s="47">
        <v>0</v>
      </c>
      <c r="H301" s="47">
        <v>0</v>
      </c>
      <c r="I301" s="69">
        <f t="shared" si="89"/>
        <v>3587.59</v>
      </c>
      <c r="J301" s="69">
        <f t="shared" si="84"/>
        <v>3609.6137445178051</v>
      </c>
      <c r="K301" s="69">
        <f t="shared" si="85"/>
        <v>3662.0109371179396</v>
      </c>
      <c r="L301" s="69">
        <f t="shared" si="86"/>
        <v>3753.7254371041663</v>
      </c>
      <c r="N301" s="69">
        <f t="shared" si="90"/>
        <v>0</v>
      </c>
      <c r="O301" s="69">
        <f t="shared" si="91"/>
        <v>0</v>
      </c>
      <c r="P301" s="69">
        <f t="shared" si="92"/>
        <v>0</v>
      </c>
      <c r="Q301" s="69">
        <f t="shared" si="93"/>
        <v>0</v>
      </c>
      <c r="R301" s="43"/>
      <c r="S301" s="77">
        <f t="shared" si="94"/>
        <v>3587.59</v>
      </c>
      <c r="T301" s="77">
        <f t="shared" si="95"/>
        <v>3609.6137445178051</v>
      </c>
      <c r="U301" s="77">
        <f t="shared" si="96"/>
        <v>3662.0109371179396</v>
      </c>
      <c r="V301" s="77">
        <f t="shared" si="97"/>
        <v>3753.7254371041663</v>
      </c>
      <c r="X301" s="77">
        <v>3675.02</v>
      </c>
      <c r="Y301" s="77">
        <v>0</v>
      </c>
      <c r="Z301" s="77"/>
      <c r="AA301" s="77"/>
      <c r="AB301" s="77"/>
    </row>
    <row r="302" spans="1:28" x14ac:dyDescent="0.25">
      <c r="A302" s="82" t="s">
        <v>573</v>
      </c>
      <c r="B302" s="82" t="s">
        <v>962</v>
      </c>
      <c r="C302" s="78">
        <v>6694.32</v>
      </c>
      <c r="D302" s="78">
        <f t="shared" si="87"/>
        <v>6694.32</v>
      </c>
      <c r="E302" s="79" t="str">
        <f t="shared" si="88"/>
        <v>Yes</v>
      </c>
      <c r="F302" s="79" t="s">
        <v>666</v>
      </c>
      <c r="G302" s="47">
        <v>0</v>
      </c>
      <c r="H302" s="47">
        <v>0</v>
      </c>
      <c r="I302" s="69">
        <f t="shared" si="89"/>
        <v>6694.32</v>
      </c>
      <c r="J302" s="69">
        <f t="shared" si="84"/>
        <v>6735.4155525576871</v>
      </c>
      <c r="K302" s="69">
        <f t="shared" si="85"/>
        <v>6833.1869183957378</v>
      </c>
      <c r="L302" s="69">
        <f t="shared" si="86"/>
        <v>7004.3230324856413</v>
      </c>
      <c r="N302" s="69">
        <f t="shared" si="90"/>
        <v>0</v>
      </c>
      <c r="O302" s="69">
        <f t="shared" si="91"/>
        <v>0</v>
      </c>
      <c r="P302" s="69">
        <f t="shared" si="92"/>
        <v>0</v>
      </c>
      <c r="Q302" s="69">
        <f t="shared" si="93"/>
        <v>0</v>
      </c>
      <c r="R302" s="43"/>
      <c r="S302" s="77">
        <f t="shared" si="94"/>
        <v>6694.32</v>
      </c>
      <c r="T302" s="77">
        <f t="shared" si="95"/>
        <v>6735.4155525576871</v>
      </c>
      <c r="U302" s="77">
        <f t="shared" si="96"/>
        <v>6833.1869183957378</v>
      </c>
      <c r="V302" s="77">
        <f t="shared" si="97"/>
        <v>7004.3230324856413</v>
      </c>
      <c r="X302" s="77">
        <v>6729.89</v>
      </c>
      <c r="Y302" s="77">
        <v>0</v>
      </c>
      <c r="Z302" s="77"/>
      <c r="AA302" s="77"/>
      <c r="AB302" s="77"/>
    </row>
    <row r="303" spans="1:28" x14ac:dyDescent="0.25">
      <c r="A303" s="89" t="s">
        <v>575</v>
      </c>
      <c r="B303" s="82" t="s">
        <v>963</v>
      </c>
      <c r="C303" s="78">
        <v>4180.8500000000004</v>
      </c>
      <c r="D303" s="83">
        <f>C303+C310</f>
        <v>4180.8500000000004</v>
      </c>
      <c r="E303" s="79" t="str">
        <f t="shared" si="88"/>
        <v>Yes</v>
      </c>
      <c r="F303" s="79" t="s">
        <v>666</v>
      </c>
      <c r="G303" s="47">
        <v>0</v>
      </c>
      <c r="H303" s="47">
        <v>0</v>
      </c>
      <c r="I303" s="69">
        <f t="shared" si="89"/>
        <v>4180.8500000000004</v>
      </c>
      <c r="J303" s="69">
        <f t="shared" si="84"/>
        <v>4206.5156898551022</v>
      </c>
      <c r="K303" s="69">
        <f t="shared" si="85"/>
        <v>4267.5775176231227</v>
      </c>
      <c r="L303" s="69">
        <f t="shared" si="86"/>
        <v>4374.4583393634603</v>
      </c>
      <c r="N303" s="69">
        <f t="shared" si="90"/>
        <v>0</v>
      </c>
      <c r="O303" s="69">
        <f t="shared" si="91"/>
        <v>0</v>
      </c>
      <c r="P303" s="69">
        <f t="shared" si="92"/>
        <v>0</v>
      </c>
      <c r="Q303" s="69">
        <f t="shared" si="93"/>
        <v>0</v>
      </c>
      <c r="R303" s="43"/>
      <c r="S303" s="77">
        <f t="shared" si="94"/>
        <v>4180.8500000000004</v>
      </c>
      <c r="T303" s="77">
        <f t="shared" si="95"/>
        <v>4206.5156898551022</v>
      </c>
      <c r="U303" s="77">
        <f t="shared" si="96"/>
        <v>4267.5775176231227</v>
      </c>
      <c r="V303" s="77">
        <f t="shared" si="97"/>
        <v>4374.4583393634603</v>
      </c>
      <c r="X303" s="77">
        <v>4202.3</v>
      </c>
      <c r="Y303" s="77">
        <v>0</v>
      </c>
      <c r="Z303" s="77"/>
      <c r="AA303" s="77"/>
      <c r="AB303" s="77"/>
    </row>
    <row r="304" spans="1:28" x14ac:dyDescent="0.25">
      <c r="A304" s="89" t="s">
        <v>577</v>
      </c>
      <c r="B304" s="82" t="s">
        <v>964</v>
      </c>
      <c r="C304" s="78">
        <v>1123.95</v>
      </c>
      <c r="D304" s="78">
        <f t="shared" si="87"/>
        <v>1123.95</v>
      </c>
      <c r="E304" s="79" t="str">
        <f t="shared" si="88"/>
        <v>Yes</v>
      </c>
      <c r="F304" s="79" t="s">
        <v>666</v>
      </c>
      <c r="G304" s="47">
        <v>0</v>
      </c>
      <c r="H304" s="47">
        <v>0</v>
      </c>
      <c r="I304" s="69">
        <f t="shared" si="89"/>
        <v>1123.95</v>
      </c>
      <c r="J304" s="69">
        <f t="shared" si="84"/>
        <v>1130.8497816502966</v>
      </c>
      <c r="K304" s="69">
        <f t="shared" si="85"/>
        <v>1147.2652094508314</v>
      </c>
      <c r="L304" s="69">
        <f t="shared" si="86"/>
        <v>1175.9982899476329</v>
      </c>
      <c r="N304" s="69">
        <f t="shared" si="90"/>
        <v>0</v>
      </c>
      <c r="O304" s="69">
        <f t="shared" si="91"/>
        <v>0</v>
      </c>
      <c r="P304" s="69">
        <f t="shared" si="92"/>
        <v>0</v>
      </c>
      <c r="Q304" s="69">
        <f t="shared" si="93"/>
        <v>0</v>
      </c>
      <c r="R304" s="43"/>
      <c r="S304" s="77">
        <f t="shared" si="94"/>
        <v>1123.95</v>
      </c>
      <c r="T304" s="77">
        <f t="shared" si="95"/>
        <v>1130.8497816502966</v>
      </c>
      <c r="U304" s="77">
        <f t="shared" si="96"/>
        <v>1147.2652094508314</v>
      </c>
      <c r="V304" s="77">
        <f t="shared" si="97"/>
        <v>1175.9982899476329</v>
      </c>
      <c r="X304" s="77">
        <v>1120.93</v>
      </c>
      <c r="Y304" s="77">
        <v>0</v>
      </c>
      <c r="Z304" s="77"/>
      <c r="AA304" s="77"/>
      <c r="AB304" s="77"/>
    </row>
    <row r="305" spans="1:28" x14ac:dyDescent="0.25">
      <c r="A305" s="89" t="s">
        <v>579</v>
      </c>
      <c r="B305" s="82" t="s">
        <v>965</v>
      </c>
      <c r="C305" s="78">
        <v>1443.61</v>
      </c>
      <c r="D305" s="78">
        <f t="shared" si="87"/>
        <v>1443.61</v>
      </c>
      <c r="E305" s="79" t="str">
        <f t="shared" si="88"/>
        <v>Yes</v>
      </c>
      <c r="F305" s="79" t="s">
        <v>666</v>
      </c>
      <c r="G305" s="47">
        <v>0</v>
      </c>
      <c r="H305" s="47">
        <v>0</v>
      </c>
      <c r="I305" s="69">
        <f t="shared" si="89"/>
        <v>1443.61</v>
      </c>
      <c r="J305" s="69">
        <f t="shared" si="84"/>
        <v>1452.4721324686902</v>
      </c>
      <c r="K305" s="69">
        <f t="shared" si="85"/>
        <v>1473.5562338318562</v>
      </c>
      <c r="L305" s="69">
        <f t="shared" si="86"/>
        <v>1510.4612227868697</v>
      </c>
      <c r="N305" s="69">
        <f t="shared" si="90"/>
        <v>0</v>
      </c>
      <c r="O305" s="69">
        <f t="shared" si="91"/>
        <v>0</v>
      </c>
      <c r="P305" s="69">
        <f t="shared" si="92"/>
        <v>0</v>
      </c>
      <c r="Q305" s="69">
        <f t="shared" si="93"/>
        <v>0</v>
      </c>
      <c r="R305" s="43"/>
      <c r="S305" s="77">
        <f t="shared" si="94"/>
        <v>1443.61</v>
      </c>
      <c r="T305" s="77">
        <f t="shared" si="95"/>
        <v>1452.4721324686902</v>
      </c>
      <c r="U305" s="77">
        <f t="shared" si="96"/>
        <v>1473.5562338318562</v>
      </c>
      <c r="V305" s="77">
        <f t="shared" si="97"/>
        <v>1510.4612227868697</v>
      </c>
      <c r="X305" s="77">
        <v>1428.43</v>
      </c>
      <c r="Y305" s="77">
        <v>0</v>
      </c>
      <c r="Z305" s="77"/>
      <c r="AA305" s="77"/>
      <c r="AB305" s="77"/>
    </row>
    <row r="306" spans="1:28" x14ac:dyDescent="0.25">
      <c r="A306" s="89" t="s">
        <v>581</v>
      </c>
      <c r="B306" s="82" t="s">
        <v>966</v>
      </c>
      <c r="C306" s="78">
        <v>1286.54</v>
      </c>
      <c r="D306" s="78">
        <f t="shared" si="87"/>
        <v>1286.54</v>
      </c>
      <c r="E306" s="79" t="str">
        <f t="shared" si="88"/>
        <v>Yes</v>
      </c>
      <c r="F306" s="79" t="s">
        <v>666</v>
      </c>
      <c r="G306" s="47">
        <v>0</v>
      </c>
      <c r="H306" s="47">
        <v>0</v>
      </c>
      <c r="I306" s="69">
        <f t="shared" si="89"/>
        <v>1286.54</v>
      </c>
      <c r="J306" s="69">
        <f t="shared" si="84"/>
        <v>1294.4379003375348</v>
      </c>
      <c r="K306" s="69">
        <f t="shared" si="85"/>
        <v>1313.2279750583855</v>
      </c>
      <c r="L306" s="69">
        <f t="shared" si="86"/>
        <v>1346.1175674622777</v>
      </c>
      <c r="N306" s="69">
        <f t="shared" si="90"/>
        <v>0</v>
      </c>
      <c r="O306" s="69">
        <f t="shared" si="91"/>
        <v>0</v>
      </c>
      <c r="P306" s="69">
        <f t="shared" si="92"/>
        <v>0</v>
      </c>
      <c r="Q306" s="69">
        <f t="shared" si="93"/>
        <v>0</v>
      </c>
      <c r="R306" s="43"/>
      <c r="S306" s="77">
        <f t="shared" si="94"/>
        <v>1286.54</v>
      </c>
      <c r="T306" s="77">
        <f t="shared" si="95"/>
        <v>1294.4379003375348</v>
      </c>
      <c r="U306" s="77">
        <f t="shared" si="96"/>
        <v>1313.2279750583855</v>
      </c>
      <c r="V306" s="77">
        <f t="shared" si="97"/>
        <v>1346.1175674622777</v>
      </c>
      <c r="X306" s="77">
        <v>1288.8900000000001</v>
      </c>
      <c r="Y306" s="77">
        <v>0</v>
      </c>
      <c r="Z306" s="77"/>
      <c r="AA306" s="77"/>
      <c r="AB306" s="77"/>
    </row>
    <row r="307" spans="1:28" x14ac:dyDescent="0.25">
      <c r="A307" t="s">
        <v>583</v>
      </c>
      <c r="B307" t="s">
        <v>967</v>
      </c>
      <c r="C307" s="78">
        <v>3347.65</v>
      </c>
      <c r="D307">
        <f t="shared" si="87"/>
        <v>3347.65</v>
      </c>
      <c r="E307" s="79" t="str">
        <f t="shared" si="88"/>
        <v>Yes</v>
      </c>
      <c r="F307" s="79" t="s">
        <v>666</v>
      </c>
      <c r="G307" s="47">
        <v>0</v>
      </c>
      <c r="H307" s="47">
        <v>0</v>
      </c>
      <c r="I307" s="69">
        <f t="shared" si="89"/>
        <v>3347.65</v>
      </c>
      <c r="J307" s="69">
        <f t="shared" si="84"/>
        <v>3368.2007843245829</v>
      </c>
      <c r="K307" s="69">
        <f t="shared" si="85"/>
        <v>3417.0936237537931</v>
      </c>
      <c r="L307" s="69">
        <f t="shared" si="86"/>
        <v>3502.6742073430246</v>
      </c>
      <c r="N307" s="69">
        <f t="shared" si="90"/>
        <v>0</v>
      </c>
      <c r="O307" s="69">
        <f t="shared" si="91"/>
        <v>0</v>
      </c>
      <c r="P307" s="69">
        <f t="shared" si="92"/>
        <v>0</v>
      </c>
      <c r="Q307" s="69">
        <f t="shared" si="93"/>
        <v>0</v>
      </c>
      <c r="R307" s="43"/>
      <c r="S307" s="77">
        <f t="shared" si="94"/>
        <v>3347.65</v>
      </c>
      <c r="T307" s="77">
        <f t="shared" si="95"/>
        <v>3368.2007843245829</v>
      </c>
      <c r="U307" s="77">
        <f t="shared" si="96"/>
        <v>3417.0936237537931</v>
      </c>
      <c r="V307" s="77">
        <f t="shared" si="97"/>
        <v>3502.6742073430246</v>
      </c>
      <c r="X307" s="77">
        <v>3343.76</v>
      </c>
      <c r="Y307" s="77">
        <v>0</v>
      </c>
      <c r="Z307" s="77"/>
      <c r="AA307" s="77"/>
      <c r="AB307" s="77"/>
    </row>
    <row r="308" spans="1:28" x14ac:dyDescent="0.25">
      <c r="A308" t="s">
        <v>585</v>
      </c>
      <c r="B308" t="s">
        <v>968</v>
      </c>
      <c r="C308" s="78">
        <v>5296.52</v>
      </c>
      <c r="D308">
        <f t="shared" si="87"/>
        <v>5296.52</v>
      </c>
      <c r="E308" s="79" t="str">
        <f t="shared" si="88"/>
        <v>Yes</v>
      </c>
      <c r="F308" s="79" t="s">
        <v>666</v>
      </c>
      <c r="G308" s="47">
        <v>0</v>
      </c>
      <c r="H308" s="47">
        <v>0</v>
      </c>
      <c r="I308" s="69">
        <f t="shared" si="89"/>
        <v>5296.52</v>
      </c>
      <c r="J308" s="69">
        <f t="shared" si="84"/>
        <v>5329.0346416712737</v>
      </c>
      <c r="K308" s="69">
        <f t="shared" si="85"/>
        <v>5406.390966822828</v>
      </c>
      <c r="L308" s="69">
        <f t="shared" si="86"/>
        <v>5541.7931960260112</v>
      </c>
      <c r="N308" s="69">
        <f t="shared" si="90"/>
        <v>0</v>
      </c>
      <c r="O308" s="69">
        <f t="shared" si="91"/>
        <v>0</v>
      </c>
      <c r="P308" s="69">
        <f t="shared" si="92"/>
        <v>0</v>
      </c>
      <c r="Q308" s="69">
        <f t="shared" si="93"/>
        <v>0</v>
      </c>
      <c r="R308" s="43"/>
      <c r="S308" s="77">
        <f t="shared" si="94"/>
        <v>5296.52</v>
      </c>
      <c r="T308" s="77">
        <f t="shared" si="95"/>
        <v>5329.0346416712737</v>
      </c>
      <c r="U308" s="77">
        <f t="shared" si="96"/>
        <v>5406.390966822828</v>
      </c>
      <c r="V308" s="77">
        <f t="shared" si="97"/>
        <v>5541.7931960260112</v>
      </c>
      <c r="X308" s="77">
        <v>5277.67</v>
      </c>
      <c r="Y308" s="77">
        <v>0</v>
      </c>
      <c r="Z308" s="77"/>
      <c r="AA308" s="77"/>
      <c r="AB308" s="77"/>
    </row>
    <row r="309" spans="1:28" x14ac:dyDescent="0.25">
      <c r="A309" t="s">
        <v>587</v>
      </c>
      <c r="B309" t="s">
        <v>969</v>
      </c>
      <c r="C309" s="78">
        <v>888.52</v>
      </c>
      <c r="D309">
        <f t="shared" si="87"/>
        <v>888.52</v>
      </c>
      <c r="E309" s="79" t="str">
        <f t="shared" si="88"/>
        <v>Yes</v>
      </c>
      <c r="F309" s="79" t="s">
        <v>666</v>
      </c>
      <c r="G309" s="47">
        <v>0</v>
      </c>
      <c r="H309" s="47">
        <v>0</v>
      </c>
      <c r="I309" s="69">
        <f t="shared" si="89"/>
        <v>888.52</v>
      </c>
      <c r="J309" s="69">
        <f t="shared" si="84"/>
        <v>893.9745077556131</v>
      </c>
      <c r="K309" s="69">
        <f t="shared" si="85"/>
        <v>906.95145148917004</v>
      </c>
      <c r="L309" s="69">
        <f t="shared" si="86"/>
        <v>929.66591092510396</v>
      </c>
      <c r="N309" s="69">
        <f t="shared" si="90"/>
        <v>0</v>
      </c>
      <c r="O309" s="69">
        <f t="shared" si="91"/>
        <v>0</v>
      </c>
      <c r="P309" s="69">
        <f t="shared" si="92"/>
        <v>0</v>
      </c>
      <c r="Q309" s="69">
        <f t="shared" si="93"/>
        <v>0</v>
      </c>
      <c r="R309" s="43"/>
      <c r="S309" s="77">
        <f t="shared" si="94"/>
        <v>888.52</v>
      </c>
      <c r="T309" s="77">
        <f t="shared" si="95"/>
        <v>893.9745077556131</v>
      </c>
      <c r="U309" s="77">
        <f t="shared" si="96"/>
        <v>906.95145148917004</v>
      </c>
      <c r="V309" s="77">
        <f t="shared" si="97"/>
        <v>929.66591092510396</v>
      </c>
      <c r="X309" s="77">
        <v>902.41</v>
      </c>
      <c r="Y309" s="77">
        <v>0</v>
      </c>
      <c r="Z309" s="77"/>
      <c r="AA309" s="77"/>
      <c r="AB309" s="77"/>
    </row>
    <row r="310" spans="1:28" x14ac:dyDescent="0.25">
      <c r="A310" t="s">
        <v>1006</v>
      </c>
      <c r="B310" t="s">
        <v>1007</v>
      </c>
      <c r="C310" s="78">
        <v>0</v>
      </c>
      <c r="D310" s="83">
        <v>0</v>
      </c>
      <c r="E310" s="79" t="str">
        <f t="shared" ref="E310" si="98">IF(C310&gt;100,"Yes","No")</f>
        <v>No</v>
      </c>
      <c r="F310" s="79" t="s">
        <v>666</v>
      </c>
      <c r="G310" s="47">
        <v>0</v>
      </c>
      <c r="H310" s="47">
        <v>0</v>
      </c>
      <c r="I310" s="69">
        <f t="shared" ref="I310" si="99">D310</f>
        <v>0</v>
      </c>
      <c r="J310" s="69">
        <f t="shared" ref="J310" si="100">(IF(E310="Yes",(D310*(1+SY201920Growth)),D310))</f>
        <v>0</v>
      </c>
      <c r="K310" s="69">
        <f t="shared" ref="K310" si="101">(IF(E310="Yes",((D310*(1+SY201920Growth))*(1+SY202021Growth)),D310))</f>
        <v>0</v>
      </c>
      <c r="L310" s="69">
        <f t="shared" ref="L310" si="102">(IF(E310="Yes",(((D310*(1+SY201920Growth))*(1+SY202021Growth))*(1+SY202122growth)),D310))</f>
        <v>0</v>
      </c>
      <c r="N310" s="69">
        <f t="shared" ref="N310" si="103">-G310+H310</f>
        <v>0</v>
      </c>
      <c r="O310" s="69">
        <f t="shared" ref="O310" si="104">-G310+H310</f>
        <v>0</v>
      </c>
      <c r="P310" s="69">
        <f t="shared" ref="P310" si="105">-G310+H310</f>
        <v>0</v>
      </c>
      <c r="Q310" s="69">
        <f t="shared" ref="Q310" si="106">-G310+H310</f>
        <v>0</v>
      </c>
      <c r="R310" s="43"/>
      <c r="S310" s="77">
        <f t="shared" ref="S310" si="107">SUM(I310,N310)</f>
        <v>0</v>
      </c>
      <c r="T310" s="77">
        <f t="shared" ref="T310" si="108">SUM(J310,O310)</f>
        <v>0</v>
      </c>
      <c r="U310" s="77">
        <f t="shared" ref="U310" si="109">SUM(K310,P310)</f>
        <v>0</v>
      </c>
      <c r="V310" s="77">
        <f t="shared" ref="V310" si="110">SUM(L310,Q310)</f>
        <v>0</v>
      </c>
      <c r="X310" s="77">
        <v>0</v>
      </c>
      <c r="Y310" s="77">
        <v>0</v>
      </c>
      <c r="Z310" s="77"/>
      <c r="AA310" s="77"/>
      <c r="AB310" s="77"/>
    </row>
    <row r="311" spans="1:28" x14ac:dyDescent="0.25">
      <c r="A311" s="67"/>
      <c r="B311" s="67"/>
      <c r="C311" s="78"/>
      <c r="D311" s="68"/>
      <c r="E311" s="79"/>
      <c r="F311" s="79"/>
      <c r="G311" s="47"/>
      <c r="H311" s="47"/>
      <c r="I311" s="69"/>
      <c r="J311" s="69"/>
      <c r="K311" s="69"/>
      <c r="L311" s="69"/>
      <c r="N311" s="69"/>
      <c r="O311" s="69"/>
      <c r="P311" s="69"/>
      <c r="Q311" s="69"/>
      <c r="R311" s="43"/>
      <c r="S311" s="77"/>
      <c r="T311" s="77"/>
      <c r="U311" s="77"/>
      <c r="V311" s="77"/>
      <c r="X311" s="77"/>
      <c r="Y311" s="77"/>
      <c r="Z311" s="77"/>
      <c r="AA311" s="77"/>
      <c r="AB311" s="77"/>
    </row>
    <row r="312" spans="1:28" x14ac:dyDescent="0.25">
      <c r="A312" s="70"/>
      <c r="B312" s="67"/>
      <c r="C312" s="78"/>
      <c r="D312" s="68"/>
      <c r="E312" s="79"/>
      <c r="F312" s="79"/>
      <c r="G312" s="47"/>
      <c r="H312" s="47"/>
      <c r="I312" s="69"/>
      <c r="J312" s="69"/>
      <c r="K312" s="69"/>
      <c r="L312" s="69"/>
      <c r="N312" s="69"/>
      <c r="O312" s="69"/>
      <c r="P312" s="69"/>
      <c r="Q312" s="69"/>
      <c r="R312" s="43"/>
      <c r="S312" s="77"/>
      <c r="T312" s="77"/>
      <c r="U312" s="77"/>
      <c r="V312" s="77"/>
      <c r="X312" s="77"/>
      <c r="Y312" s="77"/>
      <c r="Z312" s="77"/>
      <c r="AA312" s="77"/>
      <c r="AB312" s="77"/>
    </row>
    <row r="313" spans="1:28" x14ac:dyDescent="0.25">
      <c r="A313" s="70"/>
      <c r="B313" s="67"/>
      <c r="C313" s="78"/>
      <c r="D313" s="68"/>
      <c r="E313" s="79"/>
      <c r="F313" s="79"/>
      <c r="G313" s="47"/>
      <c r="H313" s="47"/>
      <c r="I313" s="69"/>
      <c r="J313" s="69"/>
      <c r="K313" s="69"/>
      <c r="L313" s="69"/>
      <c r="N313" s="69"/>
      <c r="O313" s="69"/>
      <c r="P313" s="69"/>
      <c r="Q313" s="69"/>
      <c r="R313" s="43"/>
      <c r="S313" s="77"/>
      <c r="T313" s="77"/>
      <c r="U313" s="77"/>
      <c r="V313" s="77"/>
      <c r="X313" s="77"/>
      <c r="Y313" s="77"/>
      <c r="Z313" s="77"/>
      <c r="AA313" s="77"/>
      <c r="AB313" s="77"/>
    </row>
    <row r="314" spans="1:28" x14ac:dyDescent="0.25">
      <c r="A314" s="70"/>
      <c r="B314" s="67"/>
      <c r="C314" s="78"/>
      <c r="D314" s="68"/>
      <c r="E314" s="79"/>
      <c r="F314" s="79"/>
      <c r="G314" s="47"/>
      <c r="H314" s="47"/>
      <c r="I314" s="69"/>
      <c r="J314" s="69"/>
      <c r="K314" s="69"/>
      <c r="L314" s="69"/>
      <c r="N314" s="69"/>
      <c r="O314" s="69"/>
      <c r="P314" s="69"/>
      <c r="Q314" s="69"/>
      <c r="R314" s="43"/>
      <c r="S314" s="77"/>
      <c r="T314" s="77"/>
      <c r="U314" s="77"/>
      <c r="V314" s="77"/>
      <c r="X314" s="77"/>
      <c r="Y314" s="77"/>
      <c r="Z314" s="77"/>
      <c r="AA314" s="77"/>
      <c r="AB314" s="77"/>
    </row>
    <row r="315" spans="1:28" x14ac:dyDescent="0.25">
      <c r="A315" s="70"/>
      <c r="B315" s="67"/>
      <c r="C315" s="78"/>
      <c r="D315" s="68"/>
      <c r="E315" s="79"/>
      <c r="F315" s="79"/>
      <c r="G315" s="47"/>
      <c r="H315" s="47"/>
      <c r="I315" s="69"/>
      <c r="J315" s="69"/>
      <c r="K315" s="69"/>
      <c r="L315" s="69"/>
      <c r="N315" s="69"/>
      <c r="O315" s="69"/>
      <c r="P315" s="69"/>
      <c r="Q315" s="69"/>
      <c r="R315" s="43"/>
      <c r="S315" s="77"/>
      <c r="T315" s="77"/>
      <c r="U315" s="77"/>
      <c r="V315" s="77"/>
      <c r="X315" s="77"/>
      <c r="Y315" s="77"/>
      <c r="Z315" s="77"/>
      <c r="AA315" s="77"/>
      <c r="AB315" s="77"/>
    </row>
    <row r="316" spans="1:28" x14ac:dyDescent="0.25">
      <c r="C316"/>
      <c r="E316" s="79"/>
      <c r="F316" s="79"/>
      <c r="G316" s="47"/>
      <c r="H316" s="47"/>
      <c r="I316" s="69"/>
      <c r="J316" s="69"/>
      <c r="K316" s="69"/>
      <c r="L316" s="69"/>
      <c r="N316" s="69"/>
      <c r="O316" s="69"/>
      <c r="P316" s="69"/>
      <c r="Q316" s="69"/>
      <c r="R316" s="43"/>
      <c r="S316" s="77"/>
      <c r="T316" s="77"/>
      <c r="U316" s="77"/>
      <c r="V316" s="77"/>
      <c r="X316" s="77"/>
      <c r="Y316" s="77"/>
      <c r="Z316" s="77"/>
      <c r="AA316" s="77"/>
      <c r="AB316" s="77"/>
    </row>
    <row r="317" spans="1:28" x14ac:dyDescent="0.25">
      <c r="C317"/>
      <c r="E317" s="79"/>
      <c r="F317" s="79"/>
      <c r="G317" s="47"/>
      <c r="H317" s="47"/>
      <c r="I317" s="69"/>
      <c r="J317" s="69"/>
      <c r="K317" s="69"/>
      <c r="L317" s="69"/>
      <c r="N317" s="69"/>
      <c r="O317" s="69"/>
      <c r="P317" s="69"/>
      <c r="Q317" s="69"/>
      <c r="R317" s="43"/>
      <c r="S317" s="77"/>
      <c r="T317" s="77"/>
      <c r="U317" s="77"/>
      <c r="V317" s="77"/>
      <c r="X317" s="77"/>
      <c r="Y317" s="77"/>
      <c r="Z317" s="77"/>
      <c r="AA317" s="77"/>
      <c r="AB317" s="77"/>
    </row>
    <row r="318" spans="1:28" x14ac:dyDescent="0.25">
      <c r="C318"/>
      <c r="E318" s="79"/>
      <c r="F318" s="79"/>
      <c r="G318" s="47"/>
      <c r="H318" s="47"/>
      <c r="I318" s="69"/>
      <c r="J318" s="69"/>
      <c r="K318" s="69"/>
      <c r="L318" s="69"/>
      <c r="N318" s="69"/>
      <c r="O318" s="69"/>
      <c r="P318" s="69"/>
      <c r="Q318" s="69"/>
      <c r="R318" s="43"/>
      <c r="S318" s="77"/>
      <c r="T318" s="77"/>
      <c r="U318" s="77"/>
      <c r="V318" s="77"/>
      <c r="X318" s="77"/>
      <c r="Y318" s="77"/>
      <c r="Z318" s="77"/>
      <c r="AA318" s="77"/>
      <c r="AB318" s="77"/>
    </row>
  </sheetData>
  <autoFilter ref="A8:Y318" xr:uid="{00000000-0009-0000-0000-000002000000}"/>
  <mergeCells count="2">
    <mergeCell ref="I5:L5"/>
    <mergeCell ref="N5:Q5"/>
  </mergeCells>
  <conditionalFormatting sqref="A5:A8 A311:A315">
    <cfRule type="duplicateValues" dxfId="3" priority="3"/>
  </conditionalFormatting>
  <conditionalFormatting sqref="A201">
    <cfRule type="duplicateValues" dxfId="2" priority="1"/>
  </conditionalFormatting>
  <conditionalFormatting sqref="A202:A306 A9:A200">
    <cfRule type="duplicateValues" dxfId="1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8"/>
  <sheetViews>
    <sheetView workbookViewId="0">
      <pane ySplit="1" topLeftCell="A2" activePane="bottomLeft" state="frozen"/>
      <selection activeCell="C3" sqref="C3:D3"/>
      <selection pane="bottomLeft" activeCell="A2" sqref="A2"/>
    </sheetView>
  </sheetViews>
  <sheetFormatPr defaultRowHeight="15" x14ac:dyDescent="0.25"/>
  <cols>
    <col min="2" max="2" width="20.42578125" bestFit="1" customWidth="1"/>
    <col min="3" max="7" width="14.28515625" bestFit="1" customWidth="1"/>
  </cols>
  <sheetData>
    <row r="1" spans="1:7" x14ac:dyDescent="0.25">
      <c r="A1" t="s">
        <v>609</v>
      </c>
      <c r="B1" t="s">
        <v>596</v>
      </c>
      <c r="C1" s="80">
        <v>2019</v>
      </c>
      <c r="D1" s="80">
        <v>2020</v>
      </c>
      <c r="E1" s="80">
        <v>2021</v>
      </c>
      <c r="F1" s="80">
        <v>2022</v>
      </c>
      <c r="G1" s="80">
        <v>2023</v>
      </c>
    </row>
    <row r="2" spans="1:7" x14ac:dyDescent="0.25">
      <c r="A2" t="s">
        <v>640</v>
      </c>
      <c r="B2" t="s">
        <v>641</v>
      </c>
      <c r="C2" s="21">
        <f>SUM(C3:C297)</f>
        <v>2243795589</v>
      </c>
      <c r="D2" s="21">
        <f>SUM(D3:D297)</f>
        <v>2270114783</v>
      </c>
      <c r="E2" s="21">
        <f t="shared" ref="E2:G2" si="0">SUM(E3:E297)</f>
        <v>1658707588</v>
      </c>
      <c r="F2" s="21">
        <f t="shared" si="0"/>
        <v>1458084435</v>
      </c>
      <c r="G2" s="21">
        <f t="shared" si="0"/>
        <v>46158806</v>
      </c>
    </row>
    <row r="3" spans="1:7" x14ac:dyDescent="0.25">
      <c r="A3" t="s">
        <v>136</v>
      </c>
      <c r="B3" t="s">
        <v>137</v>
      </c>
      <c r="C3" s="2">
        <v>5200000</v>
      </c>
      <c r="D3" s="2">
        <v>5200000</v>
      </c>
      <c r="E3" s="2">
        <v>0</v>
      </c>
      <c r="F3" s="2">
        <v>0</v>
      </c>
      <c r="G3" s="2">
        <v>0</v>
      </c>
    </row>
    <row r="4" spans="1:7" x14ac:dyDescent="0.25">
      <c r="A4" t="s">
        <v>265</v>
      </c>
      <c r="B4" t="s">
        <v>266</v>
      </c>
      <c r="C4" s="2">
        <v>683833</v>
      </c>
      <c r="D4" s="2">
        <v>718025</v>
      </c>
      <c r="E4" s="2">
        <v>0</v>
      </c>
      <c r="F4" s="2">
        <v>0</v>
      </c>
      <c r="G4" s="2">
        <v>0</v>
      </c>
    </row>
    <row r="5" spans="1:7" x14ac:dyDescent="0.25">
      <c r="A5" t="s">
        <v>287</v>
      </c>
      <c r="B5" t="s">
        <v>288</v>
      </c>
      <c r="C5" s="2">
        <v>210000</v>
      </c>
      <c r="D5" s="2">
        <v>215000</v>
      </c>
      <c r="E5" s="2">
        <v>0</v>
      </c>
      <c r="F5" s="2">
        <v>0</v>
      </c>
      <c r="G5" s="2">
        <v>0</v>
      </c>
    </row>
    <row r="6" spans="1:7" x14ac:dyDescent="0.25">
      <c r="A6" t="s">
        <v>391</v>
      </c>
      <c r="B6" t="s">
        <v>392</v>
      </c>
      <c r="C6" s="2">
        <v>7623438</v>
      </c>
      <c r="D6" s="2">
        <v>7852141</v>
      </c>
      <c r="E6" s="2">
        <v>8087705</v>
      </c>
      <c r="F6" s="2">
        <v>8330336</v>
      </c>
      <c r="G6" s="2">
        <v>0</v>
      </c>
    </row>
    <row r="7" spans="1:7" x14ac:dyDescent="0.25">
      <c r="A7" t="s">
        <v>415</v>
      </c>
      <c r="B7" t="s">
        <v>416</v>
      </c>
      <c r="C7" s="2">
        <v>14541698</v>
      </c>
      <c r="D7" s="2">
        <v>15123366</v>
      </c>
      <c r="E7" s="2">
        <v>0</v>
      </c>
      <c r="F7" s="2">
        <v>0</v>
      </c>
      <c r="G7" s="2">
        <v>0</v>
      </c>
    </row>
    <row r="8" spans="1:7" x14ac:dyDescent="0.25">
      <c r="A8" t="s">
        <v>12</v>
      </c>
      <c r="B8" t="s">
        <v>13</v>
      </c>
      <c r="C8" s="2">
        <v>652000</v>
      </c>
      <c r="D8" s="2">
        <v>635000</v>
      </c>
      <c r="E8" s="2">
        <v>648000</v>
      </c>
      <c r="F8" s="2">
        <v>0</v>
      </c>
      <c r="G8" s="2">
        <v>0</v>
      </c>
    </row>
    <row r="9" spans="1:7" x14ac:dyDescent="0.25">
      <c r="A9" t="s">
        <v>199</v>
      </c>
      <c r="B9" t="s">
        <v>200</v>
      </c>
      <c r="C9" s="2">
        <v>45400000</v>
      </c>
      <c r="D9" s="2">
        <v>47750000</v>
      </c>
      <c r="E9" s="2">
        <v>0</v>
      </c>
      <c r="F9" s="2">
        <v>0</v>
      </c>
      <c r="G9" s="2">
        <v>0</v>
      </c>
    </row>
    <row r="10" spans="1:7" x14ac:dyDescent="0.25">
      <c r="A10" t="s">
        <v>217</v>
      </c>
      <c r="B10" t="s">
        <v>218</v>
      </c>
      <c r="C10" s="2">
        <v>10600000</v>
      </c>
      <c r="D10" s="2">
        <v>10800000</v>
      </c>
      <c r="E10" s="2">
        <v>11000000</v>
      </c>
      <c r="F10" s="2">
        <v>0</v>
      </c>
      <c r="G10" s="2">
        <v>0</v>
      </c>
    </row>
    <row r="11" spans="1:7" x14ac:dyDescent="0.25">
      <c r="A11" t="s">
        <v>64</v>
      </c>
      <c r="B11" t="s">
        <v>65</v>
      </c>
      <c r="C11" s="2">
        <v>33260000</v>
      </c>
      <c r="D11" s="2">
        <v>34930000</v>
      </c>
      <c r="E11" s="2">
        <v>36670000</v>
      </c>
      <c r="F11" s="2">
        <v>0</v>
      </c>
      <c r="G11" s="2">
        <v>0</v>
      </c>
    </row>
    <row r="12" spans="1:7" x14ac:dyDescent="0.25">
      <c r="A12" t="s">
        <v>194</v>
      </c>
      <c r="B12" t="s">
        <v>195</v>
      </c>
      <c r="C12" s="2">
        <v>68000000</v>
      </c>
      <c r="D12" s="2">
        <v>74000000</v>
      </c>
      <c r="E12" s="2">
        <v>79000000</v>
      </c>
      <c r="F12" s="2">
        <v>83000000</v>
      </c>
      <c r="G12" s="2">
        <v>0</v>
      </c>
    </row>
    <row r="13" spans="1:7" x14ac:dyDescent="0.25">
      <c r="A13" t="s">
        <v>519</v>
      </c>
      <c r="B13" t="s">
        <v>520</v>
      </c>
      <c r="C13" s="2">
        <v>34900000</v>
      </c>
      <c r="D13" s="2">
        <v>35900000</v>
      </c>
      <c r="E13" s="2">
        <v>0</v>
      </c>
      <c r="F13" s="2">
        <v>0</v>
      </c>
      <c r="G13" s="2">
        <v>0</v>
      </c>
    </row>
    <row r="14" spans="1:7" x14ac:dyDescent="0.25">
      <c r="A14" t="s">
        <v>2</v>
      </c>
      <c r="B14" t="s">
        <v>3</v>
      </c>
      <c r="C14" s="2">
        <v>40000</v>
      </c>
      <c r="D14" s="2">
        <v>40000</v>
      </c>
      <c r="E14" s="2">
        <v>0</v>
      </c>
      <c r="F14" s="2">
        <v>0</v>
      </c>
      <c r="G14" s="2">
        <v>0</v>
      </c>
    </row>
    <row r="15" spans="1:7" x14ac:dyDescent="0.25">
      <c r="A15" t="s">
        <v>369</v>
      </c>
      <c r="B15" t="s">
        <v>370</v>
      </c>
      <c r="C15" s="2">
        <v>25500000</v>
      </c>
      <c r="D15" s="2">
        <v>29500000</v>
      </c>
      <c r="E15" s="2">
        <v>34000000</v>
      </c>
      <c r="F15" s="2">
        <v>39000000</v>
      </c>
      <c r="G15" s="2">
        <v>0</v>
      </c>
    </row>
    <row r="16" spans="1:7" x14ac:dyDescent="0.25">
      <c r="A16" t="s">
        <v>239</v>
      </c>
      <c r="B16" t="s">
        <v>240</v>
      </c>
      <c r="C16" s="2">
        <v>300000</v>
      </c>
      <c r="D16" s="2">
        <v>300000</v>
      </c>
      <c r="E16" s="2">
        <v>300000</v>
      </c>
      <c r="F16" s="2">
        <v>0</v>
      </c>
      <c r="G16" s="2">
        <v>0</v>
      </c>
    </row>
    <row r="17" spans="1:7" x14ac:dyDescent="0.25">
      <c r="A17" t="s">
        <v>523</v>
      </c>
      <c r="B17" t="s">
        <v>524</v>
      </c>
      <c r="C17" s="2">
        <v>7340000</v>
      </c>
      <c r="D17" s="2">
        <v>7500000</v>
      </c>
      <c r="E17" s="2">
        <v>0</v>
      </c>
      <c r="F17" s="2">
        <v>0</v>
      </c>
      <c r="G17" s="2">
        <v>0</v>
      </c>
    </row>
    <row r="18" spans="1:7" x14ac:dyDescent="0.25">
      <c r="A18" t="s">
        <v>269</v>
      </c>
      <c r="B18" t="s">
        <v>270</v>
      </c>
      <c r="C18" s="2">
        <v>250000</v>
      </c>
      <c r="D18" s="2">
        <v>250000</v>
      </c>
      <c r="E18" s="2">
        <v>250000</v>
      </c>
      <c r="F18" s="2">
        <v>250000</v>
      </c>
      <c r="G18" s="2">
        <v>0</v>
      </c>
    </row>
    <row r="19" spans="1:7" x14ac:dyDescent="0.25">
      <c r="A19" t="s">
        <v>215</v>
      </c>
      <c r="B19" t="s">
        <v>216</v>
      </c>
      <c r="C19" s="2">
        <v>6652154</v>
      </c>
      <c r="D19" s="2">
        <v>8647800</v>
      </c>
      <c r="E19" s="2">
        <v>0</v>
      </c>
      <c r="F19" s="2">
        <v>0</v>
      </c>
      <c r="G19" s="2">
        <v>0</v>
      </c>
    </row>
    <row r="20" spans="1:7" x14ac:dyDescent="0.25">
      <c r="A20" t="s">
        <v>319</v>
      </c>
      <c r="B20" t="s">
        <v>320</v>
      </c>
      <c r="C20" s="2">
        <v>672176</v>
      </c>
      <c r="D20" s="2">
        <v>672176</v>
      </c>
      <c r="E20" s="2">
        <v>0</v>
      </c>
      <c r="F20" s="2">
        <v>0</v>
      </c>
      <c r="G20" s="2">
        <v>0</v>
      </c>
    </row>
    <row r="21" spans="1:7" x14ac:dyDescent="0.25">
      <c r="A21" t="s">
        <v>86</v>
      </c>
      <c r="B21" t="s">
        <v>87</v>
      </c>
      <c r="C21" s="2">
        <v>285134</v>
      </c>
      <c r="D21" s="2">
        <v>287985</v>
      </c>
      <c r="E21" s="2">
        <v>0</v>
      </c>
      <c r="F21" s="2">
        <v>0</v>
      </c>
      <c r="G21" s="2">
        <v>0</v>
      </c>
    </row>
    <row r="22" spans="1:7" x14ac:dyDescent="0.25">
      <c r="A22" t="s">
        <v>170</v>
      </c>
      <c r="B22" t="s">
        <v>171</v>
      </c>
      <c r="C22" s="2">
        <v>314681</v>
      </c>
      <c r="D22" s="2">
        <v>320975</v>
      </c>
      <c r="E22" s="2">
        <v>0</v>
      </c>
      <c r="F22" s="2">
        <v>0</v>
      </c>
      <c r="G22" s="2">
        <v>0</v>
      </c>
    </row>
    <row r="23" spans="1:7" x14ac:dyDescent="0.25">
      <c r="A23" t="s">
        <v>387</v>
      </c>
      <c r="B23" t="s">
        <v>388</v>
      </c>
      <c r="C23" s="2">
        <v>9100000</v>
      </c>
      <c r="D23" s="2">
        <v>9200000</v>
      </c>
      <c r="E23" s="2">
        <v>0</v>
      </c>
      <c r="F23" s="2">
        <v>0</v>
      </c>
      <c r="G23" s="2">
        <v>0</v>
      </c>
    </row>
    <row r="24" spans="1:7" x14ac:dyDescent="0.25">
      <c r="A24" t="s">
        <v>62</v>
      </c>
      <c r="B24" t="s">
        <v>63</v>
      </c>
      <c r="C24" s="2">
        <v>16583000</v>
      </c>
      <c r="D24" s="2">
        <v>17080000</v>
      </c>
      <c r="E24" s="2">
        <v>17593000</v>
      </c>
      <c r="F24" s="2">
        <v>0</v>
      </c>
      <c r="G24" s="2">
        <v>0</v>
      </c>
    </row>
    <row r="25" spans="1:7" x14ac:dyDescent="0.25">
      <c r="A25" t="s">
        <v>46</v>
      </c>
      <c r="B25" t="s">
        <v>47</v>
      </c>
      <c r="C25" s="2">
        <v>275000</v>
      </c>
      <c r="D25" s="2">
        <v>275000</v>
      </c>
      <c r="E25" s="2">
        <v>0</v>
      </c>
      <c r="F25" s="2">
        <v>0</v>
      </c>
      <c r="G25" s="2">
        <v>0</v>
      </c>
    </row>
    <row r="26" spans="1:7" x14ac:dyDescent="0.25">
      <c r="A26" t="s">
        <v>353</v>
      </c>
      <c r="B26" t="s">
        <v>354</v>
      </c>
      <c r="C26" s="2">
        <v>607000</v>
      </c>
      <c r="D26" s="2">
        <v>619000</v>
      </c>
      <c r="E26" s="2">
        <v>0</v>
      </c>
      <c r="F26" s="2">
        <v>0</v>
      </c>
      <c r="G26" s="2">
        <v>0</v>
      </c>
    </row>
    <row r="27" spans="1:7" x14ac:dyDescent="0.25">
      <c r="A27" t="s">
        <v>36</v>
      </c>
      <c r="B27" t="s">
        <v>37</v>
      </c>
      <c r="C27" s="2">
        <v>3195365</v>
      </c>
      <c r="D27" s="2">
        <v>3227319</v>
      </c>
      <c r="E27" s="2">
        <v>3259592</v>
      </c>
      <c r="F27" s="2">
        <v>0</v>
      </c>
      <c r="G27" s="2">
        <v>0</v>
      </c>
    </row>
    <row r="28" spans="1:7" x14ac:dyDescent="0.25">
      <c r="A28" t="s">
        <v>34</v>
      </c>
      <c r="B28" t="s">
        <v>35</v>
      </c>
      <c r="C28" s="2">
        <v>1462859</v>
      </c>
      <c r="D28" s="2">
        <v>1682288</v>
      </c>
      <c r="E28" s="2">
        <v>0</v>
      </c>
      <c r="F28" s="2">
        <v>0</v>
      </c>
      <c r="G28" s="2">
        <v>0</v>
      </c>
    </row>
    <row r="29" spans="1:7" x14ac:dyDescent="0.25">
      <c r="A29" t="s">
        <v>76</v>
      </c>
      <c r="B29" t="s">
        <v>77</v>
      </c>
      <c r="C29" s="2">
        <v>1455000</v>
      </c>
      <c r="D29" s="2">
        <v>1605000</v>
      </c>
      <c r="E29" s="2">
        <v>0</v>
      </c>
      <c r="F29" s="2">
        <v>0</v>
      </c>
      <c r="G29" s="2">
        <v>0</v>
      </c>
    </row>
    <row r="30" spans="1:7" x14ac:dyDescent="0.25">
      <c r="A30" t="s">
        <v>241</v>
      </c>
      <c r="B30" t="s">
        <v>242</v>
      </c>
      <c r="C30" s="2">
        <v>225000</v>
      </c>
      <c r="D30" s="2">
        <v>225000</v>
      </c>
      <c r="E30" s="2">
        <v>0</v>
      </c>
      <c r="F30" s="2">
        <v>0</v>
      </c>
      <c r="G30" s="2">
        <v>0</v>
      </c>
    </row>
    <row r="31" spans="1:7" x14ac:dyDescent="0.25">
      <c r="A31" t="s">
        <v>221</v>
      </c>
      <c r="B31" t="s">
        <v>222</v>
      </c>
      <c r="C31" s="2">
        <v>22900000</v>
      </c>
      <c r="D31" s="2">
        <v>18000000</v>
      </c>
      <c r="E31" s="2">
        <v>18000000</v>
      </c>
      <c r="F31" s="2">
        <v>18000000</v>
      </c>
      <c r="G31" s="2">
        <v>0</v>
      </c>
    </row>
    <row r="32" spans="1:7" x14ac:dyDescent="0.25">
      <c r="A32" t="s">
        <v>447</v>
      </c>
      <c r="B32" t="s">
        <v>448</v>
      </c>
      <c r="C32" s="2">
        <v>13646750</v>
      </c>
      <c r="D32" s="2">
        <v>14738500</v>
      </c>
      <c r="E32" s="2">
        <v>15915500</v>
      </c>
      <c r="F32" s="2">
        <v>0</v>
      </c>
      <c r="G32" s="2">
        <v>0</v>
      </c>
    </row>
    <row r="33" spans="1:7" x14ac:dyDescent="0.25">
      <c r="A33" t="s">
        <v>281</v>
      </c>
      <c r="B33" t="s">
        <v>282</v>
      </c>
      <c r="C33" s="2">
        <v>3300000</v>
      </c>
      <c r="D33" s="2">
        <v>3500000</v>
      </c>
      <c r="E33" s="2">
        <v>0</v>
      </c>
      <c r="F33" s="2">
        <v>0</v>
      </c>
      <c r="G33" s="2">
        <v>0</v>
      </c>
    </row>
    <row r="34" spans="1:7" x14ac:dyDescent="0.25">
      <c r="A34" t="s">
        <v>277</v>
      </c>
      <c r="B34" t="s">
        <v>278</v>
      </c>
      <c r="C34" s="2">
        <v>5000000</v>
      </c>
      <c r="D34" s="2">
        <v>5100000</v>
      </c>
      <c r="E34" s="2">
        <v>0</v>
      </c>
      <c r="F34" s="2">
        <v>0</v>
      </c>
      <c r="G34" s="2">
        <v>0</v>
      </c>
    </row>
    <row r="35" spans="1:7" x14ac:dyDescent="0.25">
      <c r="A35" t="s">
        <v>451</v>
      </c>
      <c r="B35" t="s">
        <v>452</v>
      </c>
      <c r="C35" s="2">
        <v>5800000</v>
      </c>
      <c r="D35" s="2">
        <v>6400000</v>
      </c>
      <c r="E35" s="2">
        <v>7000000</v>
      </c>
      <c r="F35" s="2">
        <v>0</v>
      </c>
      <c r="G35" s="2">
        <v>0</v>
      </c>
    </row>
    <row r="36" spans="1:7" x14ac:dyDescent="0.25">
      <c r="A36" t="s">
        <v>465</v>
      </c>
      <c r="B36" t="s">
        <v>466</v>
      </c>
      <c r="C36" s="2">
        <v>1000000</v>
      </c>
      <c r="D36" s="2">
        <v>1000000</v>
      </c>
      <c r="E36" s="2">
        <v>1000000</v>
      </c>
      <c r="F36" s="2">
        <v>0</v>
      </c>
      <c r="G36" s="2">
        <v>0</v>
      </c>
    </row>
    <row r="37" spans="1:7" x14ac:dyDescent="0.25">
      <c r="A37" t="s">
        <v>174</v>
      </c>
      <c r="B37" t="s">
        <v>175</v>
      </c>
      <c r="C37" s="2">
        <v>3595000</v>
      </c>
      <c r="D37" s="2">
        <v>3775000</v>
      </c>
      <c r="E37" s="2">
        <v>3965000</v>
      </c>
      <c r="F37" s="2">
        <v>0</v>
      </c>
      <c r="G37" s="2">
        <v>0</v>
      </c>
    </row>
    <row r="38" spans="1:7" x14ac:dyDescent="0.25">
      <c r="A38" t="s">
        <v>10</v>
      </c>
      <c r="B38" t="s">
        <v>11</v>
      </c>
      <c r="C38" s="2">
        <v>2337122</v>
      </c>
      <c r="D38" s="2">
        <v>2570834</v>
      </c>
      <c r="E38" s="2">
        <v>2827917</v>
      </c>
      <c r="F38" s="2">
        <v>3110709</v>
      </c>
      <c r="G38" s="2">
        <v>0</v>
      </c>
    </row>
    <row r="39" spans="1:7" x14ac:dyDescent="0.25">
      <c r="A39" t="s">
        <v>235</v>
      </c>
      <c r="B39" t="s">
        <v>236</v>
      </c>
      <c r="C39" s="2">
        <v>2200000</v>
      </c>
      <c r="D39" s="2">
        <v>2200000</v>
      </c>
      <c r="E39" s="2">
        <v>0</v>
      </c>
      <c r="F39" s="2">
        <v>0</v>
      </c>
      <c r="G39" s="2">
        <v>0</v>
      </c>
    </row>
    <row r="40" spans="1:7" x14ac:dyDescent="0.25">
      <c r="A40" t="s">
        <v>363</v>
      </c>
      <c r="B40" t="s">
        <v>364</v>
      </c>
      <c r="C40" s="2">
        <v>23500000</v>
      </c>
      <c r="D40" s="2">
        <v>23500000</v>
      </c>
      <c r="E40" s="2">
        <v>0</v>
      </c>
      <c r="F40" s="2">
        <v>0</v>
      </c>
      <c r="G40" s="2">
        <v>0</v>
      </c>
    </row>
    <row r="41" spans="1:7" x14ac:dyDescent="0.25">
      <c r="A41" t="s">
        <v>541</v>
      </c>
      <c r="B41" t="s">
        <v>542</v>
      </c>
      <c r="C41" s="2">
        <v>750000</v>
      </c>
      <c r="D41" s="2">
        <v>750000</v>
      </c>
      <c r="E41" s="2">
        <v>0</v>
      </c>
      <c r="F41" s="2">
        <v>0</v>
      </c>
      <c r="G41" s="2">
        <v>0</v>
      </c>
    </row>
    <row r="42" spans="1:7" x14ac:dyDescent="0.25">
      <c r="A42" t="s">
        <v>509</v>
      </c>
      <c r="B42" t="s">
        <v>510</v>
      </c>
      <c r="C42" s="2">
        <v>2300000</v>
      </c>
      <c r="D42" s="2">
        <v>2450000</v>
      </c>
      <c r="E42" s="2">
        <v>2600000</v>
      </c>
      <c r="F42" s="2">
        <v>2750000</v>
      </c>
      <c r="G42" s="2">
        <v>0</v>
      </c>
    </row>
    <row r="43" spans="1:7" x14ac:dyDescent="0.25">
      <c r="A43" t="s">
        <v>549</v>
      </c>
      <c r="B43" t="s">
        <v>550</v>
      </c>
      <c r="C43" s="2">
        <v>496935</v>
      </c>
      <c r="D43" s="2">
        <v>375000</v>
      </c>
      <c r="E43" s="2">
        <v>0</v>
      </c>
      <c r="F43" s="2">
        <v>0</v>
      </c>
      <c r="G43" s="2">
        <v>0</v>
      </c>
    </row>
    <row r="44" spans="1:7" x14ac:dyDescent="0.25">
      <c r="A44" t="s">
        <v>479</v>
      </c>
      <c r="B44" t="s">
        <v>480</v>
      </c>
      <c r="C44" s="2">
        <v>125000</v>
      </c>
      <c r="D44" s="2">
        <v>125000</v>
      </c>
      <c r="E44" s="2">
        <v>0</v>
      </c>
      <c r="F44" s="2">
        <v>0</v>
      </c>
      <c r="G44" s="2">
        <v>0</v>
      </c>
    </row>
    <row r="45" spans="1:7" x14ac:dyDescent="0.25">
      <c r="A45" t="s">
        <v>513</v>
      </c>
      <c r="B45" t="s">
        <v>514</v>
      </c>
      <c r="C45" s="2">
        <v>2300000</v>
      </c>
      <c r="D45" s="2">
        <v>2375000</v>
      </c>
      <c r="E45" s="2">
        <v>2500000</v>
      </c>
      <c r="F45" s="2">
        <v>2525000</v>
      </c>
      <c r="G45" s="2">
        <v>0</v>
      </c>
    </row>
    <row r="46" spans="1:7" x14ac:dyDescent="0.25">
      <c r="A46" t="s">
        <v>471</v>
      </c>
      <c r="B46" t="s">
        <v>472</v>
      </c>
      <c r="C46" s="2">
        <v>1590688</v>
      </c>
      <c r="D46" s="2">
        <v>1622502</v>
      </c>
      <c r="E46" s="2">
        <v>1687402</v>
      </c>
      <c r="F46" s="2">
        <v>1738024</v>
      </c>
      <c r="G46" s="2">
        <v>0</v>
      </c>
    </row>
    <row r="47" spans="1:7" x14ac:dyDescent="0.25">
      <c r="A47" t="s">
        <v>385</v>
      </c>
      <c r="B47" t="s">
        <v>386</v>
      </c>
      <c r="C47" s="2">
        <v>1806509</v>
      </c>
      <c r="D47" s="2">
        <v>1500000</v>
      </c>
      <c r="E47" s="2">
        <v>1500000</v>
      </c>
      <c r="F47" s="2">
        <v>0</v>
      </c>
      <c r="G47" s="2">
        <v>0</v>
      </c>
    </row>
    <row r="48" spans="1:7" x14ac:dyDescent="0.25">
      <c r="A48" t="s">
        <v>395</v>
      </c>
      <c r="B48" t="s">
        <v>396</v>
      </c>
      <c r="C48" s="2">
        <v>877000</v>
      </c>
      <c r="D48" s="2">
        <v>965000</v>
      </c>
      <c r="E48" s="2">
        <v>0</v>
      </c>
      <c r="F48" s="2">
        <v>0</v>
      </c>
      <c r="G48" s="2">
        <v>0</v>
      </c>
    </row>
    <row r="49" spans="1:7" x14ac:dyDescent="0.25">
      <c r="A49" t="s">
        <v>152</v>
      </c>
      <c r="B49" t="s">
        <v>153</v>
      </c>
      <c r="C49" s="2">
        <v>820000</v>
      </c>
      <c r="D49" s="2">
        <v>820000</v>
      </c>
      <c r="E49" s="2">
        <v>0</v>
      </c>
      <c r="F49" s="2">
        <v>0</v>
      </c>
      <c r="G49" s="2">
        <v>0</v>
      </c>
    </row>
    <row r="50" spans="1:7" x14ac:dyDescent="0.25">
      <c r="A50" t="s">
        <v>122</v>
      </c>
      <c r="B50" t="s">
        <v>123</v>
      </c>
      <c r="C50" s="2">
        <v>505924</v>
      </c>
      <c r="D50" s="2">
        <v>505924</v>
      </c>
      <c r="E50" s="2">
        <v>0</v>
      </c>
      <c r="F50" s="2">
        <v>0</v>
      </c>
      <c r="G50" s="2">
        <v>0</v>
      </c>
    </row>
    <row r="51" spans="1:7" x14ac:dyDescent="0.25">
      <c r="A51" t="s">
        <v>164</v>
      </c>
      <c r="B51" t="s">
        <v>165</v>
      </c>
      <c r="C51" s="2">
        <v>2440000</v>
      </c>
      <c r="D51" s="2">
        <v>2440000</v>
      </c>
      <c r="E51" s="2">
        <v>2440000</v>
      </c>
      <c r="F51" s="2">
        <v>2440000</v>
      </c>
      <c r="G51" s="2">
        <v>0</v>
      </c>
    </row>
    <row r="52" spans="1:7" x14ac:dyDescent="0.25">
      <c r="A52" t="s">
        <v>42</v>
      </c>
      <c r="B52" t="s">
        <v>43</v>
      </c>
      <c r="C52" s="2">
        <v>520000</v>
      </c>
      <c r="D52" s="2">
        <v>520000</v>
      </c>
      <c r="E52" s="2">
        <v>0</v>
      </c>
      <c r="F52" s="2">
        <v>0</v>
      </c>
      <c r="G52" s="2">
        <v>0</v>
      </c>
    </row>
    <row r="53" spans="1:7" x14ac:dyDescent="0.25">
      <c r="A53" t="s">
        <v>289</v>
      </c>
      <c r="B53" t="s">
        <v>290</v>
      </c>
      <c r="C53" s="2">
        <v>275000</v>
      </c>
      <c r="D53" s="2">
        <v>275000</v>
      </c>
      <c r="E53" s="2">
        <v>0</v>
      </c>
      <c r="F53" s="2">
        <v>0</v>
      </c>
      <c r="G53" s="2">
        <v>0</v>
      </c>
    </row>
    <row r="54" spans="1:7" x14ac:dyDescent="0.25">
      <c r="A54" t="s">
        <v>98</v>
      </c>
      <c r="B54" t="s">
        <v>99</v>
      </c>
      <c r="C54" s="2">
        <v>185000</v>
      </c>
      <c r="D54" s="2">
        <v>190000</v>
      </c>
      <c r="E54" s="2">
        <v>195000</v>
      </c>
      <c r="F54" s="2">
        <v>200000</v>
      </c>
      <c r="G54" s="2">
        <v>0</v>
      </c>
    </row>
    <row r="55" spans="1:7" x14ac:dyDescent="0.25">
      <c r="A55" t="s">
        <v>343</v>
      </c>
      <c r="B55" t="s">
        <v>344</v>
      </c>
      <c r="C55" s="2">
        <v>425000</v>
      </c>
      <c r="D55" s="2">
        <v>425000</v>
      </c>
      <c r="E55" s="2">
        <v>0</v>
      </c>
      <c r="F55" s="2">
        <v>0</v>
      </c>
      <c r="G55" s="2">
        <v>0</v>
      </c>
    </row>
    <row r="56" spans="1:7" x14ac:dyDescent="0.25">
      <c r="A56" t="s">
        <v>225</v>
      </c>
      <c r="B56" t="s">
        <v>226</v>
      </c>
      <c r="C56" s="2">
        <v>125000</v>
      </c>
      <c r="D56" s="2">
        <v>125000</v>
      </c>
      <c r="E56" s="2">
        <v>0</v>
      </c>
      <c r="F56" s="2">
        <v>0</v>
      </c>
      <c r="G56" s="2">
        <v>0</v>
      </c>
    </row>
    <row r="57" spans="1:7" x14ac:dyDescent="0.25">
      <c r="A57" t="s">
        <v>429</v>
      </c>
      <c r="B57" t="s">
        <v>430</v>
      </c>
      <c r="C57" s="2">
        <v>520596</v>
      </c>
      <c r="D57" s="2">
        <v>520596</v>
      </c>
      <c r="E57" s="2">
        <v>520596</v>
      </c>
      <c r="F57" s="2">
        <v>520596</v>
      </c>
      <c r="G57" s="2">
        <v>0</v>
      </c>
    </row>
    <row r="58" spans="1:7" x14ac:dyDescent="0.25">
      <c r="A58" t="s">
        <v>297</v>
      </c>
      <c r="B58" t="s">
        <v>298</v>
      </c>
      <c r="C58" s="2">
        <v>1109000</v>
      </c>
      <c r="D58" s="2">
        <v>1131000</v>
      </c>
      <c r="E58" s="2">
        <v>0</v>
      </c>
      <c r="F58" s="2">
        <v>0</v>
      </c>
      <c r="G58" s="2">
        <v>0</v>
      </c>
    </row>
    <row r="59" spans="1:7" x14ac:dyDescent="0.25">
      <c r="A59" t="s">
        <v>68</v>
      </c>
      <c r="B59" t="s">
        <v>69</v>
      </c>
      <c r="C59" s="2">
        <v>1460000</v>
      </c>
      <c r="D59" s="2">
        <v>1460000</v>
      </c>
      <c r="E59" s="2">
        <v>0</v>
      </c>
      <c r="F59" s="2">
        <v>0</v>
      </c>
      <c r="G59" s="2">
        <v>0</v>
      </c>
    </row>
    <row r="60" spans="1:7" x14ac:dyDescent="0.25">
      <c r="A60" t="s">
        <v>459</v>
      </c>
      <c r="B60" t="s">
        <v>460</v>
      </c>
      <c r="C60" s="2">
        <v>2000000</v>
      </c>
      <c r="D60" s="2">
        <v>2000000</v>
      </c>
      <c r="E60" s="2">
        <v>2000000</v>
      </c>
      <c r="F60" s="2">
        <v>0</v>
      </c>
      <c r="G60" s="2">
        <v>0</v>
      </c>
    </row>
    <row r="61" spans="1:7" x14ac:dyDescent="0.25">
      <c r="A61" t="s">
        <v>359</v>
      </c>
      <c r="B61" t="s">
        <v>360</v>
      </c>
      <c r="C61" s="2">
        <v>6650000</v>
      </c>
      <c r="D61" s="2">
        <v>7250000</v>
      </c>
      <c r="E61" s="2">
        <v>0</v>
      </c>
      <c r="F61" s="2">
        <v>0</v>
      </c>
      <c r="G61" s="2">
        <v>0</v>
      </c>
    </row>
    <row r="62" spans="1:7" x14ac:dyDescent="0.25">
      <c r="A62" t="s">
        <v>505</v>
      </c>
      <c r="B62" t="s">
        <v>506</v>
      </c>
      <c r="C62" s="2">
        <v>230730</v>
      </c>
      <c r="D62" s="2">
        <v>230730</v>
      </c>
      <c r="E62" s="2">
        <v>0</v>
      </c>
      <c r="F62" s="2">
        <v>0</v>
      </c>
      <c r="G62" s="2">
        <v>0</v>
      </c>
    </row>
    <row r="63" spans="1:7" x14ac:dyDescent="0.25">
      <c r="A63" t="s">
        <v>453</v>
      </c>
      <c r="B63" t="s">
        <v>454</v>
      </c>
      <c r="C63" s="2">
        <v>13000000</v>
      </c>
      <c r="D63" s="2">
        <v>13400000</v>
      </c>
      <c r="E63" s="2">
        <v>0</v>
      </c>
      <c r="F63" s="2">
        <v>0</v>
      </c>
      <c r="G63" s="2">
        <v>0</v>
      </c>
    </row>
    <row r="64" spans="1:7" x14ac:dyDescent="0.25">
      <c r="A64" t="s">
        <v>565</v>
      </c>
      <c r="B64" t="s">
        <v>566</v>
      </c>
      <c r="C64" s="2">
        <v>3462000</v>
      </c>
      <c r="D64" s="2">
        <v>3602000</v>
      </c>
      <c r="E64" s="2">
        <v>3746000</v>
      </c>
      <c r="F64" s="2">
        <v>0</v>
      </c>
      <c r="G64" s="2">
        <v>0</v>
      </c>
    </row>
    <row r="65" spans="1:7" x14ac:dyDescent="0.25">
      <c r="A65" t="s">
        <v>90</v>
      </c>
      <c r="B65" t="s">
        <v>91</v>
      </c>
      <c r="C65" s="2">
        <v>9919034</v>
      </c>
      <c r="D65" s="2">
        <v>10216605</v>
      </c>
      <c r="E65" s="2">
        <v>10523103</v>
      </c>
      <c r="F65" s="2">
        <v>0</v>
      </c>
      <c r="G65" s="2">
        <v>0</v>
      </c>
    </row>
    <row r="66" spans="1:7" x14ac:dyDescent="0.25">
      <c r="A66" t="s">
        <v>227</v>
      </c>
      <c r="B66" t="s">
        <v>228</v>
      </c>
      <c r="C66" s="2">
        <v>495000</v>
      </c>
      <c r="D66" s="2">
        <v>495000</v>
      </c>
      <c r="E66" s="2">
        <v>495000</v>
      </c>
      <c r="F66" s="2">
        <v>495000</v>
      </c>
      <c r="G66" s="2">
        <v>0</v>
      </c>
    </row>
    <row r="67" spans="1:7" x14ac:dyDescent="0.25">
      <c r="A67" t="s">
        <v>371</v>
      </c>
      <c r="B67" t="s">
        <v>372</v>
      </c>
      <c r="C67" s="2">
        <v>3695438</v>
      </c>
      <c r="D67" s="2">
        <v>3898688</v>
      </c>
      <c r="E67" s="2">
        <v>0</v>
      </c>
      <c r="F67" s="2">
        <v>0</v>
      </c>
      <c r="G67" s="2">
        <v>0</v>
      </c>
    </row>
    <row r="68" spans="1:7" x14ac:dyDescent="0.25">
      <c r="A68" t="s">
        <v>413</v>
      </c>
      <c r="B68" t="s">
        <v>414</v>
      </c>
      <c r="C68" s="2">
        <v>49000000</v>
      </c>
      <c r="D68" s="2">
        <v>57000000</v>
      </c>
      <c r="E68" s="2">
        <v>66500000</v>
      </c>
      <c r="F68" s="2">
        <v>78500000</v>
      </c>
      <c r="G68" s="2">
        <v>0</v>
      </c>
    </row>
    <row r="69" spans="1:7" x14ac:dyDescent="0.25">
      <c r="A69" t="s">
        <v>231</v>
      </c>
      <c r="B69" t="s">
        <v>232</v>
      </c>
      <c r="C69" s="2">
        <v>4512578</v>
      </c>
      <c r="D69" s="2">
        <v>4625392</v>
      </c>
      <c r="E69" s="2">
        <v>4741027</v>
      </c>
      <c r="F69" s="2">
        <v>4859552</v>
      </c>
      <c r="G69" s="2">
        <v>0</v>
      </c>
    </row>
    <row r="70" spans="1:7" x14ac:dyDescent="0.25">
      <c r="A70" t="s">
        <v>146</v>
      </c>
      <c r="B70" t="s">
        <v>147</v>
      </c>
      <c r="C70" s="2">
        <v>2514435</v>
      </c>
      <c r="D70" s="2">
        <v>2514435</v>
      </c>
      <c r="E70" s="2">
        <v>0</v>
      </c>
      <c r="F70" s="2">
        <v>0</v>
      </c>
      <c r="G70" s="2">
        <v>0</v>
      </c>
    </row>
    <row r="71" spans="1:7" x14ac:dyDescent="0.25">
      <c r="A71" t="s">
        <v>551</v>
      </c>
      <c r="B71" t="s">
        <v>552</v>
      </c>
      <c r="C71" s="2">
        <v>370000</v>
      </c>
      <c r="D71" s="2">
        <v>370000</v>
      </c>
      <c r="E71" s="2">
        <v>0</v>
      </c>
      <c r="F71" s="2">
        <v>0</v>
      </c>
      <c r="G71" s="2">
        <v>0</v>
      </c>
    </row>
    <row r="72" spans="1:7" x14ac:dyDescent="0.25">
      <c r="A72" t="s">
        <v>30</v>
      </c>
      <c r="B72" t="s">
        <v>31</v>
      </c>
      <c r="C72" s="2">
        <v>650000</v>
      </c>
      <c r="D72" s="2">
        <v>650000</v>
      </c>
      <c r="E72" s="2">
        <v>0</v>
      </c>
      <c r="F72" s="2">
        <v>0</v>
      </c>
      <c r="G72" s="2">
        <v>0</v>
      </c>
    </row>
    <row r="73" spans="1:7" x14ac:dyDescent="0.25">
      <c r="A73" t="s">
        <v>182</v>
      </c>
      <c r="B73" t="s">
        <v>183</v>
      </c>
      <c r="C73" s="2">
        <v>6320160</v>
      </c>
      <c r="D73" s="2">
        <v>7268164</v>
      </c>
      <c r="E73" s="2">
        <v>8358411</v>
      </c>
      <c r="F73" s="2">
        <v>9612173</v>
      </c>
      <c r="G73" s="2">
        <v>0</v>
      </c>
    </row>
    <row r="74" spans="1:7" x14ac:dyDescent="0.25">
      <c r="A74" t="s">
        <v>130</v>
      </c>
      <c r="B74" t="s">
        <v>131</v>
      </c>
      <c r="C74" s="2">
        <v>4006060</v>
      </c>
      <c r="D74" s="2">
        <v>1540000</v>
      </c>
      <c r="E74" s="2">
        <v>1694000</v>
      </c>
      <c r="F74" s="2">
        <v>0</v>
      </c>
      <c r="G74" s="2">
        <v>0</v>
      </c>
    </row>
    <row r="75" spans="1:7" x14ac:dyDescent="0.25">
      <c r="A75" t="s">
        <v>259</v>
      </c>
      <c r="B75" t="s">
        <v>260</v>
      </c>
      <c r="C75" s="2">
        <v>190000</v>
      </c>
      <c r="D75" s="2">
        <v>190000</v>
      </c>
      <c r="E75" s="2">
        <v>190000</v>
      </c>
      <c r="F75" s="2">
        <v>0</v>
      </c>
      <c r="G75" s="2">
        <v>0</v>
      </c>
    </row>
    <row r="76" spans="1:7" x14ac:dyDescent="0.25">
      <c r="A76" t="s">
        <v>407</v>
      </c>
      <c r="B76" t="s">
        <v>408</v>
      </c>
      <c r="C76" s="2">
        <v>44220000</v>
      </c>
      <c r="D76" s="2">
        <v>45320000</v>
      </c>
      <c r="E76" s="2">
        <v>48880000</v>
      </c>
      <c r="F76" s="2">
        <v>53250000</v>
      </c>
      <c r="G76" s="2">
        <v>0</v>
      </c>
    </row>
    <row r="77" spans="1:7" x14ac:dyDescent="0.25">
      <c r="A77" t="s">
        <v>60</v>
      </c>
      <c r="B77" t="s">
        <v>61</v>
      </c>
      <c r="C77" s="2">
        <v>54097000</v>
      </c>
      <c r="D77" s="2">
        <v>31950000</v>
      </c>
      <c r="E77" s="2">
        <v>35300000</v>
      </c>
      <c r="F77" s="2">
        <v>38650000</v>
      </c>
      <c r="G77" s="2">
        <v>0</v>
      </c>
    </row>
    <row r="78" spans="1:7" x14ac:dyDescent="0.25">
      <c r="A78" t="s">
        <v>477</v>
      </c>
      <c r="B78" t="s">
        <v>478</v>
      </c>
      <c r="C78" s="2">
        <v>30000</v>
      </c>
      <c r="D78" s="2">
        <v>30000</v>
      </c>
      <c r="E78" s="2">
        <v>30000</v>
      </c>
      <c r="F78" s="2">
        <v>30000</v>
      </c>
      <c r="G78" s="2">
        <v>30000</v>
      </c>
    </row>
    <row r="79" spans="1:7" x14ac:dyDescent="0.25">
      <c r="A79" t="s">
        <v>180</v>
      </c>
      <c r="B79" t="s">
        <v>181</v>
      </c>
      <c r="C79" s="2">
        <v>33000000</v>
      </c>
      <c r="D79" s="2">
        <v>33000000</v>
      </c>
      <c r="E79" s="2">
        <v>33000000</v>
      </c>
      <c r="F79" s="2">
        <v>33000000</v>
      </c>
      <c r="G79" s="2">
        <v>0</v>
      </c>
    </row>
    <row r="80" spans="1:7" x14ac:dyDescent="0.25">
      <c r="A80" t="s">
        <v>521</v>
      </c>
      <c r="B80" t="s">
        <v>522</v>
      </c>
      <c r="C80" s="2">
        <v>15060000</v>
      </c>
      <c r="D80" s="2">
        <v>15360000</v>
      </c>
      <c r="E80" s="2">
        <v>0</v>
      </c>
      <c r="F80" s="2">
        <v>0</v>
      </c>
      <c r="G80" s="2">
        <v>0</v>
      </c>
    </row>
    <row r="81" spans="1:7" x14ac:dyDescent="0.25">
      <c r="A81" t="s">
        <v>375</v>
      </c>
      <c r="B81" t="s">
        <v>376</v>
      </c>
      <c r="C81" s="2">
        <v>9600000</v>
      </c>
      <c r="D81" s="2">
        <v>9700000</v>
      </c>
      <c r="E81" s="2">
        <v>9800000</v>
      </c>
      <c r="F81" s="2">
        <v>9900000</v>
      </c>
      <c r="G81" s="2">
        <v>0</v>
      </c>
    </row>
    <row r="82" spans="1:7" x14ac:dyDescent="0.25">
      <c r="A82" t="s">
        <v>20</v>
      </c>
      <c r="B82" t="s">
        <v>21</v>
      </c>
      <c r="C82" s="2">
        <v>1000000</v>
      </c>
      <c r="D82" s="2">
        <v>1000000</v>
      </c>
      <c r="E82" s="2">
        <v>0</v>
      </c>
      <c r="F82" s="2">
        <v>0</v>
      </c>
      <c r="G82" s="2">
        <v>0</v>
      </c>
    </row>
    <row r="83" spans="1:7" x14ac:dyDescent="0.25">
      <c r="A83" t="s">
        <v>367</v>
      </c>
      <c r="B83" t="s">
        <v>368</v>
      </c>
      <c r="C83" s="2">
        <v>19000000</v>
      </c>
      <c r="D83" s="2">
        <v>20000000</v>
      </c>
      <c r="E83" s="2">
        <v>21000000</v>
      </c>
      <c r="F83" s="2">
        <v>22000000</v>
      </c>
      <c r="G83" s="2">
        <v>0</v>
      </c>
    </row>
    <row r="84" spans="1:7" x14ac:dyDescent="0.25">
      <c r="A84" t="s">
        <v>449</v>
      </c>
      <c r="B84" t="s">
        <v>450</v>
      </c>
      <c r="C84" s="2">
        <v>997304</v>
      </c>
      <c r="D84" s="2">
        <v>1097035</v>
      </c>
      <c r="E84" s="2">
        <v>1206738</v>
      </c>
      <c r="F84" s="2">
        <v>0</v>
      </c>
      <c r="G84" s="2">
        <v>0</v>
      </c>
    </row>
    <row r="85" spans="1:7" x14ac:dyDescent="0.25">
      <c r="A85" t="s">
        <v>545</v>
      </c>
      <c r="B85" t="s">
        <v>546</v>
      </c>
      <c r="C85" s="2">
        <v>165000</v>
      </c>
      <c r="D85" s="2">
        <v>165000</v>
      </c>
      <c r="E85" s="2">
        <v>0</v>
      </c>
      <c r="F85" s="2">
        <v>0</v>
      </c>
      <c r="G85" s="2">
        <v>0</v>
      </c>
    </row>
    <row r="86" spans="1:7" x14ac:dyDescent="0.25">
      <c r="A86" t="s">
        <v>245</v>
      </c>
      <c r="B86" t="s">
        <v>246</v>
      </c>
      <c r="C86" s="2">
        <v>110000</v>
      </c>
      <c r="D86" s="2">
        <v>110000</v>
      </c>
      <c r="E86" s="2">
        <v>0</v>
      </c>
      <c r="F86" s="2">
        <v>0</v>
      </c>
      <c r="G86" s="2">
        <v>0</v>
      </c>
    </row>
    <row r="87" spans="1:7" x14ac:dyDescent="0.25">
      <c r="A87" t="s">
        <v>251</v>
      </c>
      <c r="B87" t="s">
        <v>252</v>
      </c>
      <c r="C87" s="2">
        <v>1943620</v>
      </c>
      <c r="D87" s="2">
        <v>1943620</v>
      </c>
      <c r="E87" s="2">
        <v>0</v>
      </c>
      <c r="F87" s="2">
        <v>0</v>
      </c>
      <c r="G87" s="2">
        <v>0</v>
      </c>
    </row>
    <row r="88" spans="1:7" x14ac:dyDescent="0.25">
      <c r="A88" t="s">
        <v>134</v>
      </c>
      <c r="B88" t="s">
        <v>135</v>
      </c>
      <c r="C88" s="2">
        <v>1130000</v>
      </c>
      <c r="D88" s="2">
        <v>475000</v>
      </c>
      <c r="E88" s="2">
        <v>503500</v>
      </c>
      <c r="F88" s="2">
        <v>533710</v>
      </c>
      <c r="G88" s="2">
        <v>0</v>
      </c>
    </row>
    <row r="89" spans="1:7" x14ac:dyDescent="0.25">
      <c r="A89" t="s">
        <v>571</v>
      </c>
      <c r="B89" t="s">
        <v>572</v>
      </c>
      <c r="C89" s="2">
        <v>1660000</v>
      </c>
      <c r="D89" s="2">
        <v>1725000</v>
      </c>
      <c r="E89" s="2">
        <v>1800000</v>
      </c>
      <c r="F89" s="2">
        <v>1850000</v>
      </c>
      <c r="G89" s="2">
        <v>0</v>
      </c>
    </row>
    <row r="90" spans="1:7" x14ac:dyDescent="0.25">
      <c r="A90" t="s">
        <v>579</v>
      </c>
      <c r="B90" t="s">
        <v>580</v>
      </c>
      <c r="C90" s="2">
        <v>626000</v>
      </c>
      <c r="D90" s="2">
        <v>626000</v>
      </c>
      <c r="E90" s="2">
        <v>626000</v>
      </c>
      <c r="F90" s="2">
        <v>0</v>
      </c>
      <c r="G90" s="2">
        <v>0</v>
      </c>
    </row>
    <row r="91" spans="1:7" x14ac:dyDescent="0.25">
      <c r="A91" t="s">
        <v>431</v>
      </c>
      <c r="B91" t="s">
        <v>432</v>
      </c>
      <c r="C91" s="2">
        <v>4449366</v>
      </c>
      <c r="D91" s="2">
        <v>4449366</v>
      </c>
      <c r="E91" s="2">
        <v>4449366</v>
      </c>
      <c r="F91" s="2">
        <v>4449366</v>
      </c>
      <c r="G91" s="2">
        <v>0</v>
      </c>
    </row>
    <row r="92" spans="1:7" x14ac:dyDescent="0.25">
      <c r="A92" t="s">
        <v>301</v>
      </c>
      <c r="B92" t="s">
        <v>302</v>
      </c>
      <c r="C92" s="2">
        <v>736752</v>
      </c>
      <c r="D92" s="2">
        <v>751487</v>
      </c>
      <c r="E92" s="2">
        <v>0</v>
      </c>
      <c r="F92" s="2">
        <v>0</v>
      </c>
      <c r="G92" s="2">
        <v>0</v>
      </c>
    </row>
    <row r="93" spans="1:7" x14ac:dyDescent="0.25">
      <c r="A93" t="s">
        <v>439</v>
      </c>
      <c r="B93" t="s">
        <v>440</v>
      </c>
      <c r="C93" s="2">
        <v>185000</v>
      </c>
      <c r="D93" s="2">
        <v>200000</v>
      </c>
      <c r="E93" s="2">
        <v>215000</v>
      </c>
      <c r="F93" s="2">
        <v>0</v>
      </c>
      <c r="G93" s="2">
        <v>0</v>
      </c>
    </row>
    <row r="94" spans="1:7" x14ac:dyDescent="0.25">
      <c r="A94" t="s">
        <v>56</v>
      </c>
      <c r="B94" t="s">
        <v>57</v>
      </c>
      <c r="C94" s="2">
        <v>550000</v>
      </c>
      <c r="D94" s="2">
        <v>321129</v>
      </c>
      <c r="E94" s="2">
        <v>353241</v>
      </c>
      <c r="F94" s="2">
        <v>388566</v>
      </c>
      <c r="G94" s="2">
        <v>0</v>
      </c>
    </row>
    <row r="95" spans="1:7" x14ac:dyDescent="0.25">
      <c r="A95" t="s">
        <v>497</v>
      </c>
      <c r="B95" t="s">
        <v>498</v>
      </c>
      <c r="C95" s="2">
        <v>2267000</v>
      </c>
      <c r="D95" s="2">
        <v>2301000</v>
      </c>
      <c r="E95" s="2">
        <v>0</v>
      </c>
      <c r="F95" s="2">
        <v>0</v>
      </c>
      <c r="G95" s="2">
        <v>0</v>
      </c>
    </row>
    <row r="96" spans="1:7" x14ac:dyDescent="0.25">
      <c r="A96" t="s">
        <v>295</v>
      </c>
      <c r="B96" t="s">
        <v>296</v>
      </c>
      <c r="C96" s="2">
        <v>270000</v>
      </c>
      <c r="D96" s="2">
        <v>270000</v>
      </c>
      <c r="E96" s="2">
        <v>0</v>
      </c>
      <c r="F96" s="2">
        <v>0</v>
      </c>
      <c r="G96" s="2">
        <v>0</v>
      </c>
    </row>
    <row r="97" spans="1:7" x14ac:dyDescent="0.25">
      <c r="A97" t="s">
        <v>577</v>
      </c>
      <c r="B97" t="s">
        <v>578</v>
      </c>
      <c r="C97" s="2">
        <v>1400000</v>
      </c>
      <c r="D97" s="2">
        <v>1150000</v>
      </c>
      <c r="E97" s="2">
        <v>1200000</v>
      </c>
      <c r="F97" s="2">
        <v>1250000</v>
      </c>
      <c r="G97" s="2">
        <v>1350000</v>
      </c>
    </row>
    <row r="98" spans="1:7" x14ac:dyDescent="0.25">
      <c r="A98" t="s">
        <v>186</v>
      </c>
      <c r="B98" t="s">
        <v>187</v>
      </c>
      <c r="C98" s="2">
        <v>47329540</v>
      </c>
      <c r="D98" s="2">
        <v>48749426</v>
      </c>
      <c r="E98" s="2">
        <v>50211909</v>
      </c>
      <c r="F98" s="2">
        <v>51718266</v>
      </c>
      <c r="G98" s="2">
        <v>0</v>
      </c>
    </row>
    <row r="99" spans="1:7" x14ac:dyDescent="0.25">
      <c r="A99" t="s">
        <v>52</v>
      </c>
      <c r="B99" t="s">
        <v>53</v>
      </c>
      <c r="C99" s="2">
        <v>4997000</v>
      </c>
      <c r="D99" s="2">
        <v>2685000</v>
      </c>
      <c r="E99" s="2">
        <v>3005000</v>
      </c>
      <c r="F99" s="2">
        <v>3335000</v>
      </c>
      <c r="G99" s="2">
        <v>0</v>
      </c>
    </row>
    <row r="100" spans="1:7" x14ac:dyDescent="0.25">
      <c r="A100" t="s">
        <v>311</v>
      </c>
      <c r="B100" t="s">
        <v>312</v>
      </c>
      <c r="C100" s="2">
        <v>1914895</v>
      </c>
      <c r="D100" s="2">
        <v>1363969</v>
      </c>
      <c r="E100" s="2">
        <v>1418528</v>
      </c>
      <c r="F100" s="2">
        <v>1475269</v>
      </c>
      <c r="G100" s="2">
        <v>0</v>
      </c>
    </row>
    <row r="101" spans="1:7" x14ac:dyDescent="0.25">
      <c r="A101" t="s">
        <v>138</v>
      </c>
      <c r="B101" t="s">
        <v>139</v>
      </c>
      <c r="C101" s="2">
        <v>2975750</v>
      </c>
      <c r="D101" s="2">
        <v>2975750</v>
      </c>
      <c r="E101" s="2">
        <v>0</v>
      </c>
      <c r="F101" s="2">
        <v>0</v>
      </c>
      <c r="G101" s="2">
        <v>0</v>
      </c>
    </row>
    <row r="102" spans="1:7" x14ac:dyDescent="0.25">
      <c r="A102" t="s">
        <v>102</v>
      </c>
      <c r="B102" t="s">
        <v>103</v>
      </c>
      <c r="C102" s="2">
        <v>100000</v>
      </c>
      <c r="D102" s="2">
        <v>0</v>
      </c>
      <c r="E102" s="2">
        <v>0</v>
      </c>
      <c r="F102" s="2">
        <v>0</v>
      </c>
      <c r="G102" s="2">
        <v>0</v>
      </c>
    </row>
    <row r="103" spans="1:7" x14ac:dyDescent="0.25">
      <c r="A103" t="s">
        <v>419</v>
      </c>
      <c r="B103" t="s">
        <v>420</v>
      </c>
      <c r="C103" s="2">
        <v>196000</v>
      </c>
      <c r="D103" s="2">
        <v>160000</v>
      </c>
      <c r="E103" s="2">
        <v>168000</v>
      </c>
      <c r="F103" s="2">
        <v>177000</v>
      </c>
      <c r="G103" s="2">
        <v>0</v>
      </c>
    </row>
    <row r="104" spans="1:7" x14ac:dyDescent="0.25">
      <c r="A104" t="s">
        <v>205</v>
      </c>
      <c r="B104" t="s">
        <v>206</v>
      </c>
      <c r="C104" s="2">
        <v>36300000</v>
      </c>
      <c r="D104" s="2">
        <v>44900000</v>
      </c>
      <c r="E104" s="2">
        <v>0</v>
      </c>
      <c r="F104" s="2">
        <v>0</v>
      </c>
      <c r="G104" s="2">
        <v>0</v>
      </c>
    </row>
    <row r="105" spans="1:7" x14ac:dyDescent="0.25">
      <c r="A105" t="s">
        <v>112</v>
      </c>
      <c r="B105" t="s">
        <v>113</v>
      </c>
      <c r="C105" s="2">
        <v>75000</v>
      </c>
      <c r="D105" s="2">
        <v>75000</v>
      </c>
      <c r="E105" s="2">
        <v>0</v>
      </c>
      <c r="F105" s="2">
        <v>0</v>
      </c>
      <c r="G105" s="2">
        <v>0</v>
      </c>
    </row>
    <row r="106" spans="1:7" x14ac:dyDescent="0.25">
      <c r="A106" t="s">
        <v>78</v>
      </c>
      <c r="B106" t="s">
        <v>79</v>
      </c>
      <c r="C106" s="2">
        <v>2592947</v>
      </c>
      <c r="D106" s="2">
        <v>2668947</v>
      </c>
      <c r="E106" s="2">
        <v>0</v>
      </c>
      <c r="F106" s="2">
        <v>0</v>
      </c>
      <c r="G106" s="2">
        <v>0</v>
      </c>
    </row>
    <row r="107" spans="1:7" x14ac:dyDescent="0.25">
      <c r="A107" t="s">
        <v>96</v>
      </c>
      <c r="B107" t="s">
        <v>97</v>
      </c>
      <c r="C107" s="2">
        <v>18325</v>
      </c>
      <c r="D107" s="2">
        <v>18325</v>
      </c>
      <c r="E107" s="2">
        <v>0</v>
      </c>
      <c r="F107" s="2">
        <v>0</v>
      </c>
      <c r="G107" s="2">
        <v>0</v>
      </c>
    </row>
    <row r="108" spans="1:7" x14ac:dyDescent="0.25">
      <c r="A108" t="s">
        <v>82</v>
      </c>
      <c r="B108" t="s">
        <v>83</v>
      </c>
      <c r="C108" s="2">
        <v>3500000</v>
      </c>
      <c r="D108" s="2">
        <v>3850000</v>
      </c>
      <c r="E108" s="2">
        <v>0</v>
      </c>
      <c r="F108" s="2">
        <v>0</v>
      </c>
      <c r="G108" s="2">
        <v>0</v>
      </c>
    </row>
    <row r="109" spans="1:7" x14ac:dyDescent="0.25">
      <c r="A109" t="s">
        <v>14</v>
      </c>
      <c r="B109" t="s">
        <v>15</v>
      </c>
      <c r="C109" s="2">
        <v>13200000</v>
      </c>
      <c r="D109" s="2">
        <v>14850000</v>
      </c>
      <c r="E109" s="2">
        <v>16500000</v>
      </c>
      <c r="F109" s="2">
        <v>18150000</v>
      </c>
      <c r="G109" s="2">
        <v>0</v>
      </c>
    </row>
    <row r="110" spans="1:7" x14ac:dyDescent="0.25">
      <c r="A110" t="s">
        <v>211</v>
      </c>
      <c r="B110" t="s">
        <v>212</v>
      </c>
      <c r="C110" s="2">
        <v>44000000</v>
      </c>
      <c r="D110" s="2">
        <v>50000000</v>
      </c>
      <c r="E110" s="2">
        <v>0</v>
      </c>
      <c r="F110" s="2">
        <v>0</v>
      </c>
      <c r="G110" s="2">
        <v>0</v>
      </c>
    </row>
    <row r="111" spans="1:7" x14ac:dyDescent="0.25">
      <c r="A111" t="s">
        <v>485</v>
      </c>
      <c r="B111" t="s">
        <v>486</v>
      </c>
      <c r="C111" s="2">
        <v>1459925</v>
      </c>
      <c r="D111" s="2">
        <v>859062</v>
      </c>
      <c r="E111" s="2">
        <v>910606</v>
      </c>
      <c r="F111" s="2">
        <v>965242</v>
      </c>
      <c r="G111" s="2">
        <v>1023157</v>
      </c>
    </row>
    <row r="112" spans="1:7" x14ac:dyDescent="0.25">
      <c r="A112" t="s">
        <v>18</v>
      </c>
      <c r="B112" t="s">
        <v>19</v>
      </c>
      <c r="C112" s="2">
        <v>1400000</v>
      </c>
      <c r="D112" s="2">
        <v>1500000</v>
      </c>
      <c r="E112" s="2">
        <v>0</v>
      </c>
      <c r="F112" s="2">
        <v>0</v>
      </c>
      <c r="G112" s="2">
        <v>0</v>
      </c>
    </row>
    <row r="113" spans="1:7" x14ac:dyDescent="0.25">
      <c r="A113" t="s">
        <v>233</v>
      </c>
      <c r="B113" t="s">
        <v>234</v>
      </c>
      <c r="C113" s="2">
        <v>1650108</v>
      </c>
      <c r="D113" s="2">
        <v>1666605</v>
      </c>
      <c r="E113" s="2">
        <v>1683268</v>
      </c>
      <c r="F113" s="2">
        <v>1700097</v>
      </c>
      <c r="G113" s="2">
        <v>0</v>
      </c>
    </row>
    <row r="114" spans="1:7" x14ac:dyDescent="0.25">
      <c r="A114" t="s">
        <v>247</v>
      </c>
      <c r="B114" t="s">
        <v>248</v>
      </c>
      <c r="C114" s="2">
        <v>90000</v>
      </c>
      <c r="D114" s="2">
        <v>90000</v>
      </c>
      <c r="E114" s="2">
        <v>90000</v>
      </c>
      <c r="F114" s="2">
        <v>90000</v>
      </c>
      <c r="G114" s="2">
        <v>0</v>
      </c>
    </row>
    <row r="115" spans="1:7" x14ac:dyDescent="0.25">
      <c r="A115" t="s">
        <v>393</v>
      </c>
      <c r="B115" t="s">
        <v>394</v>
      </c>
      <c r="C115" s="2">
        <v>1250000</v>
      </c>
      <c r="D115" s="2">
        <v>874605</v>
      </c>
      <c r="E115" s="2">
        <v>874605</v>
      </c>
      <c r="F115" s="2">
        <v>0</v>
      </c>
      <c r="G115" s="2">
        <v>0</v>
      </c>
    </row>
    <row r="116" spans="1:7" x14ac:dyDescent="0.25">
      <c r="A116" t="s">
        <v>54</v>
      </c>
      <c r="B116" t="s">
        <v>55</v>
      </c>
      <c r="C116" s="2">
        <v>2954259</v>
      </c>
      <c r="D116" s="2">
        <v>2405775</v>
      </c>
      <c r="E116" s="2">
        <v>2766641</v>
      </c>
      <c r="F116" s="2">
        <v>3181637</v>
      </c>
      <c r="G116" s="2">
        <v>0</v>
      </c>
    </row>
    <row r="117" spans="1:7" x14ac:dyDescent="0.25">
      <c r="A117" t="s">
        <v>533</v>
      </c>
      <c r="B117" t="s">
        <v>534</v>
      </c>
      <c r="C117" s="2">
        <v>614000</v>
      </c>
      <c r="D117" s="2">
        <v>614000</v>
      </c>
      <c r="E117" s="2">
        <v>614000</v>
      </c>
      <c r="F117" s="2">
        <v>614000</v>
      </c>
      <c r="G117" s="2">
        <v>0</v>
      </c>
    </row>
    <row r="118" spans="1:7" x14ac:dyDescent="0.25">
      <c r="A118" t="s">
        <v>32</v>
      </c>
      <c r="B118" t="s">
        <v>33</v>
      </c>
      <c r="C118" s="2">
        <v>3354086</v>
      </c>
      <c r="D118" s="2">
        <v>3454709</v>
      </c>
      <c r="E118" s="2">
        <v>0</v>
      </c>
      <c r="F118" s="2">
        <v>0</v>
      </c>
      <c r="G118" s="2">
        <v>0</v>
      </c>
    </row>
    <row r="119" spans="1:7" x14ac:dyDescent="0.25">
      <c r="A119" t="s">
        <v>409</v>
      </c>
      <c r="B119" t="s">
        <v>410</v>
      </c>
      <c r="C119" s="2">
        <v>9548300</v>
      </c>
      <c r="D119" s="2">
        <v>10980500</v>
      </c>
      <c r="E119" s="2">
        <v>12627600</v>
      </c>
      <c r="F119" s="2">
        <v>14521800</v>
      </c>
      <c r="G119" s="2">
        <v>0</v>
      </c>
    </row>
    <row r="120" spans="1:7" x14ac:dyDescent="0.25">
      <c r="A120" t="s">
        <v>209</v>
      </c>
      <c r="B120" t="s">
        <v>210</v>
      </c>
      <c r="C120" s="2">
        <v>59200000</v>
      </c>
      <c r="D120" s="2">
        <v>62200000</v>
      </c>
      <c r="E120" s="2">
        <v>65100000</v>
      </c>
      <c r="F120" s="2">
        <v>67700000</v>
      </c>
      <c r="G120" s="2">
        <v>0</v>
      </c>
    </row>
    <row r="121" spans="1:7" x14ac:dyDescent="0.25">
      <c r="A121" t="s">
        <v>425</v>
      </c>
      <c r="B121" t="s">
        <v>426</v>
      </c>
      <c r="C121" s="2">
        <v>6725902</v>
      </c>
      <c r="D121" s="2">
        <v>6894049</v>
      </c>
      <c r="E121" s="2">
        <v>0</v>
      </c>
      <c r="F121" s="2">
        <v>0</v>
      </c>
      <c r="G121" s="2">
        <v>0</v>
      </c>
    </row>
    <row r="122" spans="1:7" x14ac:dyDescent="0.25">
      <c r="A122" t="s">
        <v>535</v>
      </c>
      <c r="B122" t="s">
        <v>536</v>
      </c>
      <c r="C122" s="2">
        <v>170000</v>
      </c>
      <c r="D122" s="2">
        <v>85000</v>
      </c>
      <c r="E122" s="2">
        <v>90000</v>
      </c>
      <c r="F122" s="2">
        <v>0</v>
      </c>
      <c r="G122" s="2">
        <v>0</v>
      </c>
    </row>
    <row r="123" spans="1:7" x14ac:dyDescent="0.25">
      <c r="A123" t="s">
        <v>455</v>
      </c>
      <c r="B123" t="s">
        <v>456</v>
      </c>
      <c r="C123" s="2">
        <v>1068175</v>
      </c>
      <c r="D123" s="2">
        <v>1281811</v>
      </c>
      <c r="E123" s="2">
        <v>1538173</v>
      </c>
      <c r="F123" s="2">
        <v>0</v>
      </c>
      <c r="G123" s="2">
        <v>0</v>
      </c>
    </row>
    <row r="124" spans="1:7" x14ac:dyDescent="0.25">
      <c r="A124" t="s">
        <v>6</v>
      </c>
      <c r="B124" t="s">
        <v>7</v>
      </c>
      <c r="C124" s="2">
        <v>465000</v>
      </c>
      <c r="D124" s="2">
        <v>511000</v>
      </c>
      <c r="E124" s="2">
        <v>0</v>
      </c>
      <c r="F124" s="2">
        <v>0</v>
      </c>
      <c r="G124" s="2">
        <v>0</v>
      </c>
    </row>
    <row r="125" spans="1:7" x14ac:dyDescent="0.25">
      <c r="A125" t="s">
        <v>72</v>
      </c>
      <c r="B125" t="s">
        <v>73</v>
      </c>
      <c r="C125" s="2">
        <v>8102901</v>
      </c>
      <c r="D125" s="2">
        <v>9075249</v>
      </c>
      <c r="E125" s="2">
        <v>0</v>
      </c>
      <c r="F125" s="2">
        <v>0</v>
      </c>
      <c r="G125" s="2">
        <v>0</v>
      </c>
    </row>
    <row r="126" spans="1:7" x14ac:dyDescent="0.25">
      <c r="A126" t="s">
        <v>473</v>
      </c>
      <c r="B126" t="s">
        <v>474</v>
      </c>
      <c r="C126" s="2">
        <v>250000</v>
      </c>
      <c r="D126" s="2">
        <v>250000</v>
      </c>
      <c r="E126" s="2">
        <v>0</v>
      </c>
      <c r="F126" s="2">
        <v>0</v>
      </c>
      <c r="G126" s="2">
        <v>0</v>
      </c>
    </row>
    <row r="127" spans="1:7" x14ac:dyDescent="0.25">
      <c r="A127" t="s">
        <v>381</v>
      </c>
      <c r="B127" t="s">
        <v>382</v>
      </c>
      <c r="C127" s="2">
        <v>953708</v>
      </c>
      <c r="D127" s="2">
        <v>970875</v>
      </c>
      <c r="E127" s="2">
        <v>988350</v>
      </c>
      <c r="F127" s="2">
        <v>1006141</v>
      </c>
      <c r="G127" s="2">
        <v>0</v>
      </c>
    </row>
    <row r="128" spans="1:7" x14ac:dyDescent="0.25">
      <c r="A128" t="s">
        <v>255</v>
      </c>
      <c r="B128" t="s">
        <v>256</v>
      </c>
      <c r="C128" s="2">
        <v>1026823</v>
      </c>
      <c r="D128" s="2">
        <v>700000</v>
      </c>
      <c r="E128" s="2">
        <v>700000</v>
      </c>
      <c r="F128" s="2">
        <v>0</v>
      </c>
      <c r="G128" s="2">
        <v>0</v>
      </c>
    </row>
    <row r="129" spans="1:7" x14ac:dyDescent="0.25">
      <c r="A129" t="s">
        <v>525</v>
      </c>
      <c r="B129" t="s">
        <v>526</v>
      </c>
      <c r="C129" s="2">
        <v>6250000</v>
      </c>
      <c r="D129" s="2">
        <v>6450000</v>
      </c>
      <c r="E129" s="2">
        <v>0</v>
      </c>
      <c r="F129" s="2">
        <v>0</v>
      </c>
      <c r="G129" s="2">
        <v>0</v>
      </c>
    </row>
    <row r="130" spans="1:7" x14ac:dyDescent="0.25">
      <c r="A130" t="s">
        <v>569</v>
      </c>
      <c r="B130" t="s">
        <v>570</v>
      </c>
      <c r="C130" s="2">
        <v>320000</v>
      </c>
      <c r="D130" s="2">
        <v>325000</v>
      </c>
      <c r="E130" s="2">
        <v>0</v>
      </c>
      <c r="F130" s="2">
        <v>0</v>
      </c>
      <c r="G130" s="2">
        <v>0</v>
      </c>
    </row>
    <row r="131" spans="1:7" x14ac:dyDescent="0.25">
      <c r="A131" t="s">
        <v>92</v>
      </c>
      <c r="B131" t="s">
        <v>93</v>
      </c>
      <c r="C131" s="2">
        <v>150000</v>
      </c>
      <c r="D131" s="2">
        <v>150000</v>
      </c>
      <c r="E131" s="2">
        <v>0</v>
      </c>
      <c r="F131" s="2">
        <v>0</v>
      </c>
      <c r="G131" s="2">
        <v>0</v>
      </c>
    </row>
    <row r="132" spans="1:7" x14ac:dyDescent="0.25">
      <c r="A132" t="s">
        <v>26</v>
      </c>
      <c r="B132" t="s">
        <v>27</v>
      </c>
      <c r="C132" s="2">
        <v>1426962</v>
      </c>
      <c r="D132" s="2">
        <v>1446314</v>
      </c>
      <c r="E132" s="2">
        <v>1536273</v>
      </c>
      <c r="F132" s="2">
        <v>0</v>
      </c>
      <c r="G132" s="2">
        <v>0</v>
      </c>
    </row>
    <row r="133" spans="1:7" x14ac:dyDescent="0.25">
      <c r="A133" t="s">
        <v>305</v>
      </c>
      <c r="B133" t="s">
        <v>306</v>
      </c>
      <c r="C133" s="2">
        <v>505862</v>
      </c>
      <c r="D133" s="2">
        <v>505862</v>
      </c>
      <c r="E133" s="2">
        <v>0</v>
      </c>
      <c r="F133" s="2">
        <v>0</v>
      </c>
      <c r="G133" s="2">
        <v>0</v>
      </c>
    </row>
    <row r="134" spans="1:7" x14ac:dyDescent="0.25">
      <c r="A134" t="s">
        <v>481</v>
      </c>
      <c r="B134" t="s">
        <v>482</v>
      </c>
      <c r="C134" s="2">
        <v>287000</v>
      </c>
      <c r="D134" s="2">
        <v>287000</v>
      </c>
      <c r="E134" s="2">
        <v>287000</v>
      </c>
      <c r="F134" s="2">
        <v>0</v>
      </c>
      <c r="G134" s="2">
        <v>0</v>
      </c>
    </row>
    <row r="135" spans="1:7" x14ac:dyDescent="0.25">
      <c r="A135" t="s">
        <v>417</v>
      </c>
      <c r="B135" t="s">
        <v>418</v>
      </c>
      <c r="C135" s="2">
        <v>26500000</v>
      </c>
      <c r="D135" s="2">
        <v>26500000</v>
      </c>
      <c r="E135" s="2">
        <v>26500000</v>
      </c>
      <c r="F135" s="2">
        <v>26500000</v>
      </c>
      <c r="G135" s="2">
        <v>0</v>
      </c>
    </row>
    <row r="136" spans="1:7" x14ac:dyDescent="0.25">
      <c r="A136" t="s">
        <v>142</v>
      </c>
      <c r="B136" t="s">
        <v>143</v>
      </c>
      <c r="C136" s="2">
        <v>800000</v>
      </c>
      <c r="D136" s="2">
        <v>800000</v>
      </c>
      <c r="E136" s="2">
        <v>0</v>
      </c>
      <c r="F136" s="2">
        <v>0</v>
      </c>
      <c r="G136" s="2">
        <v>0</v>
      </c>
    </row>
    <row r="137" spans="1:7" x14ac:dyDescent="0.25">
      <c r="A137" t="s">
        <v>445</v>
      </c>
      <c r="B137" t="s">
        <v>446</v>
      </c>
      <c r="C137" s="2">
        <v>9500000</v>
      </c>
      <c r="D137" s="2">
        <v>9900000</v>
      </c>
      <c r="E137" s="2">
        <v>10500000</v>
      </c>
      <c r="F137" s="2">
        <v>0</v>
      </c>
      <c r="G137" s="2">
        <v>0</v>
      </c>
    </row>
    <row r="138" spans="1:7" x14ac:dyDescent="0.25">
      <c r="A138" t="s">
        <v>443</v>
      </c>
      <c r="B138" t="s">
        <v>444</v>
      </c>
      <c r="C138" s="2">
        <v>976836</v>
      </c>
      <c r="D138" s="2">
        <v>1035446</v>
      </c>
      <c r="E138" s="2">
        <v>1097573</v>
      </c>
      <c r="F138" s="2">
        <v>0</v>
      </c>
      <c r="G138" s="2">
        <v>0</v>
      </c>
    </row>
    <row r="139" spans="1:7" x14ac:dyDescent="0.25">
      <c r="A139" t="s">
        <v>184</v>
      </c>
      <c r="B139" t="s">
        <v>185</v>
      </c>
      <c r="C139" s="2">
        <v>11750000</v>
      </c>
      <c r="D139" s="2">
        <v>12000000</v>
      </c>
      <c r="E139" s="2">
        <v>12300000</v>
      </c>
      <c r="F139" s="2">
        <v>12750000</v>
      </c>
      <c r="G139" s="2">
        <v>0</v>
      </c>
    </row>
    <row r="140" spans="1:7" x14ac:dyDescent="0.25">
      <c r="A140" t="s">
        <v>527</v>
      </c>
      <c r="B140" t="s">
        <v>528</v>
      </c>
      <c r="C140" s="2">
        <v>4225000</v>
      </c>
      <c r="D140" s="2">
        <v>4250000</v>
      </c>
      <c r="E140" s="2">
        <v>0</v>
      </c>
      <c r="F140" s="2">
        <v>0</v>
      </c>
      <c r="G140" s="2">
        <v>0</v>
      </c>
    </row>
    <row r="141" spans="1:7" x14ac:dyDescent="0.25">
      <c r="A141" t="s">
        <v>323</v>
      </c>
      <c r="B141" t="s">
        <v>324</v>
      </c>
      <c r="C141" s="2">
        <v>1900000</v>
      </c>
      <c r="D141" s="2">
        <v>1950000</v>
      </c>
      <c r="E141" s="2">
        <v>0</v>
      </c>
      <c r="F141" s="2">
        <v>0</v>
      </c>
      <c r="G141" s="2">
        <v>0</v>
      </c>
    </row>
    <row r="142" spans="1:7" x14ac:dyDescent="0.25">
      <c r="A142" t="s">
        <v>403</v>
      </c>
      <c r="B142" t="s">
        <v>404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</row>
    <row r="143" spans="1:7" x14ac:dyDescent="0.25">
      <c r="A143" t="s">
        <v>421</v>
      </c>
      <c r="B143" t="s">
        <v>422</v>
      </c>
      <c r="C143" s="2">
        <v>10350062</v>
      </c>
      <c r="D143" s="2">
        <v>11902571</v>
      </c>
      <c r="E143" s="2">
        <v>13687957</v>
      </c>
      <c r="F143" s="2">
        <v>15741150</v>
      </c>
      <c r="G143" s="2">
        <v>0</v>
      </c>
    </row>
    <row r="144" spans="1:7" x14ac:dyDescent="0.25">
      <c r="A144" t="s">
        <v>144</v>
      </c>
      <c r="B144" t="s">
        <v>145</v>
      </c>
      <c r="C144" s="2">
        <v>2317041</v>
      </c>
      <c r="D144" s="2">
        <v>2317041</v>
      </c>
      <c r="E144" s="2">
        <v>0</v>
      </c>
      <c r="F144" s="2">
        <v>0</v>
      </c>
      <c r="G144" s="2">
        <v>0</v>
      </c>
    </row>
    <row r="145" spans="1:7" x14ac:dyDescent="0.25">
      <c r="A145" t="s">
        <v>263</v>
      </c>
      <c r="B145" t="s">
        <v>264</v>
      </c>
      <c r="C145" s="2">
        <v>805000</v>
      </c>
      <c r="D145" s="2">
        <v>805000</v>
      </c>
      <c r="E145" s="2">
        <v>0</v>
      </c>
      <c r="F145" s="2">
        <v>0</v>
      </c>
      <c r="G145" s="2">
        <v>0</v>
      </c>
    </row>
    <row r="146" spans="1:7" x14ac:dyDescent="0.25">
      <c r="A146" t="s">
        <v>128</v>
      </c>
      <c r="B146" t="s">
        <v>129</v>
      </c>
      <c r="C146" s="2">
        <v>6718758</v>
      </c>
      <c r="D146" s="2">
        <v>6559024</v>
      </c>
      <c r="E146" s="2">
        <v>6952565</v>
      </c>
      <c r="F146" s="2">
        <v>0</v>
      </c>
      <c r="G146" s="2">
        <v>0</v>
      </c>
    </row>
    <row r="147" spans="1:7" x14ac:dyDescent="0.25">
      <c r="A147" t="s">
        <v>261</v>
      </c>
      <c r="B147" t="s">
        <v>262</v>
      </c>
      <c r="C147" s="2">
        <v>946000</v>
      </c>
      <c r="D147" s="2">
        <v>687299</v>
      </c>
      <c r="E147" s="2">
        <v>721664</v>
      </c>
      <c r="F147" s="2">
        <v>757747</v>
      </c>
      <c r="G147" s="2">
        <v>0</v>
      </c>
    </row>
    <row r="148" spans="1:7" x14ac:dyDescent="0.25">
      <c r="A148" t="s">
        <v>587</v>
      </c>
      <c r="B148" t="s">
        <v>588</v>
      </c>
      <c r="C148" s="2">
        <v>247000</v>
      </c>
      <c r="D148" s="2">
        <v>252000</v>
      </c>
      <c r="E148" s="2">
        <v>257000</v>
      </c>
      <c r="F148" s="2">
        <v>262000</v>
      </c>
      <c r="G148" s="2">
        <v>0</v>
      </c>
    </row>
    <row r="149" spans="1:7" x14ac:dyDescent="0.25">
      <c r="A149" t="s">
        <v>531</v>
      </c>
      <c r="B149" t="s">
        <v>532</v>
      </c>
      <c r="C149" s="2">
        <v>5970000</v>
      </c>
      <c r="D149" s="2">
        <v>6060000</v>
      </c>
      <c r="E149" s="2">
        <v>0</v>
      </c>
      <c r="F149" s="2">
        <v>0</v>
      </c>
      <c r="G149" s="2">
        <v>0</v>
      </c>
    </row>
    <row r="150" spans="1:7" x14ac:dyDescent="0.25">
      <c r="A150" t="s">
        <v>401</v>
      </c>
      <c r="B150" t="s">
        <v>402</v>
      </c>
      <c r="C150" s="2">
        <v>155000</v>
      </c>
      <c r="D150" s="2">
        <v>155000</v>
      </c>
      <c r="E150" s="2">
        <v>155000</v>
      </c>
      <c r="F150" s="2">
        <v>155000</v>
      </c>
      <c r="G150" s="2">
        <v>0</v>
      </c>
    </row>
    <row r="151" spans="1:7" x14ac:dyDescent="0.25">
      <c r="A151" t="s">
        <v>397</v>
      </c>
      <c r="B151" t="s">
        <v>398</v>
      </c>
      <c r="C151" s="2">
        <v>15417716</v>
      </c>
      <c r="D151" s="2">
        <v>7751941</v>
      </c>
      <c r="E151" s="2">
        <v>9302329</v>
      </c>
      <c r="F151" s="2">
        <v>0</v>
      </c>
      <c r="G151" s="2">
        <v>0</v>
      </c>
    </row>
    <row r="152" spans="1:7" x14ac:dyDescent="0.25">
      <c r="A152" t="s">
        <v>411</v>
      </c>
      <c r="B152" t="s">
        <v>412</v>
      </c>
      <c r="C152" s="2">
        <v>31636355</v>
      </c>
      <c r="D152" s="2">
        <v>36381808</v>
      </c>
      <c r="E152" s="2">
        <v>41839079</v>
      </c>
      <c r="F152" s="2">
        <v>48144941</v>
      </c>
      <c r="G152" s="2">
        <v>0</v>
      </c>
    </row>
    <row r="153" spans="1:7" x14ac:dyDescent="0.25">
      <c r="A153" t="s">
        <v>561</v>
      </c>
      <c r="B153" t="s">
        <v>562</v>
      </c>
      <c r="C153" s="2">
        <v>3099000</v>
      </c>
      <c r="D153" s="2">
        <v>3250000</v>
      </c>
      <c r="E153" s="2">
        <v>0</v>
      </c>
      <c r="F153" s="2">
        <v>0</v>
      </c>
      <c r="G153" s="2">
        <v>0</v>
      </c>
    </row>
    <row r="154" spans="1:7" x14ac:dyDescent="0.25">
      <c r="A154" t="s">
        <v>257</v>
      </c>
      <c r="B154" t="s">
        <v>258</v>
      </c>
      <c r="C154" s="2">
        <v>925000</v>
      </c>
      <c r="D154" s="2">
        <v>687924</v>
      </c>
      <c r="E154" s="2">
        <v>756716</v>
      </c>
      <c r="F154" s="2">
        <v>832388</v>
      </c>
      <c r="G154" s="2">
        <v>0</v>
      </c>
    </row>
    <row r="155" spans="1:7" x14ac:dyDescent="0.25">
      <c r="A155" t="s">
        <v>335</v>
      </c>
      <c r="B155" t="s">
        <v>336</v>
      </c>
      <c r="C155" s="2">
        <v>450000</v>
      </c>
      <c r="D155" s="2">
        <v>450000</v>
      </c>
      <c r="E155" s="2">
        <v>450000</v>
      </c>
      <c r="F155" s="2">
        <v>0</v>
      </c>
      <c r="G155" s="2">
        <v>0</v>
      </c>
    </row>
    <row r="156" spans="1:7" x14ac:dyDescent="0.25">
      <c r="A156" t="s">
        <v>313</v>
      </c>
      <c r="B156" t="s">
        <v>314</v>
      </c>
      <c r="C156" s="2">
        <v>36000</v>
      </c>
      <c r="D156" s="2">
        <v>36000</v>
      </c>
      <c r="E156" s="2">
        <v>0</v>
      </c>
      <c r="F156" s="2">
        <v>0</v>
      </c>
      <c r="G156" s="2">
        <v>0</v>
      </c>
    </row>
    <row r="157" spans="1:7" x14ac:dyDescent="0.25">
      <c r="A157" t="s">
        <v>341</v>
      </c>
      <c r="B157" t="s">
        <v>342</v>
      </c>
      <c r="C157" s="2">
        <v>1760445</v>
      </c>
      <c r="D157" s="2">
        <v>1786945</v>
      </c>
      <c r="E157" s="2">
        <v>0</v>
      </c>
      <c r="F157" s="2">
        <v>0</v>
      </c>
      <c r="G157" s="2">
        <v>0</v>
      </c>
    </row>
    <row r="158" spans="1:7" x14ac:dyDescent="0.25">
      <c r="A158" t="s">
        <v>441</v>
      </c>
      <c r="B158" t="s">
        <v>442</v>
      </c>
      <c r="C158" s="2">
        <v>1785000</v>
      </c>
      <c r="D158" s="2">
        <v>1995000</v>
      </c>
      <c r="E158" s="2">
        <v>2240000</v>
      </c>
      <c r="F158" s="2">
        <v>0</v>
      </c>
      <c r="G158" s="2">
        <v>0</v>
      </c>
    </row>
    <row r="159" spans="1:7" x14ac:dyDescent="0.25">
      <c r="A159" t="s">
        <v>529</v>
      </c>
      <c r="B159" t="s">
        <v>530</v>
      </c>
      <c r="C159" s="2">
        <v>3900000</v>
      </c>
      <c r="D159" s="2">
        <v>4000000</v>
      </c>
      <c r="E159" s="2">
        <v>0</v>
      </c>
      <c r="F159" s="2">
        <v>0</v>
      </c>
      <c r="G159" s="2">
        <v>0</v>
      </c>
    </row>
    <row r="160" spans="1:7" x14ac:dyDescent="0.25">
      <c r="A160" t="s">
        <v>140</v>
      </c>
      <c r="B160" t="s">
        <v>141</v>
      </c>
      <c r="C160" s="2">
        <v>1900742</v>
      </c>
      <c r="D160" s="2">
        <v>1900742</v>
      </c>
      <c r="E160" s="2">
        <v>0</v>
      </c>
      <c r="F160" s="2">
        <v>0</v>
      </c>
      <c r="G160" s="2">
        <v>0</v>
      </c>
    </row>
    <row r="161" spans="1:7" x14ac:dyDescent="0.25">
      <c r="A161" t="s">
        <v>108</v>
      </c>
      <c r="B161" t="s">
        <v>109</v>
      </c>
      <c r="C161" s="2">
        <v>1850000</v>
      </c>
      <c r="D161" s="2">
        <v>1900000</v>
      </c>
      <c r="E161" s="2">
        <v>0</v>
      </c>
      <c r="F161" s="2">
        <v>0</v>
      </c>
      <c r="G161" s="2">
        <v>0</v>
      </c>
    </row>
    <row r="162" spans="1:7" x14ac:dyDescent="0.25">
      <c r="A162" t="s">
        <v>219</v>
      </c>
      <c r="B162" t="s">
        <v>220</v>
      </c>
      <c r="C162" s="2">
        <v>11405613</v>
      </c>
      <c r="D162" s="2">
        <v>11975894</v>
      </c>
      <c r="E162" s="2">
        <v>12574688</v>
      </c>
      <c r="F162" s="2">
        <v>13203423</v>
      </c>
      <c r="G162" s="2">
        <v>0</v>
      </c>
    </row>
    <row r="163" spans="1:7" x14ac:dyDescent="0.25">
      <c r="A163" t="s">
        <v>309</v>
      </c>
      <c r="B163" t="s">
        <v>310</v>
      </c>
      <c r="C163" s="2">
        <v>4654330</v>
      </c>
      <c r="D163" s="2">
        <v>4654330</v>
      </c>
      <c r="E163" s="2">
        <v>0</v>
      </c>
      <c r="F163" s="2">
        <v>0</v>
      </c>
      <c r="G163" s="2">
        <v>0</v>
      </c>
    </row>
    <row r="164" spans="1:7" x14ac:dyDescent="0.25">
      <c r="A164" t="s">
        <v>339</v>
      </c>
      <c r="B164" t="s">
        <v>340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</row>
    <row r="165" spans="1:7" x14ac:dyDescent="0.25">
      <c r="A165" t="s">
        <v>489</v>
      </c>
      <c r="B165" t="s">
        <v>490</v>
      </c>
      <c r="C165" s="2">
        <v>42000000</v>
      </c>
      <c r="D165" s="2">
        <v>44500000</v>
      </c>
      <c r="E165" s="2">
        <v>0</v>
      </c>
      <c r="F165" s="2">
        <v>0</v>
      </c>
      <c r="G165" s="2">
        <v>0</v>
      </c>
    </row>
    <row r="166" spans="1:7" x14ac:dyDescent="0.25">
      <c r="A166" t="s">
        <v>483</v>
      </c>
      <c r="B166" t="s">
        <v>484</v>
      </c>
      <c r="C166" s="2">
        <v>300000</v>
      </c>
      <c r="D166" s="2">
        <v>300000</v>
      </c>
      <c r="E166" s="2">
        <v>0</v>
      </c>
      <c r="F166" s="2">
        <v>0</v>
      </c>
      <c r="G166" s="2">
        <v>0</v>
      </c>
    </row>
    <row r="167" spans="1:7" x14ac:dyDescent="0.25">
      <c r="A167" t="s">
        <v>213</v>
      </c>
      <c r="B167" t="s">
        <v>214</v>
      </c>
      <c r="C167" s="2">
        <v>57000000</v>
      </c>
      <c r="D167" s="2">
        <v>58000000</v>
      </c>
      <c r="E167" s="2">
        <v>59000000</v>
      </c>
      <c r="F167" s="2">
        <v>60000000</v>
      </c>
      <c r="G167" s="2">
        <v>0</v>
      </c>
    </row>
    <row r="168" spans="1:7" x14ac:dyDescent="0.25">
      <c r="A168" t="s">
        <v>162</v>
      </c>
      <c r="B168" t="s">
        <v>163</v>
      </c>
      <c r="C168" s="2">
        <v>10000000</v>
      </c>
      <c r="D168" s="2">
        <v>10450000</v>
      </c>
      <c r="E168" s="2">
        <v>10950000</v>
      </c>
      <c r="F168" s="2">
        <v>0</v>
      </c>
      <c r="G168" s="2">
        <v>0</v>
      </c>
    </row>
    <row r="169" spans="1:7" x14ac:dyDescent="0.25">
      <c r="A169" t="s">
        <v>557</v>
      </c>
      <c r="B169" t="s">
        <v>558</v>
      </c>
      <c r="C169" s="2">
        <v>676000</v>
      </c>
      <c r="D169" s="2">
        <v>667000</v>
      </c>
      <c r="E169" s="2">
        <v>667000</v>
      </c>
      <c r="F169" s="2">
        <v>667000</v>
      </c>
      <c r="G169" s="2">
        <v>667000</v>
      </c>
    </row>
    <row r="170" spans="1:7" x14ac:dyDescent="0.25">
      <c r="A170" t="s">
        <v>160</v>
      </c>
      <c r="B170" t="s">
        <v>161</v>
      </c>
      <c r="C170" s="2">
        <v>384200</v>
      </c>
      <c r="D170" s="2">
        <v>384200</v>
      </c>
      <c r="E170" s="2">
        <v>0</v>
      </c>
      <c r="F170" s="2">
        <v>0</v>
      </c>
      <c r="G170" s="2">
        <v>0</v>
      </c>
    </row>
    <row r="171" spans="1:7" x14ac:dyDescent="0.25">
      <c r="A171" t="s">
        <v>329</v>
      </c>
      <c r="B171" t="s">
        <v>330</v>
      </c>
      <c r="C171" s="2">
        <v>3370370</v>
      </c>
      <c r="D171" s="2">
        <v>3471481</v>
      </c>
      <c r="E171" s="2">
        <v>0</v>
      </c>
      <c r="F171" s="2">
        <v>0</v>
      </c>
      <c r="G171" s="2">
        <v>0</v>
      </c>
    </row>
    <row r="172" spans="1:7" x14ac:dyDescent="0.25">
      <c r="A172" t="s">
        <v>158</v>
      </c>
      <c r="B172" t="s">
        <v>159</v>
      </c>
      <c r="C172" s="2">
        <v>2000000</v>
      </c>
      <c r="D172" s="2">
        <v>2000000</v>
      </c>
      <c r="E172" s="2">
        <v>0</v>
      </c>
      <c r="F172" s="2">
        <v>0</v>
      </c>
      <c r="G172" s="2">
        <v>0</v>
      </c>
    </row>
    <row r="173" spans="1:7" x14ac:dyDescent="0.25">
      <c r="A173" t="s">
        <v>291</v>
      </c>
      <c r="B173" t="s">
        <v>292</v>
      </c>
      <c r="C173" s="2">
        <v>386000</v>
      </c>
      <c r="D173" s="2">
        <v>398328</v>
      </c>
      <c r="E173" s="2">
        <v>150000</v>
      </c>
      <c r="F173" s="2">
        <v>0</v>
      </c>
      <c r="G173" s="2">
        <v>0</v>
      </c>
    </row>
    <row r="174" spans="1:7" x14ac:dyDescent="0.25">
      <c r="A174" t="s">
        <v>317</v>
      </c>
      <c r="B174" t="s">
        <v>318</v>
      </c>
      <c r="C174" s="2">
        <v>919590</v>
      </c>
      <c r="D174" s="2">
        <v>612158</v>
      </c>
      <c r="E174" s="2">
        <v>642766</v>
      </c>
      <c r="F174" s="2">
        <v>674904</v>
      </c>
      <c r="G174" s="2">
        <v>708649</v>
      </c>
    </row>
    <row r="175" spans="1:7" x14ac:dyDescent="0.25">
      <c r="A175" t="s">
        <v>493</v>
      </c>
      <c r="B175" t="s">
        <v>494</v>
      </c>
      <c r="C175" s="2">
        <v>27100000</v>
      </c>
      <c r="D175" s="2">
        <v>27900000</v>
      </c>
      <c r="E175" s="2">
        <v>0</v>
      </c>
      <c r="F175" s="2">
        <v>0</v>
      </c>
      <c r="G175" s="2">
        <v>0</v>
      </c>
    </row>
    <row r="176" spans="1:7" x14ac:dyDescent="0.25">
      <c r="A176" t="s">
        <v>315</v>
      </c>
      <c r="B176" t="s">
        <v>316</v>
      </c>
      <c r="C176" s="2">
        <v>995380</v>
      </c>
      <c r="D176" s="2">
        <v>995380</v>
      </c>
      <c r="E176" s="2">
        <v>0</v>
      </c>
      <c r="F176" s="2">
        <v>0</v>
      </c>
      <c r="G176" s="2">
        <v>0</v>
      </c>
    </row>
    <row r="177" spans="1:7" x14ac:dyDescent="0.25">
      <c r="A177" t="s">
        <v>273</v>
      </c>
      <c r="B177" t="s">
        <v>274</v>
      </c>
      <c r="C177" s="2">
        <v>1100000</v>
      </c>
      <c r="D177" s="2">
        <v>864849</v>
      </c>
      <c r="E177" s="2">
        <v>916740</v>
      </c>
      <c r="F177" s="2">
        <v>971743</v>
      </c>
      <c r="G177" s="2">
        <v>0</v>
      </c>
    </row>
    <row r="178" spans="1:7" x14ac:dyDescent="0.25">
      <c r="A178" t="s">
        <v>463</v>
      </c>
      <c r="B178" t="s">
        <v>464</v>
      </c>
      <c r="C178" s="2">
        <v>45000</v>
      </c>
      <c r="D178" s="2">
        <v>45000</v>
      </c>
      <c r="E178" s="2">
        <v>0</v>
      </c>
      <c r="F178" s="2">
        <v>0</v>
      </c>
      <c r="G178" s="2">
        <v>0</v>
      </c>
    </row>
    <row r="179" spans="1:7" x14ac:dyDescent="0.25">
      <c r="A179" t="s">
        <v>379</v>
      </c>
      <c r="B179" t="s">
        <v>380</v>
      </c>
      <c r="C179" s="2">
        <v>2225000</v>
      </c>
      <c r="D179" s="2">
        <v>2225000</v>
      </c>
      <c r="E179" s="2">
        <v>0</v>
      </c>
      <c r="F179" s="2">
        <v>0</v>
      </c>
      <c r="G179" s="2">
        <v>0</v>
      </c>
    </row>
    <row r="180" spans="1:7" x14ac:dyDescent="0.25">
      <c r="A180" t="s">
        <v>437</v>
      </c>
      <c r="B180" t="s">
        <v>438</v>
      </c>
      <c r="C180" s="2">
        <v>115000</v>
      </c>
      <c r="D180" s="2">
        <v>125000</v>
      </c>
      <c r="E180" s="2">
        <v>125000</v>
      </c>
      <c r="F180" s="2">
        <v>0</v>
      </c>
      <c r="G180" s="2">
        <v>0</v>
      </c>
    </row>
    <row r="181" spans="1:7" x14ac:dyDescent="0.25">
      <c r="A181" t="s">
        <v>100</v>
      </c>
      <c r="B181" t="s">
        <v>101</v>
      </c>
      <c r="C181" s="2">
        <v>60000</v>
      </c>
      <c r="D181" s="2">
        <v>60000</v>
      </c>
      <c r="E181" s="2">
        <v>60000</v>
      </c>
      <c r="F181" s="2">
        <v>0</v>
      </c>
      <c r="G181" s="2">
        <v>0</v>
      </c>
    </row>
    <row r="182" spans="1:7" x14ac:dyDescent="0.25">
      <c r="A182" t="s">
        <v>84</v>
      </c>
      <c r="B182" t="s">
        <v>85</v>
      </c>
      <c r="C182" s="2">
        <v>584079</v>
      </c>
      <c r="D182" s="2">
        <v>584079</v>
      </c>
      <c r="E182" s="2">
        <v>0</v>
      </c>
      <c r="F182" s="2">
        <v>0</v>
      </c>
      <c r="G182" s="2">
        <v>0</v>
      </c>
    </row>
    <row r="183" spans="1:7" x14ac:dyDescent="0.25">
      <c r="A183" t="s">
        <v>327</v>
      </c>
      <c r="B183" t="s">
        <v>328</v>
      </c>
      <c r="C183" s="2">
        <v>1497371</v>
      </c>
      <c r="D183" s="2">
        <v>1497371</v>
      </c>
      <c r="E183" s="2">
        <v>0</v>
      </c>
      <c r="F183" s="2">
        <v>0</v>
      </c>
      <c r="G183" s="2">
        <v>0</v>
      </c>
    </row>
    <row r="184" spans="1:7" x14ac:dyDescent="0.25">
      <c r="A184" t="s">
        <v>361</v>
      </c>
      <c r="B184" t="s">
        <v>362</v>
      </c>
      <c r="C184" s="2">
        <v>3300000</v>
      </c>
      <c r="D184" s="2">
        <v>3900000</v>
      </c>
      <c r="E184" s="2">
        <v>0</v>
      </c>
      <c r="F184" s="2">
        <v>0</v>
      </c>
      <c r="G184" s="2">
        <v>0</v>
      </c>
    </row>
    <row r="185" spans="1:7" x14ac:dyDescent="0.25">
      <c r="A185" t="s">
        <v>4</v>
      </c>
      <c r="B185" t="s">
        <v>5</v>
      </c>
      <c r="C185" s="2">
        <v>3200000</v>
      </c>
      <c r="D185" s="2">
        <v>3350000</v>
      </c>
      <c r="E185" s="2">
        <v>0</v>
      </c>
      <c r="F185" s="2">
        <v>0</v>
      </c>
      <c r="G185" s="2">
        <v>0</v>
      </c>
    </row>
    <row r="186" spans="1:7" x14ac:dyDescent="0.25">
      <c r="A186" t="s">
        <v>88</v>
      </c>
      <c r="B186" t="s">
        <v>89</v>
      </c>
      <c r="C186" s="2">
        <v>149000</v>
      </c>
      <c r="D186" s="2">
        <v>149000</v>
      </c>
      <c r="E186" s="2">
        <v>151980</v>
      </c>
      <c r="F186" s="2">
        <v>151980</v>
      </c>
      <c r="G186" s="2">
        <v>0</v>
      </c>
    </row>
    <row r="187" spans="1:7" x14ac:dyDescent="0.25">
      <c r="A187" t="s">
        <v>543</v>
      </c>
      <c r="B187" t="s">
        <v>544</v>
      </c>
      <c r="C187" s="2">
        <v>270000</v>
      </c>
      <c r="D187" s="2">
        <v>270000</v>
      </c>
      <c r="E187" s="2">
        <v>0</v>
      </c>
      <c r="F187" s="2">
        <v>0</v>
      </c>
      <c r="G187" s="2">
        <v>0</v>
      </c>
    </row>
    <row r="188" spans="1:7" x14ac:dyDescent="0.25">
      <c r="A188" t="s">
        <v>106</v>
      </c>
      <c r="B188" t="s">
        <v>107</v>
      </c>
      <c r="C188" s="2">
        <v>10537658</v>
      </c>
      <c r="D188" s="2">
        <v>11802177</v>
      </c>
      <c r="E188" s="2">
        <v>13218439</v>
      </c>
      <c r="F188" s="2">
        <v>14804651</v>
      </c>
      <c r="G188" s="2">
        <v>0</v>
      </c>
    </row>
    <row r="189" spans="1:7" x14ac:dyDescent="0.25">
      <c r="A189" t="s">
        <v>321</v>
      </c>
      <c r="B189" t="s">
        <v>322</v>
      </c>
      <c r="C189" s="2">
        <v>664000</v>
      </c>
      <c r="D189" s="2">
        <v>664000</v>
      </c>
      <c r="E189" s="2">
        <v>664000</v>
      </c>
      <c r="F189" s="2">
        <v>664000</v>
      </c>
      <c r="G189" s="2">
        <v>0</v>
      </c>
    </row>
    <row r="190" spans="1:7" x14ac:dyDescent="0.25">
      <c r="A190" t="s">
        <v>16</v>
      </c>
      <c r="B190" t="s">
        <v>17</v>
      </c>
      <c r="C190" s="2">
        <v>314807</v>
      </c>
      <c r="D190" s="2">
        <v>330547</v>
      </c>
      <c r="E190" s="2">
        <v>0</v>
      </c>
      <c r="F190" s="2">
        <v>0</v>
      </c>
      <c r="G190" s="2">
        <v>0</v>
      </c>
    </row>
    <row r="191" spans="1:7" x14ac:dyDescent="0.25">
      <c r="A191" t="s">
        <v>275</v>
      </c>
      <c r="B191" t="s">
        <v>276</v>
      </c>
      <c r="C191" s="2">
        <v>350000</v>
      </c>
      <c r="D191" s="2">
        <v>350000</v>
      </c>
      <c r="E191" s="2">
        <v>0</v>
      </c>
      <c r="F191" s="2">
        <v>0</v>
      </c>
      <c r="G191" s="2">
        <v>0</v>
      </c>
    </row>
    <row r="192" spans="1:7" x14ac:dyDescent="0.25">
      <c r="A192" t="s">
        <v>365</v>
      </c>
      <c r="B192" t="s">
        <v>366</v>
      </c>
      <c r="C192" s="2">
        <v>26750000</v>
      </c>
      <c r="D192" s="2">
        <v>27690000</v>
      </c>
      <c r="E192" s="2">
        <v>0</v>
      </c>
      <c r="F192" s="2">
        <v>0</v>
      </c>
      <c r="G192" s="2">
        <v>0</v>
      </c>
    </row>
    <row r="193" spans="1:7" x14ac:dyDescent="0.25">
      <c r="A193" t="s">
        <v>307</v>
      </c>
      <c r="B193" t="s">
        <v>308</v>
      </c>
      <c r="C193" s="2">
        <v>2641258</v>
      </c>
      <c r="D193" s="2">
        <v>2641258</v>
      </c>
      <c r="E193" s="2">
        <v>0</v>
      </c>
      <c r="F193" s="2">
        <v>0</v>
      </c>
      <c r="G193" s="2">
        <v>0</v>
      </c>
    </row>
    <row r="194" spans="1:7" x14ac:dyDescent="0.25">
      <c r="A194" t="s">
        <v>114</v>
      </c>
      <c r="B194" t="s">
        <v>115</v>
      </c>
      <c r="C194" s="2">
        <v>1080000</v>
      </c>
      <c r="D194" s="2">
        <v>1080000</v>
      </c>
      <c r="E194" s="2">
        <v>1080000</v>
      </c>
      <c r="F194" s="2">
        <v>1080000</v>
      </c>
      <c r="G194" s="2">
        <v>1080000</v>
      </c>
    </row>
    <row r="195" spans="1:7" x14ac:dyDescent="0.25">
      <c r="A195" t="s">
        <v>40</v>
      </c>
      <c r="B195" t="s">
        <v>41</v>
      </c>
      <c r="C195" s="2">
        <v>9100000</v>
      </c>
      <c r="D195" s="2">
        <v>9100000</v>
      </c>
      <c r="E195" s="2">
        <v>9100000</v>
      </c>
      <c r="F195" s="2">
        <v>0</v>
      </c>
      <c r="G195" s="2">
        <v>0</v>
      </c>
    </row>
    <row r="196" spans="1:7" x14ac:dyDescent="0.25">
      <c r="A196" t="s">
        <v>176</v>
      </c>
      <c r="B196" t="s">
        <v>177</v>
      </c>
      <c r="C196" s="2">
        <v>3880000</v>
      </c>
      <c r="D196" s="93">
        <v>3030000</v>
      </c>
      <c r="E196" s="93">
        <v>3195000</v>
      </c>
      <c r="F196" s="93">
        <v>3375000</v>
      </c>
      <c r="G196" s="2">
        <v>0</v>
      </c>
    </row>
    <row r="197" spans="1:7" x14ac:dyDescent="0.25">
      <c r="A197" t="s">
        <v>517</v>
      </c>
      <c r="B197" t="s">
        <v>518</v>
      </c>
      <c r="C197" s="2">
        <v>560600</v>
      </c>
      <c r="D197" s="2">
        <v>590000</v>
      </c>
      <c r="E197" s="2">
        <v>0</v>
      </c>
      <c r="F197" s="2">
        <v>0</v>
      </c>
      <c r="G197" s="2">
        <v>0</v>
      </c>
    </row>
    <row r="198" spans="1:7" x14ac:dyDescent="0.25">
      <c r="A198" t="s">
        <v>22</v>
      </c>
      <c r="B198" t="s">
        <v>23</v>
      </c>
      <c r="C198" s="2">
        <v>2412401</v>
      </c>
      <c r="D198" s="2">
        <v>2774261</v>
      </c>
      <c r="E198" s="2">
        <v>3190400</v>
      </c>
      <c r="F198" s="2">
        <v>3668960</v>
      </c>
      <c r="G198" s="2">
        <v>0</v>
      </c>
    </row>
    <row r="199" spans="1:7" x14ac:dyDescent="0.25">
      <c r="A199" t="s">
        <v>539</v>
      </c>
      <c r="B199" t="s">
        <v>540</v>
      </c>
      <c r="C199" s="2">
        <v>5500000</v>
      </c>
      <c r="D199" s="2">
        <v>5500000</v>
      </c>
      <c r="E199" s="2">
        <v>0</v>
      </c>
      <c r="F199" s="2">
        <v>0</v>
      </c>
      <c r="G199" s="2">
        <v>0</v>
      </c>
    </row>
    <row r="200" spans="1:7" x14ac:dyDescent="0.25">
      <c r="A200" t="s">
        <v>349</v>
      </c>
      <c r="B200" t="s">
        <v>350</v>
      </c>
      <c r="C200" s="2">
        <v>31500000</v>
      </c>
      <c r="D200" s="2">
        <v>33000000</v>
      </c>
      <c r="E200" s="2">
        <v>34500000</v>
      </c>
      <c r="F200" s="2">
        <v>36500000</v>
      </c>
      <c r="G200" s="2">
        <v>0</v>
      </c>
    </row>
    <row r="201" spans="1:7" x14ac:dyDescent="0.25">
      <c r="A201" t="s">
        <v>168</v>
      </c>
      <c r="B201" t="s">
        <v>169</v>
      </c>
      <c r="C201" s="2">
        <v>75000</v>
      </c>
      <c r="D201" s="2">
        <v>75000</v>
      </c>
      <c r="E201" s="2">
        <v>75000</v>
      </c>
      <c r="F201" s="2">
        <v>0</v>
      </c>
      <c r="G201" s="2">
        <v>0</v>
      </c>
    </row>
    <row r="202" spans="1:7" x14ac:dyDescent="0.25">
      <c r="A202" t="s">
        <v>172</v>
      </c>
      <c r="B202" t="s">
        <v>173</v>
      </c>
      <c r="C202" s="2">
        <v>561915</v>
      </c>
      <c r="D202" s="2">
        <v>573153</v>
      </c>
      <c r="E202" s="2">
        <v>0</v>
      </c>
      <c r="F202" s="2">
        <v>0</v>
      </c>
      <c r="G202" s="2">
        <v>0</v>
      </c>
    </row>
    <row r="203" spans="1:7" x14ac:dyDescent="0.25">
      <c r="A203" t="s">
        <v>48</v>
      </c>
      <c r="B203" t="s">
        <v>49</v>
      </c>
      <c r="C203" s="2">
        <v>714304</v>
      </c>
      <c r="D203" s="2">
        <v>714304</v>
      </c>
      <c r="E203" s="2">
        <v>714304</v>
      </c>
      <c r="F203" s="2">
        <v>0</v>
      </c>
      <c r="G203" s="2">
        <v>0</v>
      </c>
    </row>
    <row r="204" spans="1:7" x14ac:dyDescent="0.25">
      <c r="A204" t="s">
        <v>150</v>
      </c>
      <c r="B204" t="s">
        <v>151</v>
      </c>
      <c r="C204" s="2">
        <v>204509</v>
      </c>
      <c r="D204" s="2">
        <v>204509</v>
      </c>
      <c r="E204" s="2">
        <v>0</v>
      </c>
      <c r="F204" s="2">
        <v>0</v>
      </c>
      <c r="G204" s="2">
        <v>0</v>
      </c>
    </row>
    <row r="205" spans="1:7" x14ac:dyDescent="0.25">
      <c r="A205" t="s">
        <v>118</v>
      </c>
      <c r="B205" t="s">
        <v>119</v>
      </c>
      <c r="C205" s="2">
        <v>8460547</v>
      </c>
      <c r="D205" s="2">
        <v>7141484</v>
      </c>
      <c r="E205" s="2">
        <v>7998462</v>
      </c>
      <c r="F205" s="2">
        <v>8462372</v>
      </c>
      <c r="G205" s="2">
        <v>0</v>
      </c>
    </row>
    <row r="206" spans="1:7" x14ac:dyDescent="0.25">
      <c r="A206" t="s">
        <v>495</v>
      </c>
      <c r="B206" t="s">
        <v>496</v>
      </c>
      <c r="C206" s="2">
        <v>1690000</v>
      </c>
      <c r="D206" s="2">
        <v>1690000</v>
      </c>
      <c r="E206" s="2">
        <v>0</v>
      </c>
      <c r="F206" s="2">
        <v>0</v>
      </c>
      <c r="G206" s="2">
        <v>0</v>
      </c>
    </row>
    <row r="207" spans="1:7" x14ac:dyDescent="0.25">
      <c r="A207" t="s">
        <v>331</v>
      </c>
      <c r="B207" t="s">
        <v>332</v>
      </c>
      <c r="C207" s="2">
        <v>860371</v>
      </c>
      <c r="D207" s="2">
        <v>860371</v>
      </c>
      <c r="E207" s="2">
        <v>0</v>
      </c>
      <c r="F207" s="2">
        <v>0</v>
      </c>
      <c r="G207" s="2">
        <v>0</v>
      </c>
    </row>
    <row r="208" spans="1:7" x14ac:dyDescent="0.25">
      <c r="A208" t="s">
        <v>285</v>
      </c>
      <c r="B208" t="s">
        <v>286</v>
      </c>
      <c r="C208" s="2">
        <v>903098</v>
      </c>
      <c r="D208" s="2">
        <v>1083718</v>
      </c>
      <c r="E208" s="2">
        <v>1300462</v>
      </c>
      <c r="F208" s="2">
        <v>0</v>
      </c>
      <c r="G208" s="2">
        <v>0</v>
      </c>
    </row>
    <row r="209" spans="1:7" x14ac:dyDescent="0.25">
      <c r="A209" t="s">
        <v>190</v>
      </c>
      <c r="B209" t="s">
        <v>191</v>
      </c>
      <c r="C209" s="2">
        <v>57151000</v>
      </c>
      <c r="D209" s="2">
        <v>56000000</v>
      </c>
      <c r="E209" s="2">
        <v>58000000</v>
      </c>
      <c r="F209" s="2">
        <v>59000000</v>
      </c>
      <c r="G209" s="2">
        <v>0</v>
      </c>
    </row>
    <row r="210" spans="1:7" x14ac:dyDescent="0.25">
      <c r="A210" t="s">
        <v>104</v>
      </c>
      <c r="B210" t="s">
        <v>105</v>
      </c>
      <c r="C210" s="2">
        <v>450000</v>
      </c>
      <c r="D210" s="2">
        <v>460000</v>
      </c>
      <c r="E210" s="2">
        <v>475000</v>
      </c>
      <c r="F210" s="2">
        <v>490000</v>
      </c>
      <c r="G210" s="2">
        <v>0</v>
      </c>
    </row>
    <row r="211" spans="1:7" x14ac:dyDescent="0.25">
      <c r="A211" t="s">
        <v>24</v>
      </c>
      <c r="B211" t="s">
        <v>25</v>
      </c>
      <c r="C211" s="2">
        <v>23000000</v>
      </c>
      <c r="D211" s="2">
        <v>24000000</v>
      </c>
      <c r="E211" s="2">
        <v>25000000</v>
      </c>
      <c r="F211" s="2">
        <v>26000000</v>
      </c>
      <c r="G211" s="2">
        <v>0</v>
      </c>
    </row>
    <row r="212" spans="1:7" x14ac:dyDescent="0.25">
      <c r="A212" t="s">
        <v>66</v>
      </c>
      <c r="B212" t="s">
        <v>67</v>
      </c>
      <c r="C212" s="2">
        <v>7572923</v>
      </c>
      <c r="D212" s="2">
        <v>6144310</v>
      </c>
      <c r="E212" s="2">
        <v>7065957</v>
      </c>
      <c r="F212" s="2">
        <v>7984531</v>
      </c>
      <c r="G212" s="2">
        <v>0</v>
      </c>
    </row>
    <row r="213" spans="1:7" x14ac:dyDescent="0.25">
      <c r="A213" t="s">
        <v>8</v>
      </c>
      <c r="B213" t="s">
        <v>9</v>
      </c>
      <c r="C213" s="2">
        <v>596719</v>
      </c>
      <c r="D213" s="2">
        <v>656391</v>
      </c>
      <c r="E213" s="2">
        <v>0</v>
      </c>
      <c r="F213" s="2">
        <v>0</v>
      </c>
      <c r="G213" s="2">
        <v>0</v>
      </c>
    </row>
    <row r="214" spans="1:7" x14ac:dyDescent="0.25">
      <c r="A214" t="s">
        <v>461</v>
      </c>
      <c r="B214" t="s">
        <v>462</v>
      </c>
      <c r="C214" s="2">
        <v>1664500</v>
      </c>
      <c r="D214" s="2">
        <v>1864200</v>
      </c>
      <c r="E214" s="2">
        <v>2087900</v>
      </c>
      <c r="F214" s="2">
        <v>0</v>
      </c>
      <c r="G214" s="2">
        <v>0</v>
      </c>
    </row>
    <row r="215" spans="1:7" x14ac:dyDescent="0.25">
      <c r="A215" t="s">
        <v>197</v>
      </c>
      <c r="B215" t="s">
        <v>198</v>
      </c>
      <c r="C215" s="2">
        <v>8450000</v>
      </c>
      <c r="D215" s="2">
        <v>7800000</v>
      </c>
      <c r="E215" s="2">
        <v>7820000</v>
      </c>
      <c r="F215" s="2">
        <v>7820000</v>
      </c>
      <c r="G215" s="2">
        <v>0</v>
      </c>
    </row>
    <row r="216" spans="1:7" x14ac:dyDescent="0.25">
      <c r="A216" t="s">
        <v>499</v>
      </c>
      <c r="B216" t="s">
        <v>500</v>
      </c>
      <c r="C216" s="2">
        <v>4119985</v>
      </c>
      <c r="D216" s="2">
        <v>4198856</v>
      </c>
      <c r="E216" s="2">
        <v>0</v>
      </c>
      <c r="F216" s="2">
        <v>0</v>
      </c>
      <c r="G216" s="2">
        <v>0</v>
      </c>
    </row>
    <row r="217" spans="1:7" x14ac:dyDescent="0.25">
      <c r="A217" t="s">
        <v>249</v>
      </c>
      <c r="B217" t="s">
        <v>250</v>
      </c>
      <c r="C217" s="2">
        <v>60000</v>
      </c>
      <c r="D217" s="2">
        <v>60000</v>
      </c>
      <c r="E217" s="2">
        <v>60000</v>
      </c>
      <c r="F217" s="2">
        <v>0</v>
      </c>
      <c r="G217" s="2">
        <v>0</v>
      </c>
    </row>
    <row r="218" spans="1:7" x14ac:dyDescent="0.25">
      <c r="A218" t="s">
        <v>553</v>
      </c>
      <c r="B218" t="s">
        <v>554</v>
      </c>
      <c r="C218" s="2">
        <v>305000</v>
      </c>
      <c r="D218" s="2">
        <v>335000</v>
      </c>
      <c r="E218" s="2">
        <v>0</v>
      </c>
      <c r="F218" s="2">
        <v>0</v>
      </c>
      <c r="G218" s="2">
        <v>0</v>
      </c>
    </row>
    <row r="219" spans="1:7" x14ac:dyDescent="0.25">
      <c r="A219" t="s">
        <v>126</v>
      </c>
      <c r="B219" t="s">
        <v>127</v>
      </c>
      <c r="C219" s="2">
        <v>1370000</v>
      </c>
      <c r="D219" s="2">
        <v>1370000</v>
      </c>
      <c r="E219" s="2">
        <v>0</v>
      </c>
      <c r="F219" s="2">
        <v>0</v>
      </c>
      <c r="G219" s="2">
        <v>0</v>
      </c>
    </row>
    <row r="220" spans="1:7" x14ac:dyDescent="0.25">
      <c r="A220" t="s">
        <v>383</v>
      </c>
      <c r="B220" t="s">
        <v>384</v>
      </c>
      <c r="C220" s="2">
        <v>2426500</v>
      </c>
      <c r="D220" s="2">
        <v>2559958</v>
      </c>
      <c r="E220" s="2">
        <v>2700755</v>
      </c>
      <c r="F220" s="2">
        <v>2849297</v>
      </c>
      <c r="G220" s="2">
        <v>0</v>
      </c>
    </row>
    <row r="221" spans="1:7" x14ac:dyDescent="0.25">
      <c r="A221" t="s">
        <v>154</v>
      </c>
      <c r="B221" t="s">
        <v>155</v>
      </c>
      <c r="C221" s="2">
        <v>80000</v>
      </c>
      <c r="D221" s="2">
        <v>80000</v>
      </c>
      <c r="E221" s="2">
        <v>0</v>
      </c>
      <c r="F221" s="2">
        <v>0</v>
      </c>
      <c r="G221" s="2">
        <v>0</v>
      </c>
    </row>
    <row r="222" spans="1:7" x14ac:dyDescent="0.25">
      <c r="A222" t="s">
        <v>178</v>
      </c>
      <c r="B222" t="s">
        <v>179</v>
      </c>
      <c r="C222" s="2">
        <v>278600000</v>
      </c>
      <c r="D222" s="2">
        <v>271300000</v>
      </c>
      <c r="E222" s="2">
        <v>271700000</v>
      </c>
      <c r="F222" s="2">
        <v>272000000</v>
      </c>
      <c r="G222" s="2">
        <v>0</v>
      </c>
    </row>
    <row r="223" spans="1:7" x14ac:dyDescent="0.25">
      <c r="A223" t="s">
        <v>389</v>
      </c>
      <c r="B223" t="s">
        <v>390</v>
      </c>
      <c r="C223" s="2">
        <v>12046115</v>
      </c>
      <c r="D223" s="2">
        <v>12564097</v>
      </c>
      <c r="E223" s="2">
        <v>13104354</v>
      </c>
      <c r="F223" s="2">
        <v>13667841</v>
      </c>
      <c r="G223" s="2">
        <v>0</v>
      </c>
    </row>
    <row r="224" spans="1:7" x14ac:dyDescent="0.25">
      <c r="A224" t="s">
        <v>567</v>
      </c>
      <c r="B224" t="s">
        <v>568</v>
      </c>
      <c r="C224" s="2">
        <v>5730736</v>
      </c>
      <c r="D224" s="2">
        <v>3097205</v>
      </c>
      <c r="E224" s="2">
        <v>3468869</v>
      </c>
      <c r="F224" s="2">
        <v>0</v>
      </c>
      <c r="G224" s="2">
        <v>0</v>
      </c>
    </row>
    <row r="225" spans="1:7" x14ac:dyDescent="0.25">
      <c r="A225" t="s">
        <v>345</v>
      </c>
      <c r="B225" t="s">
        <v>346</v>
      </c>
      <c r="C225" s="2">
        <v>575000</v>
      </c>
      <c r="D225" s="2">
        <v>583000</v>
      </c>
      <c r="E225" s="2">
        <v>0</v>
      </c>
      <c r="F225" s="2">
        <v>0</v>
      </c>
      <c r="G225" s="2">
        <v>0</v>
      </c>
    </row>
    <row r="226" spans="1:7" x14ac:dyDescent="0.25">
      <c r="A226" t="s">
        <v>44</v>
      </c>
      <c r="B226" t="s">
        <v>45</v>
      </c>
      <c r="C226" s="2">
        <v>6524000</v>
      </c>
      <c r="D226" s="2">
        <v>6724000</v>
      </c>
      <c r="E226" s="2">
        <v>6924000</v>
      </c>
      <c r="F226" s="2">
        <v>0</v>
      </c>
      <c r="G226" s="2">
        <v>0</v>
      </c>
    </row>
    <row r="227" spans="1:7" x14ac:dyDescent="0.25">
      <c r="A227" t="s">
        <v>377</v>
      </c>
      <c r="B227" t="s">
        <v>378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</row>
    <row r="228" spans="1:7" x14ac:dyDescent="0.25">
      <c r="A228" t="s">
        <v>303</v>
      </c>
      <c r="B228" t="s">
        <v>304</v>
      </c>
      <c r="C228" s="2">
        <v>7330000</v>
      </c>
      <c r="D228" s="2">
        <v>7330000</v>
      </c>
      <c r="E228" s="2">
        <v>0</v>
      </c>
      <c r="F228" s="2">
        <v>0</v>
      </c>
      <c r="G228" s="2">
        <v>0</v>
      </c>
    </row>
    <row r="229" spans="1:7" x14ac:dyDescent="0.25">
      <c r="A229" t="s">
        <v>207</v>
      </c>
      <c r="B229" t="s">
        <v>208</v>
      </c>
      <c r="C229" s="2">
        <v>21300000</v>
      </c>
      <c r="D229" s="2">
        <v>23500000</v>
      </c>
      <c r="E229" s="2">
        <v>25602000</v>
      </c>
      <c r="F229" s="2">
        <v>28250000</v>
      </c>
      <c r="G229" s="2">
        <v>0</v>
      </c>
    </row>
    <row r="230" spans="1:7" x14ac:dyDescent="0.25">
      <c r="A230" t="s">
        <v>399</v>
      </c>
      <c r="B230" t="s">
        <v>400</v>
      </c>
      <c r="C230" s="2">
        <v>175000</v>
      </c>
      <c r="D230" s="2">
        <v>175000</v>
      </c>
      <c r="E230" s="2">
        <v>0</v>
      </c>
      <c r="F230" s="2">
        <v>0</v>
      </c>
      <c r="G230" s="2">
        <v>0</v>
      </c>
    </row>
    <row r="231" spans="1:7" x14ac:dyDescent="0.25">
      <c r="A231" t="s">
        <v>192</v>
      </c>
      <c r="B231" t="s">
        <v>193</v>
      </c>
      <c r="C231" s="2">
        <v>291554</v>
      </c>
      <c r="D231" s="2">
        <v>320709</v>
      </c>
      <c r="E231" s="2">
        <v>352780</v>
      </c>
      <c r="F231" s="2">
        <v>388058</v>
      </c>
      <c r="G231" s="2">
        <v>0</v>
      </c>
    </row>
    <row r="232" spans="1:7" x14ac:dyDescent="0.25">
      <c r="A232" t="s">
        <v>423</v>
      </c>
      <c r="B232" t="s">
        <v>424</v>
      </c>
      <c r="C232" s="2">
        <v>15085000</v>
      </c>
      <c r="D232" s="2">
        <v>17350000</v>
      </c>
      <c r="E232" s="2">
        <v>19950000</v>
      </c>
      <c r="F232" s="2">
        <v>22945000</v>
      </c>
      <c r="G232" s="2">
        <v>0</v>
      </c>
    </row>
    <row r="233" spans="1:7" x14ac:dyDescent="0.25">
      <c r="A233" t="s">
        <v>203</v>
      </c>
      <c r="B233" t="s">
        <v>204</v>
      </c>
      <c r="C233" s="2">
        <v>14250000</v>
      </c>
      <c r="D233" s="2">
        <v>15100000</v>
      </c>
      <c r="E233" s="2">
        <v>15950000</v>
      </c>
      <c r="F233" s="2">
        <v>16900000</v>
      </c>
      <c r="G233" s="2">
        <v>0</v>
      </c>
    </row>
    <row r="234" spans="1:7" x14ac:dyDescent="0.25">
      <c r="A234" t="s">
        <v>124</v>
      </c>
      <c r="B234" t="s">
        <v>125</v>
      </c>
      <c r="C234" s="2">
        <v>842366</v>
      </c>
      <c r="D234" s="2">
        <v>856534</v>
      </c>
      <c r="E234" s="2">
        <v>0</v>
      </c>
      <c r="F234" s="2">
        <v>0</v>
      </c>
      <c r="G234" s="2">
        <v>0</v>
      </c>
    </row>
    <row r="235" spans="1:7" x14ac:dyDescent="0.25">
      <c r="A235" t="s">
        <v>333</v>
      </c>
      <c r="B235" t="s">
        <v>334</v>
      </c>
      <c r="C235" s="2">
        <v>711000</v>
      </c>
      <c r="D235" s="2">
        <v>711000</v>
      </c>
      <c r="E235" s="2">
        <v>0</v>
      </c>
      <c r="F235" s="2">
        <v>0</v>
      </c>
      <c r="G235" s="2">
        <v>0</v>
      </c>
    </row>
    <row r="236" spans="1:7" x14ac:dyDescent="0.25">
      <c r="A236" t="s">
        <v>223</v>
      </c>
      <c r="B236" t="s">
        <v>224</v>
      </c>
      <c r="C236" s="2">
        <v>24650304</v>
      </c>
      <c r="D236" s="2">
        <v>25020059</v>
      </c>
      <c r="E236" s="2">
        <v>25520460</v>
      </c>
      <c r="F236" s="2">
        <v>0</v>
      </c>
      <c r="G236" s="2">
        <v>0</v>
      </c>
    </row>
    <row r="237" spans="1:7" x14ac:dyDescent="0.25">
      <c r="A237" t="s">
        <v>166</v>
      </c>
      <c r="B237" t="s">
        <v>167</v>
      </c>
      <c r="C237" s="2">
        <v>4300000</v>
      </c>
      <c r="D237" s="2">
        <v>4017000</v>
      </c>
      <c r="E237" s="2">
        <v>4018000</v>
      </c>
      <c r="F237" s="2">
        <v>4019000</v>
      </c>
      <c r="G237" s="2">
        <v>0</v>
      </c>
    </row>
    <row r="238" spans="1:7" x14ac:dyDescent="0.25">
      <c r="A238" t="s">
        <v>299</v>
      </c>
      <c r="B238" t="s">
        <v>300</v>
      </c>
      <c r="C238" s="2">
        <v>573905</v>
      </c>
      <c r="D238" s="2">
        <v>585383</v>
      </c>
      <c r="E238" s="2">
        <v>597090</v>
      </c>
      <c r="F238" s="2">
        <v>609032</v>
      </c>
      <c r="G238" s="2">
        <v>0</v>
      </c>
    </row>
    <row r="239" spans="1:7" x14ac:dyDescent="0.25">
      <c r="A239" t="s">
        <v>435</v>
      </c>
      <c r="B239" t="s">
        <v>436</v>
      </c>
      <c r="C239" s="2">
        <v>32000000</v>
      </c>
      <c r="D239" s="2">
        <v>35000000</v>
      </c>
      <c r="E239" s="2">
        <v>38000000</v>
      </c>
      <c r="F239" s="2">
        <v>0</v>
      </c>
      <c r="G239" s="2">
        <v>0</v>
      </c>
    </row>
    <row r="240" spans="1:7" x14ac:dyDescent="0.25">
      <c r="A240" t="s">
        <v>283</v>
      </c>
      <c r="B240" t="s">
        <v>284</v>
      </c>
      <c r="C240" s="2">
        <v>295000</v>
      </c>
      <c r="D240" s="2">
        <v>185000</v>
      </c>
      <c r="E240" s="2">
        <v>195000</v>
      </c>
      <c r="F240" s="2">
        <v>0</v>
      </c>
      <c r="G240" s="2">
        <v>0</v>
      </c>
    </row>
    <row r="241" spans="1:7" x14ac:dyDescent="0.25">
      <c r="A241" t="s">
        <v>555</v>
      </c>
      <c r="B241" t="s">
        <v>556</v>
      </c>
      <c r="C241" s="2">
        <v>510000</v>
      </c>
      <c r="D241" s="2">
        <v>510000</v>
      </c>
      <c r="E241" s="2">
        <v>0</v>
      </c>
      <c r="F241" s="2">
        <v>0</v>
      </c>
      <c r="G241" s="2">
        <v>0</v>
      </c>
    </row>
    <row r="242" spans="1:7" x14ac:dyDescent="0.25">
      <c r="A242" t="s">
        <v>433</v>
      </c>
      <c r="B242" t="s">
        <v>434</v>
      </c>
      <c r="C242" s="2">
        <v>13049199</v>
      </c>
      <c r="D242" s="2">
        <v>13484964</v>
      </c>
      <c r="E242" s="2">
        <v>0</v>
      </c>
      <c r="F242" s="2">
        <v>0</v>
      </c>
      <c r="G242" s="2">
        <v>0</v>
      </c>
    </row>
    <row r="243" spans="1:7" x14ac:dyDescent="0.25">
      <c r="A243" t="s">
        <v>110</v>
      </c>
      <c r="B243" t="s">
        <v>111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</row>
    <row r="244" spans="1:7" x14ac:dyDescent="0.25">
      <c r="A244" t="s">
        <v>70</v>
      </c>
      <c r="B244" t="s">
        <v>71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</row>
    <row r="245" spans="1:7" x14ac:dyDescent="0.25">
      <c r="A245" t="s">
        <v>28</v>
      </c>
      <c r="B245" t="s">
        <v>29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</row>
    <row r="246" spans="1:7" x14ac:dyDescent="0.25">
      <c r="A246" t="s">
        <v>347</v>
      </c>
      <c r="B246" t="s">
        <v>348</v>
      </c>
      <c r="C246" s="2">
        <v>4975000</v>
      </c>
      <c r="D246" s="2">
        <v>5475000</v>
      </c>
      <c r="E246" s="2">
        <v>6025000</v>
      </c>
      <c r="F246" s="2">
        <v>6625000</v>
      </c>
      <c r="G246" s="2">
        <v>0</v>
      </c>
    </row>
    <row r="247" spans="1:7" x14ac:dyDescent="0.25">
      <c r="A247" t="s">
        <v>547</v>
      </c>
      <c r="B247" t="s">
        <v>548</v>
      </c>
      <c r="C247" s="2">
        <v>110000</v>
      </c>
      <c r="D247" s="2">
        <v>110000</v>
      </c>
      <c r="E247" s="2">
        <v>0</v>
      </c>
      <c r="F247" s="2">
        <v>0</v>
      </c>
      <c r="G247" s="2">
        <v>0</v>
      </c>
    </row>
    <row r="248" spans="1:7" x14ac:dyDescent="0.25">
      <c r="A248" t="s">
        <v>405</v>
      </c>
      <c r="B248" t="s">
        <v>406</v>
      </c>
      <c r="C248" s="2">
        <v>2000000</v>
      </c>
      <c r="D248" s="2">
        <v>2000000</v>
      </c>
      <c r="E248" s="2">
        <v>0</v>
      </c>
      <c r="F248" s="2">
        <v>0</v>
      </c>
      <c r="G248" s="2">
        <v>0</v>
      </c>
    </row>
    <row r="249" spans="1:7" x14ac:dyDescent="0.25">
      <c r="A249" t="s">
        <v>427</v>
      </c>
      <c r="B249" t="s">
        <v>428</v>
      </c>
      <c r="C249" s="2">
        <v>2372865</v>
      </c>
      <c r="D249" s="2">
        <v>2705066</v>
      </c>
      <c r="E249" s="2">
        <v>3083775</v>
      </c>
      <c r="F249" s="2">
        <v>3515504</v>
      </c>
      <c r="G249" s="2">
        <v>0</v>
      </c>
    </row>
    <row r="250" spans="1:7" x14ac:dyDescent="0.25">
      <c r="A250" t="s">
        <v>475</v>
      </c>
      <c r="B250" t="s">
        <v>476</v>
      </c>
      <c r="C250" s="2">
        <v>91000</v>
      </c>
      <c r="D250" s="2">
        <v>92000</v>
      </c>
      <c r="E250" s="2">
        <v>93000</v>
      </c>
      <c r="F250" s="2">
        <v>0</v>
      </c>
      <c r="G250" s="2">
        <v>0</v>
      </c>
    </row>
    <row r="251" spans="1:7" x14ac:dyDescent="0.25">
      <c r="A251" t="s">
        <v>357</v>
      </c>
      <c r="B251" t="s">
        <v>358</v>
      </c>
      <c r="C251" s="2">
        <v>20000000</v>
      </c>
      <c r="D251" s="2">
        <v>24000000</v>
      </c>
      <c r="E251" s="2">
        <v>0</v>
      </c>
      <c r="F251" s="2">
        <v>0</v>
      </c>
      <c r="G251" s="2">
        <v>0</v>
      </c>
    </row>
    <row r="252" spans="1:7" x14ac:dyDescent="0.25">
      <c r="A252" t="s">
        <v>573</v>
      </c>
      <c r="B252" t="s">
        <v>574</v>
      </c>
      <c r="C252" s="2">
        <v>2582904</v>
      </c>
      <c r="D252" s="2">
        <v>2582904</v>
      </c>
      <c r="E252" s="2">
        <v>0</v>
      </c>
      <c r="F252" s="2">
        <v>0</v>
      </c>
      <c r="G252" s="2">
        <v>0</v>
      </c>
    </row>
    <row r="253" spans="1:7" x14ac:dyDescent="0.25">
      <c r="A253" t="s">
        <v>351</v>
      </c>
      <c r="B253" t="s">
        <v>352</v>
      </c>
      <c r="C253" s="2">
        <v>70000000</v>
      </c>
      <c r="D253" s="2">
        <v>72000000</v>
      </c>
      <c r="E253" s="2">
        <v>74000000</v>
      </c>
      <c r="F253" s="2">
        <v>76000000</v>
      </c>
      <c r="G253" s="2">
        <v>0</v>
      </c>
    </row>
    <row r="254" spans="1:7" x14ac:dyDescent="0.25">
      <c r="A254" t="s">
        <v>148</v>
      </c>
      <c r="B254" t="s">
        <v>149</v>
      </c>
      <c r="C254" s="2">
        <v>150000</v>
      </c>
      <c r="D254" s="2">
        <v>150000</v>
      </c>
      <c r="E254" s="2">
        <v>0</v>
      </c>
      <c r="F254" s="2">
        <v>0</v>
      </c>
      <c r="G254" s="2">
        <v>0</v>
      </c>
    </row>
    <row r="255" spans="1:7" x14ac:dyDescent="0.25">
      <c r="A255" t="s">
        <v>201</v>
      </c>
      <c r="B255" t="s">
        <v>202</v>
      </c>
      <c r="C255" s="2">
        <v>10710073</v>
      </c>
      <c r="D255" s="2">
        <v>11823067</v>
      </c>
      <c r="E255" s="2">
        <v>0</v>
      </c>
      <c r="F255" s="2">
        <v>0</v>
      </c>
      <c r="G255" s="2">
        <v>0</v>
      </c>
    </row>
    <row r="256" spans="1:7" x14ac:dyDescent="0.25">
      <c r="A256" t="s">
        <v>537</v>
      </c>
      <c r="B256" t="s">
        <v>538</v>
      </c>
      <c r="C256" s="2">
        <v>127000</v>
      </c>
      <c r="D256" s="2">
        <v>127000</v>
      </c>
      <c r="E256" s="2">
        <v>0</v>
      </c>
      <c r="F256" s="2">
        <v>0</v>
      </c>
      <c r="G256" s="2">
        <v>0</v>
      </c>
    </row>
    <row r="257" spans="1:7" x14ac:dyDescent="0.25">
      <c r="A257" t="s">
        <v>501</v>
      </c>
      <c r="B257" t="s">
        <v>502</v>
      </c>
      <c r="C257" s="2">
        <v>3067927</v>
      </c>
      <c r="D257" s="2">
        <v>3067927</v>
      </c>
      <c r="E257" s="2">
        <v>0</v>
      </c>
      <c r="F257" s="2">
        <v>0</v>
      </c>
      <c r="G257" s="2">
        <v>0</v>
      </c>
    </row>
    <row r="258" spans="1:7" x14ac:dyDescent="0.25">
      <c r="A258" t="s">
        <v>229</v>
      </c>
      <c r="B258" t="s">
        <v>230</v>
      </c>
      <c r="C258" s="2">
        <v>776867</v>
      </c>
      <c r="D258" s="2">
        <v>776867</v>
      </c>
      <c r="E258" s="2">
        <v>776867</v>
      </c>
      <c r="F258" s="2">
        <v>776867</v>
      </c>
      <c r="G258" s="2">
        <v>0</v>
      </c>
    </row>
    <row r="259" spans="1:7" x14ac:dyDescent="0.25">
      <c r="A259" t="s">
        <v>271</v>
      </c>
      <c r="B259" t="s">
        <v>272</v>
      </c>
      <c r="C259" s="2">
        <v>1100000</v>
      </c>
      <c r="D259" s="2">
        <v>895000</v>
      </c>
      <c r="E259" s="2">
        <v>895000</v>
      </c>
      <c r="F259" s="2">
        <v>0</v>
      </c>
      <c r="G259" s="2">
        <v>0</v>
      </c>
    </row>
    <row r="260" spans="1:7" x14ac:dyDescent="0.25">
      <c r="A260" t="s">
        <v>325</v>
      </c>
      <c r="B260" t="s">
        <v>326</v>
      </c>
      <c r="C260" s="2">
        <v>830000</v>
      </c>
      <c r="D260" s="2">
        <v>900000</v>
      </c>
      <c r="E260" s="2">
        <v>0</v>
      </c>
      <c r="F260" s="2">
        <v>0</v>
      </c>
      <c r="G260" s="2">
        <v>0</v>
      </c>
    </row>
    <row r="261" spans="1:7" x14ac:dyDescent="0.25">
      <c r="A261" t="s">
        <v>575</v>
      </c>
      <c r="B261" t="s">
        <v>576</v>
      </c>
      <c r="C261" s="2">
        <v>1320000</v>
      </c>
      <c r="D261" s="2">
        <v>1360000</v>
      </c>
      <c r="E261" s="2">
        <v>1400000</v>
      </c>
      <c r="F261" s="2">
        <v>0</v>
      </c>
      <c r="G261" s="2">
        <v>0</v>
      </c>
    </row>
    <row r="262" spans="1:7" x14ac:dyDescent="0.25">
      <c r="A262" t="s">
        <v>511</v>
      </c>
      <c r="B262" t="s">
        <v>512</v>
      </c>
      <c r="C262" s="2">
        <v>688031</v>
      </c>
      <c r="D262" s="2">
        <v>734966</v>
      </c>
      <c r="E262" s="2">
        <v>734966</v>
      </c>
      <c r="F262" s="2">
        <v>734966</v>
      </c>
      <c r="G262" s="2">
        <v>0</v>
      </c>
    </row>
    <row r="263" spans="1:7" x14ac:dyDescent="0.25">
      <c r="A263" t="s">
        <v>74</v>
      </c>
      <c r="B263" t="s">
        <v>75</v>
      </c>
      <c r="C263" s="2">
        <v>1110000</v>
      </c>
      <c r="D263" s="2">
        <v>1110000</v>
      </c>
      <c r="E263" s="2">
        <v>0</v>
      </c>
      <c r="F263" s="2">
        <v>0</v>
      </c>
      <c r="G263" s="2">
        <v>0</v>
      </c>
    </row>
    <row r="264" spans="1:7" x14ac:dyDescent="0.25">
      <c r="A264" t="s">
        <v>243</v>
      </c>
      <c r="B264" t="s">
        <v>244</v>
      </c>
      <c r="C264" s="2">
        <v>412000</v>
      </c>
      <c r="D264" s="2">
        <v>290000</v>
      </c>
      <c r="E264" s="2">
        <v>290000</v>
      </c>
      <c r="F264" s="2">
        <v>0</v>
      </c>
      <c r="G264" s="2">
        <v>0</v>
      </c>
    </row>
    <row r="265" spans="1:7" x14ac:dyDescent="0.25">
      <c r="A265" t="s">
        <v>196</v>
      </c>
      <c r="B265" s="67" t="s">
        <v>971</v>
      </c>
      <c r="C265" s="2">
        <v>12662093</v>
      </c>
      <c r="D265" s="2">
        <v>13168576</v>
      </c>
      <c r="E265" s="2">
        <v>0</v>
      </c>
      <c r="F265" s="2">
        <v>0</v>
      </c>
      <c r="G265" s="2">
        <v>0</v>
      </c>
    </row>
    <row r="266" spans="1:7" x14ac:dyDescent="0.25">
      <c r="A266" t="s">
        <v>491</v>
      </c>
      <c r="B266" t="s">
        <v>492</v>
      </c>
      <c r="C266" s="2">
        <v>16547000</v>
      </c>
      <c r="D266" s="2">
        <v>17209000</v>
      </c>
      <c r="E266" s="2">
        <v>0</v>
      </c>
      <c r="F266" s="2">
        <v>0</v>
      </c>
      <c r="G266" s="2">
        <v>0</v>
      </c>
    </row>
    <row r="267" spans="1:7" x14ac:dyDescent="0.25">
      <c r="A267" t="s">
        <v>559</v>
      </c>
      <c r="B267" t="s">
        <v>560</v>
      </c>
      <c r="C267" s="2">
        <v>922500</v>
      </c>
      <c r="D267" s="2">
        <v>922500</v>
      </c>
      <c r="E267" s="2">
        <v>922500</v>
      </c>
      <c r="F267" s="2">
        <v>922500</v>
      </c>
      <c r="G267" s="2">
        <v>0</v>
      </c>
    </row>
    <row r="268" spans="1:7" x14ac:dyDescent="0.25">
      <c r="A268" t="s">
        <v>355</v>
      </c>
      <c r="B268" t="s">
        <v>356</v>
      </c>
      <c r="C268" s="2">
        <v>9961000</v>
      </c>
      <c r="D268" s="2">
        <v>10957000</v>
      </c>
      <c r="E268" s="2">
        <v>12053000</v>
      </c>
      <c r="F268" s="2">
        <v>13258000</v>
      </c>
      <c r="G268" s="2">
        <v>0</v>
      </c>
    </row>
    <row r="269" spans="1:7" x14ac:dyDescent="0.25">
      <c r="A269" t="s">
        <v>469</v>
      </c>
      <c r="B269" t="s">
        <v>470</v>
      </c>
      <c r="C269" s="2">
        <v>152000</v>
      </c>
      <c r="D269" s="2">
        <v>152000</v>
      </c>
      <c r="E269" s="2">
        <v>152000</v>
      </c>
      <c r="F269" s="2">
        <v>152000</v>
      </c>
      <c r="G269" s="2">
        <v>0</v>
      </c>
    </row>
    <row r="270" spans="1:7" x14ac:dyDescent="0.25">
      <c r="A270" t="s">
        <v>50</v>
      </c>
      <c r="B270" t="s">
        <v>51</v>
      </c>
      <c r="C270" s="2">
        <v>48400000</v>
      </c>
      <c r="D270" s="2">
        <v>32775000</v>
      </c>
      <c r="E270" s="2">
        <v>35400000</v>
      </c>
      <c r="F270" s="2">
        <v>38225000</v>
      </c>
      <c r="G270" s="2">
        <v>41300000</v>
      </c>
    </row>
    <row r="271" spans="1:7" x14ac:dyDescent="0.25">
      <c r="A271" t="s">
        <v>188</v>
      </c>
      <c r="B271" t="s">
        <v>189</v>
      </c>
      <c r="C271" s="2">
        <v>4556285</v>
      </c>
      <c r="D271" s="2">
        <v>4784099</v>
      </c>
      <c r="E271" s="2">
        <v>5023304</v>
      </c>
      <c r="F271" s="2">
        <v>5274470</v>
      </c>
      <c r="G271" s="2">
        <v>0</v>
      </c>
    </row>
    <row r="272" spans="1:7" x14ac:dyDescent="0.25">
      <c r="A272" t="s">
        <v>503</v>
      </c>
      <c r="B272" t="s">
        <v>504</v>
      </c>
      <c r="C272" s="2">
        <v>997000</v>
      </c>
      <c r="D272" s="2">
        <v>997000</v>
      </c>
      <c r="E272" s="2">
        <v>997000</v>
      </c>
      <c r="F272" s="2">
        <v>997000</v>
      </c>
      <c r="G272" s="2">
        <v>0</v>
      </c>
    </row>
    <row r="273" spans="1:7" x14ac:dyDescent="0.25">
      <c r="A273" t="s">
        <v>116</v>
      </c>
      <c r="B273" t="s">
        <v>117</v>
      </c>
      <c r="C273" s="2">
        <v>1860865</v>
      </c>
      <c r="D273" s="2">
        <v>1860865</v>
      </c>
      <c r="E273" s="2">
        <v>0</v>
      </c>
      <c r="F273" s="2">
        <v>0</v>
      </c>
      <c r="G273" s="2">
        <v>0</v>
      </c>
    </row>
    <row r="274" spans="1:7" x14ac:dyDescent="0.25">
      <c r="A274" t="s">
        <v>515</v>
      </c>
      <c r="B274" t="s">
        <v>516</v>
      </c>
      <c r="C274" s="2">
        <v>520846</v>
      </c>
      <c r="D274" s="2">
        <v>562433</v>
      </c>
      <c r="E274" s="2">
        <v>0</v>
      </c>
      <c r="F274" s="2">
        <v>0</v>
      </c>
      <c r="G274" s="2">
        <v>0</v>
      </c>
    </row>
    <row r="275" spans="1:7" x14ac:dyDescent="0.25">
      <c r="A275" t="s">
        <v>507</v>
      </c>
      <c r="B275" t="s">
        <v>508</v>
      </c>
      <c r="C275" s="2">
        <v>11687674</v>
      </c>
      <c r="D275" s="2">
        <v>11921427</v>
      </c>
      <c r="E275" s="2">
        <v>0</v>
      </c>
      <c r="F275" s="2">
        <v>0</v>
      </c>
      <c r="G275" s="2">
        <v>0</v>
      </c>
    </row>
    <row r="276" spans="1:7" x14ac:dyDescent="0.25">
      <c r="A276" t="s">
        <v>583</v>
      </c>
      <c r="B276" t="s">
        <v>584</v>
      </c>
      <c r="C276" s="2">
        <v>1200000</v>
      </c>
      <c r="D276" s="2">
        <v>1200000</v>
      </c>
      <c r="E276" s="2">
        <v>1350000</v>
      </c>
      <c r="F276" s="2">
        <v>1350000</v>
      </c>
      <c r="G276" s="2">
        <v>0</v>
      </c>
    </row>
    <row r="277" spans="1:7" x14ac:dyDescent="0.25">
      <c r="A277" t="s">
        <v>120</v>
      </c>
      <c r="B277" t="s">
        <v>121</v>
      </c>
      <c r="C277" s="2">
        <v>787147</v>
      </c>
      <c r="D277" s="2">
        <v>905219</v>
      </c>
      <c r="E277" s="2">
        <v>0</v>
      </c>
      <c r="F277" s="2">
        <v>0</v>
      </c>
      <c r="G277" s="2">
        <v>0</v>
      </c>
    </row>
    <row r="278" spans="1:7" x14ac:dyDescent="0.25">
      <c r="A278" t="s">
        <v>58</v>
      </c>
      <c r="B278" t="s">
        <v>59</v>
      </c>
      <c r="C278" s="2">
        <v>7750000</v>
      </c>
      <c r="D278" s="2">
        <v>7980000</v>
      </c>
      <c r="E278" s="2">
        <v>0</v>
      </c>
      <c r="F278" s="2">
        <v>0</v>
      </c>
      <c r="G278" s="2">
        <v>0</v>
      </c>
    </row>
    <row r="279" spans="1:7" x14ac:dyDescent="0.25">
      <c r="A279" t="s">
        <v>0</v>
      </c>
      <c r="B279" t="s">
        <v>1</v>
      </c>
      <c r="C279" s="2">
        <v>79075</v>
      </c>
      <c r="D279" s="2">
        <v>79075</v>
      </c>
      <c r="E279" s="2">
        <v>0</v>
      </c>
      <c r="F279" s="2">
        <v>0</v>
      </c>
      <c r="G279" s="2">
        <v>0</v>
      </c>
    </row>
    <row r="280" spans="1:7" x14ac:dyDescent="0.25">
      <c r="A280" t="s">
        <v>94</v>
      </c>
      <c r="B280" t="s">
        <v>95</v>
      </c>
      <c r="C280" s="2">
        <v>298300</v>
      </c>
      <c r="D280" s="2">
        <v>346656</v>
      </c>
      <c r="E280" s="2">
        <v>0</v>
      </c>
      <c r="F280" s="2">
        <v>0</v>
      </c>
      <c r="G280" s="2">
        <v>0</v>
      </c>
    </row>
    <row r="281" spans="1:7" x14ac:dyDescent="0.25">
      <c r="A281" t="s">
        <v>467</v>
      </c>
      <c r="B281" t="s">
        <v>468</v>
      </c>
      <c r="C281" s="2">
        <v>50000</v>
      </c>
      <c r="D281" s="2">
        <v>50000</v>
      </c>
      <c r="E281" s="2">
        <v>50000</v>
      </c>
      <c r="F281" s="2">
        <v>50000</v>
      </c>
      <c r="G281" s="2">
        <v>0</v>
      </c>
    </row>
    <row r="282" spans="1:7" x14ac:dyDescent="0.25">
      <c r="A282" t="s">
        <v>38</v>
      </c>
      <c r="B282" t="s">
        <v>39</v>
      </c>
      <c r="C282" s="2">
        <v>12903727</v>
      </c>
      <c r="D282" s="2">
        <v>13290839</v>
      </c>
      <c r="E282" s="2">
        <v>13689564</v>
      </c>
      <c r="F282" s="2">
        <v>0</v>
      </c>
      <c r="G282" s="2">
        <v>0</v>
      </c>
    </row>
    <row r="283" spans="1:7" x14ac:dyDescent="0.25">
      <c r="A283" t="s">
        <v>457</v>
      </c>
      <c r="B283" t="s">
        <v>458</v>
      </c>
      <c r="C283" s="2">
        <v>3446815</v>
      </c>
      <c r="D283" s="2">
        <v>3791497</v>
      </c>
      <c r="E283" s="2">
        <v>4170646</v>
      </c>
      <c r="F283" s="2">
        <v>0</v>
      </c>
      <c r="G283" s="2">
        <v>0</v>
      </c>
    </row>
    <row r="284" spans="1:7" x14ac:dyDescent="0.25">
      <c r="A284" t="s">
        <v>585</v>
      </c>
      <c r="B284" t="s">
        <v>586</v>
      </c>
      <c r="C284" s="2">
        <v>5965626</v>
      </c>
      <c r="D284" s="2">
        <v>5965626</v>
      </c>
      <c r="E284" s="2">
        <v>5965626</v>
      </c>
      <c r="F284" s="2">
        <v>5965626</v>
      </c>
      <c r="G284" s="2">
        <v>0</v>
      </c>
    </row>
    <row r="285" spans="1:7" x14ac:dyDescent="0.25">
      <c r="A285" t="s">
        <v>279</v>
      </c>
      <c r="B285" t="s">
        <v>280</v>
      </c>
      <c r="C285" s="2">
        <v>1188000</v>
      </c>
      <c r="D285" s="2">
        <v>1188000</v>
      </c>
      <c r="E285" s="2">
        <v>1188000</v>
      </c>
      <c r="F285" s="2">
        <v>0</v>
      </c>
      <c r="G285" s="2">
        <v>0</v>
      </c>
    </row>
    <row r="286" spans="1:7" x14ac:dyDescent="0.25">
      <c r="A286" t="s">
        <v>373</v>
      </c>
      <c r="B286" t="s">
        <v>374</v>
      </c>
      <c r="C286" s="2">
        <v>4750000</v>
      </c>
      <c r="D286" s="2">
        <v>5100000</v>
      </c>
      <c r="E286" s="2">
        <v>5500000</v>
      </c>
      <c r="F286" s="2">
        <v>6000000</v>
      </c>
      <c r="G286" s="2">
        <v>0</v>
      </c>
    </row>
    <row r="287" spans="1:7" x14ac:dyDescent="0.25">
      <c r="A287" t="s">
        <v>253</v>
      </c>
      <c r="B287" t="s">
        <v>254</v>
      </c>
      <c r="C287" s="2">
        <v>2830000</v>
      </c>
      <c r="D287" s="2">
        <v>2880000</v>
      </c>
      <c r="E287" s="2">
        <v>0</v>
      </c>
      <c r="F287" s="2">
        <v>0</v>
      </c>
      <c r="G287" s="2">
        <v>0</v>
      </c>
    </row>
    <row r="288" spans="1:7" x14ac:dyDescent="0.25">
      <c r="A288" t="s">
        <v>293</v>
      </c>
      <c r="B288" t="s">
        <v>294</v>
      </c>
      <c r="C288" s="2">
        <v>305000</v>
      </c>
      <c r="D288" s="2">
        <v>350000</v>
      </c>
      <c r="E288" s="2">
        <v>0</v>
      </c>
      <c r="F288" s="2">
        <v>0</v>
      </c>
      <c r="G288" s="2">
        <v>0</v>
      </c>
    </row>
    <row r="289" spans="1:7" x14ac:dyDescent="0.25">
      <c r="A289" t="s">
        <v>337</v>
      </c>
      <c r="B289" t="s">
        <v>338</v>
      </c>
      <c r="C289" s="2">
        <v>724500</v>
      </c>
      <c r="D289" s="2">
        <v>724500</v>
      </c>
      <c r="E289" s="2">
        <v>0</v>
      </c>
      <c r="F289" s="2">
        <v>0</v>
      </c>
      <c r="G289" s="2">
        <v>0</v>
      </c>
    </row>
    <row r="290" spans="1:7" x14ac:dyDescent="0.25">
      <c r="A290" t="s">
        <v>132</v>
      </c>
      <c r="B290" t="s">
        <v>133</v>
      </c>
      <c r="C290" s="2">
        <v>263500</v>
      </c>
      <c r="D290" s="2">
        <v>263500</v>
      </c>
      <c r="E290" s="2">
        <v>0</v>
      </c>
      <c r="F290" s="2">
        <v>0</v>
      </c>
      <c r="G290" s="2">
        <v>0</v>
      </c>
    </row>
    <row r="291" spans="1:7" x14ac:dyDescent="0.25">
      <c r="A291" t="s">
        <v>267</v>
      </c>
      <c r="B291" t="s">
        <v>268</v>
      </c>
      <c r="C291" s="2">
        <v>560000</v>
      </c>
      <c r="D291" s="2">
        <v>600000</v>
      </c>
      <c r="E291" s="2">
        <v>640000</v>
      </c>
      <c r="F291" s="2">
        <v>680000</v>
      </c>
      <c r="G291" s="2">
        <v>0</v>
      </c>
    </row>
    <row r="292" spans="1:7" x14ac:dyDescent="0.25">
      <c r="A292" t="s">
        <v>156</v>
      </c>
      <c r="B292" t="s">
        <v>157</v>
      </c>
      <c r="C292" s="2">
        <v>500000</v>
      </c>
      <c r="D292" s="2">
        <v>500000</v>
      </c>
      <c r="E292" s="2">
        <v>0</v>
      </c>
      <c r="F292" s="2">
        <v>0</v>
      </c>
      <c r="G292" s="2">
        <v>0</v>
      </c>
    </row>
    <row r="293" spans="1:7" x14ac:dyDescent="0.25">
      <c r="A293" t="s">
        <v>237</v>
      </c>
      <c r="B293" t="s">
        <v>238</v>
      </c>
      <c r="C293" s="2">
        <v>75000</v>
      </c>
      <c r="D293" s="2">
        <v>75000</v>
      </c>
      <c r="E293" s="2">
        <v>0</v>
      </c>
      <c r="F293" s="2">
        <v>0</v>
      </c>
      <c r="G293" s="2">
        <v>0</v>
      </c>
    </row>
    <row r="294" spans="1:7" x14ac:dyDescent="0.25">
      <c r="A294" t="s">
        <v>80</v>
      </c>
      <c r="B294" t="s">
        <v>81</v>
      </c>
      <c r="C294" s="2">
        <v>4750000</v>
      </c>
      <c r="D294" s="2">
        <v>5000000</v>
      </c>
      <c r="E294" s="2">
        <v>0</v>
      </c>
      <c r="F294" s="2">
        <v>0</v>
      </c>
      <c r="G294" s="2">
        <v>0</v>
      </c>
    </row>
    <row r="295" spans="1:7" x14ac:dyDescent="0.25">
      <c r="A295" t="s">
        <v>563</v>
      </c>
      <c r="B295" t="s">
        <v>564</v>
      </c>
      <c r="C295" s="2">
        <v>14400000</v>
      </c>
      <c r="D295" s="2">
        <v>14600000</v>
      </c>
      <c r="E295" s="2">
        <v>0</v>
      </c>
      <c r="F295" s="2">
        <v>0</v>
      </c>
      <c r="G295" s="2">
        <v>0</v>
      </c>
    </row>
    <row r="296" spans="1:7" x14ac:dyDescent="0.25">
      <c r="A296" t="s">
        <v>487</v>
      </c>
      <c r="B296" t="s">
        <v>488</v>
      </c>
      <c r="C296" s="2">
        <v>11700000</v>
      </c>
      <c r="D296" s="2">
        <v>12300000</v>
      </c>
      <c r="E296" s="2">
        <v>0</v>
      </c>
      <c r="F296" s="2">
        <v>0</v>
      </c>
      <c r="G296" s="2">
        <v>0</v>
      </c>
    </row>
    <row r="297" spans="1:7" x14ac:dyDescent="0.25">
      <c r="A297" t="s">
        <v>581</v>
      </c>
      <c r="B297" t="s">
        <v>582</v>
      </c>
      <c r="C297" s="2">
        <v>900000</v>
      </c>
      <c r="D297" s="2">
        <v>900000</v>
      </c>
      <c r="E297" s="2">
        <v>0</v>
      </c>
      <c r="F297" s="2">
        <v>0</v>
      </c>
      <c r="G297" s="2">
        <v>0</v>
      </c>
    </row>
    <row r="298" spans="1:7" x14ac:dyDescent="0.25">
      <c r="A298" s="62" t="s">
        <v>640</v>
      </c>
      <c r="B298" s="62" t="s">
        <v>663</v>
      </c>
      <c r="C298" s="21">
        <f>SUM(C3:C297)</f>
        <v>2243795589</v>
      </c>
      <c r="D298" s="21">
        <f t="shared" ref="D298:G298" si="1">SUM(D3:D297)</f>
        <v>2270114783</v>
      </c>
      <c r="E298" s="21">
        <f t="shared" si="1"/>
        <v>1658707588</v>
      </c>
      <c r="F298" s="21">
        <f t="shared" si="1"/>
        <v>1458084435</v>
      </c>
      <c r="G298" s="21">
        <f t="shared" si="1"/>
        <v>46158806</v>
      </c>
    </row>
  </sheetData>
  <autoFilter ref="A1:G1" xr:uid="{00000000-0009-0000-0000-000003000000}"/>
  <conditionalFormatting sqref="A29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LevyCalc</vt:lpstr>
      <vt:lpstr>Data</vt:lpstr>
      <vt:lpstr>District AAFTE</vt:lpstr>
      <vt:lpstr>VAL</vt:lpstr>
      <vt:lpstr>Data</vt:lpstr>
      <vt:lpstr>enrollment</vt:lpstr>
      <vt:lpstr>LevyCalc!Print_Area</vt:lpstr>
      <vt:lpstr>SY201920Growth</vt:lpstr>
      <vt:lpstr>SY202021Growth</vt:lpstr>
      <vt:lpstr>SY202122growth</vt:lpstr>
      <vt:lpstr>SY202223growth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cp:lastPrinted>2019-10-24T15:52:33Z</cp:lastPrinted>
  <dcterms:created xsi:type="dcterms:W3CDTF">2018-05-30T18:28:14Z</dcterms:created>
  <dcterms:modified xsi:type="dcterms:W3CDTF">2019-12-09T17:44:30Z</dcterms:modified>
</cp:coreProperties>
</file>