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definedNames>
    <definedName name="Enroll1516">'[1]1516 enrollment_Rev_Exp by size'!$A$5:$G$321</definedName>
    <definedName name="fundbal1516">'[1]1516 Fund Balance'!$G$6:$X$303</definedName>
    <definedName name="fundbal1516_2">'[1]1516 Fund Balance'!$AA$6:$AC$303</definedName>
    <definedName name="_xlnm.Print_Area" localSheetId="0">Sheet1!$B$1:$P$422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1" i="1" l="1"/>
  <c r="M421" i="1"/>
  <c r="L421" i="1"/>
  <c r="K421" i="1"/>
  <c r="H421" i="1"/>
  <c r="F421" i="1"/>
  <c r="E421" i="1"/>
  <c r="G421" i="1" s="1"/>
  <c r="D421" i="1"/>
  <c r="P420" i="1"/>
  <c r="M420" i="1"/>
  <c r="L420" i="1"/>
  <c r="K420" i="1"/>
  <c r="H420" i="1"/>
  <c r="J420" i="1" s="1"/>
  <c r="E420" i="1"/>
  <c r="D420" i="1"/>
  <c r="P419" i="1"/>
  <c r="M419" i="1"/>
  <c r="L419" i="1"/>
  <c r="K419" i="1"/>
  <c r="H419" i="1"/>
  <c r="E419" i="1"/>
  <c r="D419" i="1"/>
  <c r="O419" i="1" s="1"/>
  <c r="P418" i="1"/>
  <c r="M418" i="1"/>
  <c r="L418" i="1"/>
  <c r="K418" i="1"/>
  <c r="I418" i="1"/>
  <c r="H418" i="1"/>
  <c r="J418" i="1" s="1"/>
  <c r="E418" i="1"/>
  <c r="D418" i="1"/>
  <c r="P417" i="1"/>
  <c r="M417" i="1"/>
  <c r="L417" i="1"/>
  <c r="K417" i="1"/>
  <c r="H417" i="1"/>
  <c r="E417" i="1"/>
  <c r="G417" i="1" s="1"/>
  <c r="D417" i="1"/>
  <c r="P416" i="1"/>
  <c r="M416" i="1"/>
  <c r="L416" i="1"/>
  <c r="K416" i="1"/>
  <c r="N416" i="1" s="1"/>
  <c r="H416" i="1"/>
  <c r="J416" i="1" s="1"/>
  <c r="E416" i="1"/>
  <c r="D416" i="1"/>
  <c r="O416" i="1" s="1"/>
  <c r="P415" i="1"/>
  <c r="M415" i="1"/>
  <c r="L415" i="1"/>
  <c r="K415" i="1"/>
  <c r="H415" i="1"/>
  <c r="E415" i="1"/>
  <c r="D415" i="1"/>
  <c r="O415" i="1" s="1"/>
  <c r="P414" i="1"/>
  <c r="M414" i="1"/>
  <c r="L414" i="1"/>
  <c r="K414" i="1"/>
  <c r="I414" i="1"/>
  <c r="H414" i="1"/>
  <c r="J414" i="1" s="1"/>
  <c r="E414" i="1"/>
  <c r="D414" i="1"/>
  <c r="P413" i="1"/>
  <c r="N413" i="1" s="1"/>
  <c r="M413" i="1"/>
  <c r="L413" i="1"/>
  <c r="K413" i="1"/>
  <c r="H413" i="1"/>
  <c r="E413" i="1"/>
  <c r="G413" i="1" s="1"/>
  <c r="D413" i="1"/>
  <c r="P412" i="1"/>
  <c r="M412" i="1"/>
  <c r="L412" i="1"/>
  <c r="K412" i="1"/>
  <c r="H412" i="1"/>
  <c r="J412" i="1" s="1"/>
  <c r="E412" i="1"/>
  <c r="D412" i="1"/>
  <c r="O412" i="1" s="1"/>
  <c r="P411" i="1"/>
  <c r="M411" i="1"/>
  <c r="L411" i="1"/>
  <c r="K411" i="1"/>
  <c r="H411" i="1"/>
  <c r="E411" i="1"/>
  <c r="D411" i="1"/>
  <c r="O411" i="1" s="1"/>
  <c r="P410" i="1"/>
  <c r="M410" i="1"/>
  <c r="L410" i="1"/>
  <c r="K410" i="1"/>
  <c r="I410" i="1"/>
  <c r="H410" i="1"/>
  <c r="J410" i="1" s="1"/>
  <c r="E410" i="1"/>
  <c r="D410" i="1"/>
  <c r="P409" i="1"/>
  <c r="N409" i="1" s="1"/>
  <c r="M409" i="1"/>
  <c r="L409" i="1"/>
  <c r="K409" i="1"/>
  <c r="H409" i="1"/>
  <c r="E409" i="1"/>
  <c r="F409" i="1" s="1"/>
  <c r="D409" i="1"/>
  <c r="P408" i="1"/>
  <c r="M408" i="1"/>
  <c r="L408" i="1"/>
  <c r="K408" i="1"/>
  <c r="H408" i="1"/>
  <c r="J408" i="1" s="1"/>
  <c r="E408" i="1"/>
  <c r="D408" i="1"/>
  <c r="P407" i="1"/>
  <c r="M407" i="1"/>
  <c r="L407" i="1"/>
  <c r="K407" i="1"/>
  <c r="H407" i="1"/>
  <c r="E407" i="1"/>
  <c r="E422" i="1" s="1"/>
  <c r="D407" i="1"/>
  <c r="P403" i="1"/>
  <c r="M403" i="1"/>
  <c r="L403" i="1"/>
  <c r="K403" i="1"/>
  <c r="I403" i="1"/>
  <c r="H403" i="1"/>
  <c r="G403" i="1"/>
  <c r="E403" i="1"/>
  <c r="F403" i="1" s="1"/>
  <c r="D403" i="1"/>
  <c r="P402" i="1"/>
  <c r="M402" i="1"/>
  <c r="L402" i="1"/>
  <c r="K402" i="1"/>
  <c r="H402" i="1"/>
  <c r="E402" i="1"/>
  <c r="D402" i="1"/>
  <c r="P401" i="1"/>
  <c r="M401" i="1"/>
  <c r="L401" i="1"/>
  <c r="K401" i="1"/>
  <c r="H401" i="1"/>
  <c r="E401" i="1"/>
  <c r="D401" i="1"/>
  <c r="P400" i="1"/>
  <c r="N400" i="1"/>
  <c r="M400" i="1"/>
  <c r="L400" i="1"/>
  <c r="K400" i="1"/>
  <c r="H400" i="1"/>
  <c r="F400" i="1"/>
  <c r="E400" i="1"/>
  <c r="D400" i="1"/>
  <c r="O400" i="1" s="1"/>
  <c r="P399" i="1"/>
  <c r="M399" i="1"/>
  <c r="L399" i="1"/>
  <c r="K399" i="1"/>
  <c r="I399" i="1"/>
  <c r="H399" i="1"/>
  <c r="G399" i="1"/>
  <c r="E399" i="1"/>
  <c r="F399" i="1" s="1"/>
  <c r="D399" i="1"/>
  <c r="P398" i="1"/>
  <c r="M398" i="1"/>
  <c r="L398" i="1"/>
  <c r="K398" i="1"/>
  <c r="H398" i="1"/>
  <c r="E398" i="1"/>
  <c r="D398" i="1"/>
  <c r="P397" i="1"/>
  <c r="M397" i="1"/>
  <c r="L397" i="1"/>
  <c r="K397" i="1"/>
  <c r="H397" i="1"/>
  <c r="E397" i="1"/>
  <c r="D397" i="1"/>
  <c r="P396" i="1"/>
  <c r="N396" i="1"/>
  <c r="M396" i="1"/>
  <c r="L396" i="1"/>
  <c r="K396" i="1"/>
  <c r="H396" i="1"/>
  <c r="F396" i="1"/>
  <c r="E396" i="1"/>
  <c r="D396" i="1"/>
  <c r="O396" i="1" s="1"/>
  <c r="P395" i="1"/>
  <c r="M395" i="1"/>
  <c r="L395" i="1"/>
  <c r="K395" i="1"/>
  <c r="H395" i="1"/>
  <c r="J395" i="1" s="1"/>
  <c r="G395" i="1"/>
  <c r="E395" i="1"/>
  <c r="F395" i="1" s="1"/>
  <c r="D395" i="1"/>
  <c r="O395" i="1" s="1"/>
  <c r="P394" i="1"/>
  <c r="M394" i="1"/>
  <c r="L394" i="1"/>
  <c r="K394" i="1"/>
  <c r="H394" i="1"/>
  <c r="E394" i="1"/>
  <c r="D394" i="1"/>
  <c r="P393" i="1"/>
  <c r="M393" i="1"/>
  <c r="L393" i="1"/>
  <c r="K393" i="1"/>
  <c r="H393" i="1"/>
  <c r="E393" i="1"/>
  <c r="D393" i="1"/>
  <c r="P392" i="1"/>
  <c r="N392" i="1"/>
  <c r="M392" i="1"/>
  <c r="L392" i="1"/>
  <c r="K392" i="1"/>
  <c r="J392" i="1"/>
  <c r="H392" i="1"/>
  <c r="E392" i="1"/>
  <c r="F392" i="1" s="1"/>
  <c r="D392" i="1"/>
  <c r="O392" i="1" s="1"/>
  <c r="P391" i="1"/>
  <c r="M391" i="1"/>
  <c r="L391" i="1"/>
  <c r="K391" i="1"/>
  <c r="H391" i="1"/>
  <c r="J391" i="1" s="1"/>
  <c r="G391" i="1"/>
  <c r="E391" i="1"/>
  <c r="D391" i="1"/>
  <c r="P387" i="1"/>
  <c r="N387" i="1" s="1"/>
  <c r="M387" i="1"/>
  <c r="L387" i="1"/>
  <c r="K387" i="1"/>
  <c r="H387" i="1"/>
  <c r="E387" i="1"/>
  <c r="F387" i="1" s="1"/>
  <c r="D387" i="1"/>
  <c r="P386" i="1"/>
  <c r="M386" i="1"/>
  <c r="L386" i="1"/>
  <c r="O386" i="1" s="1"/>
  <c r="K386" i="1"/>
  <c r="H386" i="1"/>
  <c r="J386" i="1" s="1"/>
  <c r="E386" i="1"/>
  <c r="F386" i="1" s="1"/>
  <c r="D386" i="1"/>
  <c r="P385" i="1"/>
  <c r="M385" i="1"/>
  <c r="L385" i="1"/>
  <c r="K385" i="1"/>
  <c r="H385" i="1"/>
  <c r="E385" i="1"/>
  <c r="D385" i="1"/>
  <c r="P384" i="1"/>
  <c r="M384" i="1"/>
  <c r="L384" i="1"/>
  <c r="K384" i="1"/>
  <c r="I384" i="1"/>
  <c r="H384" i="1"/>
  <c r="E384" i="1"/>
  <c r="D384" i="1"/>
  <c r="P383" i="1"/>
  <c r="M383" i="1"/>
  <c r="L383" i="1"/>
  <c r="K383" i="1"/>
  <c r="H383" i="1"/>
  <c r="E383" i="1"/>
  <c r="D383" i="1"/>
  <c r="P382" i="1"/>
  <c r="M382" i="1"/>
  <c r="L382" i="1"/>
  <c r="K382" i="1"/>
  <c r="I382" i="1"/>
  <c r="H382" i="1"/>
  <c r="E382" i="1"/>
  <c r="D382" i="1"/>
  <c r="P381" i="1"/>
  <c r="F381" i="1" s="1"/>
  <c r="M381" i="1"/>
  <c r="L381" i="1"/>
  <c r="K381" i="1"/>
  <c r="H381" i="1"/>
  <c r="E381" i="1"/>
  <c r="D381" i="1"/>
  <c r="P380" i="1"/>
  <c r="M380" i="1"/>
  <c r="L380" i="1"/>
  <c r="K380" i="1"/>
  <c r="J380" i="1"/>
  <c r="H380" i="1"/>
  <c r="I380" i="1" s="1"/>
  <c r="E380" i="1"/>
  <c r="D380" i="1"/>
  <c r="P376" i="1"/>
  <c r="M376" i="1"/>
  <c r="L376" i="1"/>
  <c r="N376" i="1" s="1"/>
  <c r="K376" i="1"/>
  <c r="H376" i="1"/>
  <c r="E376" i="1"/>
  <c r="F376" i="1" s="1"/>
  <c r="D376" i="1"/>
  <c r="P375" i="1"/>
  <c r="M375" i="1"/>
  <c r="L375" i="1"/>
  <c r="K375" i="1"/>
  <c r="H375" i="1"/>
  <c r="E375" i="1"/>
  <c r="F375" i="1" s="1"/>
  <c r="D375" i="1"/>
  <c r="P374" i="1"/>
  <c r="M374" i="1"/>
  <c r="L374" i="1"/>
  <c r="K374" i="1"/>
  <c r="H374" i="1"/>
  <c r="E374" i="1"/>
  <c r="D374" i="1"/>
  <c r="P373" i="1"/>
  <c r="M373" i="1"/>
  <c r="L373" i="1"/>
  <c r="K373" i="1"/>
  <c r="O373" i="1" s="1"/>
  <c r="H373" i="1"/>
  <c r="J373" i="1" s="1"/>
  <c r="E373" i="1"/>
  <c r="D373" i="1"/>
  <c r="P372" i="1"/>
  <c r="M372" i="1"/>
  <c r="L372" i="1"/>
  <c r="K372" i="1"/>
  <c r="I372" i="1"/>
  <c r="H372" i="1"/>
  <c r="E372" i="1"/>
  <c r="D372" i="1"/>
  <c r="P371" i="1"/>
  <c r="M371" i="1"/>
  <c r="L371" i="1"/>
  <c r="K371" i="1"/>
  <c r="O371" i="1" s="1"/>
  <c r="H371" i="1"/>
  <c r="J371" i="1" s="1"/>
  <c r="F371" i="1"/>
  <c r="E371" i="1"/>
  <c r="D371" i="1"/>
  <c r="P370" i="1"/>
  <c r="O370" i="1"/>
  <c r="M370" i="1"/>
  <c r="L370" i="1"/>
  <c r="K370" i="1"/>
  <c r="J370" i="1"/>
  <c r="H370" i="1"/>
  <c r="E370" i="1"/>
  <c r="D370" i="1"/>
  <c r="J367" i="1"/>
  <c r="E367" i="1"/>
  <c r="D367" i="1"/>
  <c r="P366" i="1"/>
  <c r="M366" i="1"/>
  <c r="M367" i="1" s="1"/>
  <c r="L366" i="1"/>
  <c r="L367" i="1" s="1"/>
  <c r="K366" i="1"/>
  <c r="K367" i="1" s="1"/>
  <c r="H366" i="1"/>
  <c r="H367" i="1" s="1"/>
  <c r="F366" i="1"/>
  <c r="E366" i="1"/>
  <c r="D366" i="1"/>
  <c r="P362" i="1"/>
  <c r="M362" i="1"/>
  <c r="L362" i="1"/>
  <c r="K362" i="1"/>
  <c r="H362" i="1"/>
  <c r="E362" i="1"/>
  <c r="D362" i="1"/>
  <c r="P361" i="1"/>
  <c r="M361" i="1"/>
  <c r="L361" i="1"/>
  <c r="K361" i="1"/>
  <c r="H361" i="1"/>
  <c r="J361" i="1" s="1"/>
  <c r="E361" i="1"/>
  <c r="D361" i="1"/>
  <c r="P360" i="1"/>
  <c r="M360" i="1"/>
  <c r="N360" i="1" s="1"/>
  <c r="L360" i="1"/>
  <c r="K360" i="1"/>
  <c r="I360" i="1"/>
  <c r="H360" i="1"/>
  <c r="E360" i="1"/>
  <c r="D360" i="1"/>
  <c r="J360" i="1" s="1"/>
  <c r="P359" i="1"/>
  <c r="M359" i="1"/>
  <c r="L359" i="1"/>
  <c r="K359" i="1"/>
  <c r="H359" i="1"/>
  <c r="I359" i="1" s="1"/>
  <c r="G359" i="1"/>
  <c r="F359" i="1"/>
  <c r="E359" i="1"/>
  <c r="D359" i="1"/>
  <c r="O359" i="1" s="1"/>
  <c r="P358" i="1"/>
  <c r="M358" i="1"/>
  <c r="L358" i="1"/>
  <c r="K358" i="1"/>
  <c r="H358" i="1"/>
  <c r="E358" i="1"/>
  <c r="D358" i="1"/>
  <c r="P357" i="1"/>
  <c r="M357" i="1"/>
  <c r="L357" i="1"/>
  <c r="K357" i="1"/>
  <c r="H357" i="1"/>
  <c r="E357" i="1"/>
  <c r="D357" i="1"/>
  <c r="P356" i="1"/>
  <c r="N356" i="1"/>
  <c r="M356" i="1"/>
  <c r="L356" i="1"/>
  <c r="K356" i="1"/>
  <c r="O356" i="1" s="1"/>
  <c r="J356" i="1"/>
  <c r="H356" i="1"/>
  <c r="I356" i="1" s="1"/>
  <c r="E356" i="1"/>
  <c r="D356" i="1"/>
  <c r="P355" i="1"/>
  <c r="M355" i="1"/>
  <c r="L355" i="1"/>
  <c r="K355" i="1"/>
  <c r="H355" i="1"/>
  <c r="I355" i="1" s="1"/>
  <c r="G355" i="1"/>
  <c r="E355" i="1"/>
  <c r="D355" i="1"/>
  <c r="M352" i="1"/>
  <c r="P351" i="1"/>
  <c r="M351" i="1"/>
  <c r="L351" i="1"/>
  <c r="N351" i="1" s="1"/>
  <c r="K351" i="1"/>
  <c r="H351" i="1"/>
  <c r="E351" i="1"/>
  <c r="D351" i="1"/>
  <c r="P350" i="1"/>
  <c r="M350" i="1"/>
  <c r="L350" i="1"/>
  <c r="K350" i="1"/>
  <c r="J350" i="1"/>
  <c r="H350" i="1"/>
  <c r="E350" i="1"/>
  <c r="D350" i="1"/>
  <c r="P349" i="1"/>
  <c r="M349" i="1"/>
  <c r="L349" i="1"/>
  <c r="K349" i="1"/>
  <c r="H349" i="1"/>
  <c r="E349" i="1"/>
  <c r="D349" i="1"/>
  <c r="P348" i="1"/>
  <c r="M348" i="1"/>
  <c r="L348" i="1"/>
  <c r="K348" i="1"/>
  <c r="H348" i="1"/>
  <c r="E348" i="1"/>
  <c r="D348" i="1"/>
  <c r="P347" i="1"/>
  <c r="M347" i="1"/>
  <c r="L347" i="1"/>
  <c r="N347" i="1" s="1"/>
  <c r="K347" i="1"/>
  <c r="H347" i="1"/>
  <c r="E347" i="1"/>
  <c r="D347" i="1"/>
  <c r="P346" i="1"/>
  <c r="F346" i="1" s="1"/>
  <c r="M346" i="1"/>
  <c r="L346" i="1"/>
  <c r="K346" i="1"/>
  <c r="N346" i="1" s="1"/>
  <c r="H346" i="1"/>
  <c r="G346" i="1"/>
  <c r="E346" i="1"/>
  <c r="D346" i="1"/>
  <c r="P345" i="1"/>
  <c r="M345" i="1"/>
  <c r="L345" i="1"/>
  <c r="K345" i="1"/>
  <c r="H345" i="1"/>
  <c r="E345" i="1"/>
  <c r="F345" i="1" s="1"/>
  <c r="D345" i="1"/>
  <c r="P344" i="1"/>
  <c r="M344" i="1"/>
  <c r="L344" i="1"/>
  <c r="K344" i="1"/>
  <c r="H344" i="1"/>
  <c r="I344" i="1" s="1"/>
  <c r="E344" i="1"/>
  <c r="D344" i="1"/>
  <c r="P343" i="1"/>
  <c r="M343" i="1"/>
  <c r="N343" i="1" s="1"/>
  <c r="L343" i="1"/>
  <c r="K343" i="1"/>
  <c r="I343" i="1"/>
  <c r="H343" i="1"/>
  <c r="E343" i="1"/>
  <c r="D343" i="1"/>
  <c r="J343" i="1" s="1"/>
  <c r="P342" i="1"/>
  <c r="M342" i="1"/>
  <c r="L342" i="1"/>
  <c r="K342" i="1"/>
  <c r="O342" i="1" s="1"/>
  <c r="H342" i="1"/>
  <c r="I342" i="1" s="1"/>
  <c r="G342" i="1"/>
  <c r="F342" i="1"/>
  <c r="E342" i="1"/>
  <c r="D342" i="1"/>
  <c r="P341" i="1"/>
  <c r="M341" i="1"/>
  <c r="L341" i="1"/>
  <c r="K341" i="1"/>
  <c r="H341" i="1"/>
  <c r="E341" i="1"/>
  <c r="D341" i="1"/>
  <c r="P340" i="1"/>
  <c r="M340" i="1"/>
  <c r="L340" i="1"/>
  <c r="K340" i="1"/>
  <c r="H340" i="1"/>
  <c r="I340" i="1" s="1"/>
  <c r="E340" i="1"/>
  <c r="D340" i="1"/>
  <c r="P336" i="1"/>
  <c r="M336" i="1"/>
  <c r="L336" i="1"/>
  <c r="K336" i="1"/>
  <c r="H336" i="1"/>
  <c r="E336" i="1"/>
  <c r="D336" i="1"/>
  <c r="P335" i="1"/>
  <c r="M335" i="1"/>
  <c r="L335" i="1"/>
  <c r="K335" i="1"/>
  <c r="H335" i="1"/>
  <c r="I335" i="1" s="1"/>
  <c r="E335" i="1"/>
  <c r="F335" i="1" s="1"/>
  <c r="D335" i="1"/>
  <c r="P334" i="1"/>
  <c r="M334" i="1"/>
  <c r="L334" i="1"/>
  <c r="K334" i="1"/>
  <c r="H334" i="1"/>
  <c r="E334" i="1"/>
  <c r="D334" i="1"/>
  <c r="P333" i="1"/>
  <c r="F333" i="1" s="1"/>
  <c r="N333" i="1"/>
  <c r="M333" i="1"/>
  <c r="L333" i="1"/>
  <c r="K333" i="1"/>
  <c r="J333" i="1"/>
  <c r="H333" i="1"/>
  <c r="E333" i="1"/>
  <c r="D333" i="1"/>
  <c r="G333" i="1" s="1"/>
  <c r="P332" i="1"/>
  <c r="M332" i="1"/>
  <c r="L332" i="1"/>
  <c r="K332" i="1"/>
  <c r="H332" i="1"/>
  <c r="E332" i="1"/>
  <c r="D332" i="1"/>
  <c r="P331" i="1"/>
  <c r="M331" i="1"/>
  <c r="L331" i="1"/>
  <c r="K331" i="1"/>
  <c r="J331" i="1"/>
  <c r="H331" i="1"/>
  <c r="E331" i="1"/>
  <c r="D331" i="1"/>
  <c r="P330" i="1"/>
  <c r="M330" i="1"/>
  <c r="L330" i="1"/>
  <c r="K330" i="1"/>
  <c r="H330" i="1"/>
  <c r="E330" i="1"/>
  <c r="D330" i="1"/>
  <c r="P329" i="1"/>
  <c r="M329" i="1"/>
  <c r="L329" i="1"/>
  <c r="K329" i="1"/>
  <c r="I329" i="1"/>
  <c r="H329" i="1"/>
  <c r="E329" i="1"/>
  <c r="D329" i="1"/>
  <c r="P328" i="1"/>
  <c r="N328" i="1" s="1"/>
  <c r="M328" i="1"/>
  <c r="L328" i="1"/>
  <c r="K328" i="1"/>
  <c r="H328" i="1"/>
  <c r="J328" i="1" s="1"/>
  <c r="F328" i="1"/>
  <c r="E328" i="1"/>
  <c r="D328" i="1"/>
  <c r="P327" i="1"/>
  <c r="O327" i="1"/>
  <c r="M327" i="1"/>
  <c r="L327" i="1"/>
  <c r="K327" i="1"/>
  <c r="N327" i="1" s="1"/>
  <c r="J327" i="1"/>
  <c r="H327" i="1"/>
  <c r="E327" i="1"/>
  <c r="D327" i="1"/>
  <c r="P326" i="1"/>
  <c r="M326" i="1"/>
  <c r="L326" i="1"/>
  <c r="K326" i="1"/>
  <c r="H326" i="1"/>
  <c r="E326" i="1"/>
  <c r="F326" i="1" s="1"/>
  <c r="D326" i="1"/>
  <c r="P325" i="1"/>
  <c r="M325" i="1"/>
  <c r="L325" i="1"/>
  <c r="K325" i="1"/>
  <c r="H325" i="1"/>
  <c r="E325" i="1"/>
  <c r="D325" i="1"/>
  <c r="O325" i="1" s="1"/>
  <c r="P324" i="1"/>
  <c r="M324" i="1"/>
  <c r="L324" i="1"/>
  <c r="N324" i="1" s="1"/>
  <c r="K324" i="1"/>
  <c r="H324" i="1"/>
  <c r="E324" i="1"/>
  <c r="D324" i="1"/>
  <c r="P323" i="1"/>
  <c r="F323" i="1" s="1"/>
  <c r="M323" i="1"/>
  <c r="L323" i="1"/>
  <c r="K323" i="1"/>
  <c r="H323" i="1"/>
  <c r="J323" i="1" s="1"/>
  <c r="G323" i="1"/>
  <c r="E323" i="1"/>
  <c r="D323" i="1"/>
  <c r="P319" i="1"/>
  <c r="N319" i="1"/>
  <c r="M319" i="1"/>
  <c r="L319" i="1"/>
  <c r="K319" i="1"/>
  <c r="J319" i="1"/>
  <c r="H319" i="1"/>
  <c r="I319" i="1" s="1"/>
  <c r="E319" i="1"/>
  <c r="D319" i="1"/>
  <c r="P318" i="1"/>
  <c r="M318" i="1"/>
  <c r="L318" i="1"/>
  <c r="K318" i="1"/>
  <c r="H318" i="1"/>
  <c r="G318" i="1"/>
  <c r="E318" i="1"/>
  <c r="F318" i="1" s="1"/>
  <c r="D318" i="1"/>
  <c r="P317" i="1"/>
  <c r="N317" i="1" s="1"/>
  <c r="M317" i="1"/>
  <c r="L317" i="1"/>
  <c r="K317" i="1"/>
  <c r="H317" i="1"/>
  <c r="E317" i="1"/>
  <c r="D317" i="1"/>
  <c r="P316" i="1"/>
  <c r="M316" i="1"/>
  <c r="L316" i="1"/>
  <c r="K316" i="1"/>
  <c r="H316" i="1"/>
  <c r="J316" i="1" s="1"/>
  <c r="E316" i="1"/>
  <c r="D316" i="1"/>
  <c r="P315" i="1"/>
  <c r="N315" i="1"/>
  <c r="M315" i="1"/>
  <c r="L315" i="1"/>
  <c r="K315" i="1"/>
  <c r="J315" i="1"/>
  <c r="H315" i="1"/>
  <c r="I315" i="1" s="1"/>
  <c r="F315" i="1"/>
  <c r="E315" i="1"/>
  <c r="G315" i="1" s="1"/>
  <c r="D315" i="1"/>
  <c r="P314" i="1"/>
  <c r="M314" i="1"/>
  <c r="L314" i="1"/>
  <c r="K314" i="1"/>
  <c r="N314" i="1" s="1"/>
  <c r="H314" i="1"/>
  <c r="E314" i="1"/>
  <c r="D314" i="1"/>
  <c r="P313" i="1"/>
  <c r="M313" i="1"/>
  <c r="L313" i="1"/>
  <c r="K313" i="1"/>
  <c r="H313" i="1"/>
  <c r="E313" i="1"/>
  <c r="D313" i="1"/>
  <c r="O313" i="1" s="1"/>
  <c r="P312" i="1"/>
  <c r="M312" i="1"/>
  <c r="L312" i="1"/>
  <c r="K312" i="1"/>
  <c r="I312" i="1"/>
  <c r="H312" i="1"/>
  <c r="E312" i="1"/>
  <c r="D312" i="1"/>
  <c r="P311" i="1"/>
  <c r="M311" i="1"/>
  <c r="L311" i="1"/>
  <c r="K311" i="1"/>
  <c r="O311" i="1" s="1"/>
  <c r="I311" i="1"/>
  <c r="H311" i="1"/>
  <c r="F311" i="1"/>
  <c r="E311" i="1"/>
  <c r="D311" i="1"/>
  <c r="P310" i="1"/>
  <c r="M310" i="1"/>
  <c r="L310" i="1"/>
  <c r="K310" i="1"/>
  <c r="H310" i="1"/>
  <c r="E310" i="1"/>
  <c r="D310" i="1"/>
  <c r="P309" i="1"/>
  <c r="M309" i="1"/>
  <c r="L309" i="1"/>
  <c r="K309" i="1"/>
  <c r="H309" i="1"/>
  <c r="E309" i="1"/>
  <c r="D309" i="1"/>
  <c r="P308" i="1"/>
  <c r="N308" i="1" s="1"/>
  <c r="M308" i="1"/>
  <c r="L308" i="1"/>
  <c r="K308" i="1"/>
  <c r="I308" i="1"/>
  <c r="H308" i="1"/>
  <c r="J308" i="1" s="1"/>
  <c r="E308" i="1"/>
  <c r="D308" i="1"/>
  <c r="P307" i="1"/>
  <c r="M307" i="1"/>
  <c r="L307" i="1"/>
  <c r="K307" i="1"/>
  <c r="O307" i="1" s="1"/>
  <c r="J307" i="1"/>
  <c r="H307" i="1"/>
  <c r="E307" i="1"/>
  <c r="G307" i="1" s="1"/>
  <c r="D307" i="1"/>
  <c r="P306" i="1"/>
  <c r="M306" i="1"/>
  <c r="L306" i="1"/>
  <c r="K306" i="1"/>
  <c r="H306" i="1"/>
  <c r="H320" i="1" s="1"/>
  <c r="E306" i="1"/>
  <c r="F306" i="1" s="1"/>
  <c r="D306" i="1"/>
  <c r="P302" i="1"/>
  <c r="N302" i="1" s="1"/>
  <c r="M302" i="1"/>
  <c r="L302" i="1"/>
  <c r="K302" i="1"/>
  <c r="H302" i="1"/>
  <c r="E302" i="1"/>
  <c r="F302" i="1" s="1"/>
  <c r="D302" i="1"/>
  <c r="G302" i="1" s="1"/>
  <c r="P301" i="1"/>
  <c r="M301" i="1"/>
  <c r="L301" i="1"/>
  <c r="K301" i="1"/>
  <c r="H301" i="1"/>
  <c r="E301" i="1"/>
  <c r="G301" i="1" s="1"/>
  <c r="D301" i="1"/>
  <c r="O301" i="1" s="1"/>
  <c r="P300" i="1"/>
  <c r="M300" i="1"/>
  <c r="L300" i="1"/>
  <c r="K300" i="1"/>
  <c r="H300" i="1"/>
  <c r="E300" i="1"/>
  <c r="D300" i="1"/>
  <c r="O300" i="1" s="1"/>
  <c r="P299" i="1"/>
  <c r="M299" i="1"/>
  <c r="L299" i="1"/>
  <c r="K299" i="1"/>
  <c r="K303" i="1" s="1"/>
  <c r="H299" i="1"/>
  <c r="E299" i="1"/>
  <c r="D299" i="1"/>
  <c r="P295" i="1"/>
  <c r="M295" i="1"/>
  <c r="L295" i="1"/>
  <c r="K295" i="1"/>
  <c r="H295" i="1"/>
  <c r="E295" i="1"/>
  <c r="D295" i="1"/>
  <c r="P294" i="1"/>
  <c r="M294" i="1"/>
  <c r="L294" i="1"/>
  <c r="K294" i="1"/>
  <c r="H294" i="1"/>
  <c r="J294" i="1" s="1"/>
  <c r="E294" i="1"/>
  <c r="D294" i="1"/>
  <c r="P293" i="1"/>
  <c r="M293" i="1"/>
  <c r="N293" i="1" s="1"/>
  <c r="L293" i="1"/>
  <c r="K293" i="1"/>
  <c r="I293" i="1"/>
  <c r="H293" i="1"/>
  <c r="E293" i="1"/>
  <c r="D293" i="1"/>
  <c r="J293" i="1" s="1"/>
  <c r="P292" i="1"/>
  <c r="M292" i="1"/>
  <c r="L292" i="1"/>
  <c r="K292" i="1"/>
  <c r="H292" i="1"/>
  <c r="E292" i="1"/>
  <c r="D292" i="1"/>
  <c r="P291" i="1"/>
  <c r="M291" i="1"/>
  <c r="L291" i="1"/>
  <c r="K291" i="1"/>
  <c r="H291" i="1"/>
  <c r="E291" i="1"/>
  <c r="D291" i="1"/>
  <c r="O291" i="1" s="1"/>
  <c r="P290" i="1"/>
  <c r="P296" i="1" s="1"/>
  <c r="M290" i="1"/>
  <c r="L290" i="1"/>
  <c r="K290" i="1"/>
  <c r="H290" i="1"/>
  <c r="J290" i="1" s="1"/>
  <c r="E290" i="1"/>
  <c r="D290" i="1"/>
  <c r="P289" i="1"/>
  <c r="M289" i="1"/>
  <c r="L289" i="1"/>
  <c r="K289" i="1"/>
  <c r="J289" i="1"/>
  <c r="I289" i="1"/>
  <c r="H289" i="1"/>
  <c r="E289" i="1"/>
  <c r="D289" i="1"/>
  <c r="P285" i="1"/>
  <c r="M285" i="1"/>
  <c r="L285" i="1"/>
  <c r="K285" i="1"/>
  <c r="I285" i="1"/>
  <c r="H285" i="1"/>
  <c r="E285" i="1"/>
  <c r="D285" i="1"/>
  <c r="O285" i="1" s="1"/>
  <c r="P284" i="1"/>
  <c r="M284" i="1"/>
  <c r="L284" i="1"/>
  <c r="K284" i="1"/>
  <c r="H284" i="1"/>
  <c r="F284" i="1"/>
  <c r="E284" i="1"/>
  <c r="D284" i="1"/>
  <c r="P283" i="1"/>
  <c r="M283" i="1"/>
  <c r="L283" i="1"/>
  <c r="K283" i="1"/>
  <c r="H283" i="1"/>
  <c r="E283" i="1"/>
  <c r="D283" i="1"/>
  <c r="D286" i="1" s="1"/>
  <c r="P282" i="1"/>
  <c r="M282" i="1"/>
  <c r="L282" i="1"/>
  <c r="K282" i="1"/>
  <c r="H282" i="1"/>
  <c r="E282" i="1"/>
  <c r="D282" i="1"/>
  <c r="P278" i="1"/>
  <c r="M278" i="1"/>
  <c r="L278" i="1"/>
  <c r="K278" i="1"/>
  <c r="H278" i="1"/>
  <c r="J278" i="1" s="1"/>
  <c r="E278" i="1"/>
  <c r="D278" i="1"/>
  <c r="G278" i="1" s="1"/>
  <c r="P277" i="1"/>
  <c r="M277" i="1"/>
  <c r="L277" i="1"/>
  <c r="K277" i="1"/>
  <c r="H277" i="1"/>
  <c r="E277" i="1"/>
  <c r="D277" i="1"/>
  <c r="P276" i="1"/>
  <c r="M276" i="1"/>
  <c r="N276" i="1" s="1"/>
  <c r="L276" i="1"/>
  <c r="K276" i="1"/>
  <c r="I276" i="1"/>
  <c r="H276" i="1"/>
  <c r="J276" i="1" s="1"/>
  <c r="E276" i="1"/>
  <c r="D276" i="1"/>
  <c r="P275" i="1"/>
  <c r="M275" i="1"/>
  <c r="L275" i="1"/>
  <c r="K275" i="1"/>
  <c r="O275" i="1" s="1"/>
  <c r="H275" i="1"/>
  <c r="J275" i="1" s="1"/>
  <c r="G275" i="1"/>
  <c r="E275" i="1"/>
  <c r="D275" i="1"/>
  <c r="P274" i="1"/>
  <c r="M274" i="1"/>
  <c r="L274" i="1"/>
  <c r="K274" i="1"/>
  <c r="H274" i="1"/>
  <c r="J274" i="1" s="1"/>
  <c r="E274" i="1"/>
  <c r="D274" i="1"/>
  <c r="G274" i="1" s="1"/>
  <c r="P273" i="1"/>
  <c r="M273" i="1"/>
  <c r="L273" i="1"/>
  <c r="K273" i="1"/>
  <c r="H273" i="1"/>
  <c r="E273" i="1"/>
  <c r="D273" i="1"/>
  <c r="P272" i="1"/>
  <c r="M272" i="1"/>
  <c r="N272" i="1" s="1"/>
  <c r="L272" i="1"/>
  <c r="K272" i="1"/>
  <c r="I272" i="1"/>
  <c r="H272" i="1"/>
  <c r="J272" i="1" s="1"/>
  <c r="E272" i="1"/>
  <c r="D272" i="1"/>
  <c r="P271" i="1"/>
  <c r="M271" i="1"/>
  <c r="L271" i="1"/>
  <c r="K271" i="1"/>
  <c r="O271" i="1" s="1"/>
  <c r="H271" i="1"/>
  <c r="J271" i="1" s="1"/>
  <c r="G271" i="1"/>
  <c r="E271" i="1"/>
  <c r="D271" i="1"/>
  <c r="P270" i="1"/>
  <c r="M270" i="1"/>
  <c r="L270" i="1"/>
  <c r="K270" i="1"/>
  <c r="H270" i="1"/>
  <c r="E270" i="1"/>
  <c r="D270" i="1"/>
  <c r="O270" i="1" s="1"/>
  <c r="P269" i="1"/>
  <c r="M269" i="1"/>
  <c r="L269" i="1"/>
  <c r="K269" i="1"/>
  <c r="H269" i="1"/>
  <c r="J269" i="1" s="1"/>
  <c r="E269" i="1"/>
  <c r="D269" i="1"/>
  <c r="P268" i="1"/>
  <c r="N268" i="1" s="1"/>
  <c r="M268" i="1"/>
  <c r="L268" i="1"/>
  <c r="K268" i="1"/>
  <c r="H268" i="1"/>
  <c r="J268" i="1" s="1"/>
  <c r="E268" i="1"/>
  <c r="G268" i="1" s="1"/>
  <c r="D268" i="1"/>
  <c r="P267" i="1"/>
  <c r="M267" i="1"/>
  <c r="N267" i="1" s="1"/>
  <c r="L267" i="1"/>
  <c r="K267" i="1"/>
  <c r="I267" i="1"/>
  <c r="H267" i="1"/>
  <c r="J267" i="1" s="1"/>
  <c r="E267" i="1"/>
  <c r="D267" i="1"/>
  <c r="P266" i="1"/>
  <c r="M266" i="1"/>
  <c r="L266" i="1"/>
  <c r="K266" i="1"/>
  <c r="H266" i="1"/>
  <c r="E266" i="1"/>
  <c r="D266" i="1"/>
  <c r="P265" i="1"/>
  <c r="M265" i="1"/>
  <c r="L265" i="1"/>
  <c r="K265" i="1"/>
  <c r="H265" i="1"/>
  <c r="E265" i="1"/>
  <c r="D265" i="1"/>
  <c r="P264" i="1"/>
  <c r="M264" i="1"/>
  <c r="L264" i="1"/>
  <c r="K264" i="1"/>
  <c r="I264" i="1"/>
  <c r="H264" i="1"/>
  <c r="E264" i="1"/>
  <c r="D264" i="1"/>
  <c r="P260" i="1"/>
  <c r="M260" i="1"/>
  <c r="L260" i="1"/>
  <c r="K260" i="1"/>
  <c r="H260" i="1"/>
  <c r="E260" i="1"/>
  <c r="D260" i="1"/>
  <c r="P259" i="1"/>
  <c r="F259" i="1" s="1"/>
  <c r="M259" i="1"/>
  <c r="L259" i="1"/>
  <c r="K259" i="1"/>
  <c r="H259" i="1"/>
  <c r="J259" i="1" s="1"/>
  <c r="E259" i="1"/>
  <c r="D259" i="1"/>
  <c r="P258" i="1"/>
  <c r="I258" i="1" s="1"/>
  <c r="M258" i="1"/>
  <c r="M261" i="1" s="1"/>
  <c r="L258" i="1"/>
  <c r="K258" i="1"/>
  <c r="H258" i="1"/>
  <c r="E258" i="1"/>
  <c r="D258" i="1"/>
  <c r="J258" i="1" s="1"/>
  <c r="P254" i="1"/>
  <c r="M254" i="1"/>
  <c r="L254" i="1"/>
  <c r="K254" i="1"/>
  <c r="H254" i="1"/>
  <c r="E254" i="1"/>
  <c r="G254" i="1" s="1"/>
  <c r="D254" i="1"/>
  <c r="P253" i="1"/>
  <c r="M253" i="1"/>
  <c r="L253" i="1"/>
  <c r="K253" i="1"/>
  <c r="H253" i="1"/>
  <c r="J253" i="1" s="1"/>
  <c r="E253" i="1"/>
  <c r="D253" i="1"/>
  <c r="P252" i="1"/>
  <c r="I252" i="1" s="1"/>
  <c r="M252" i="1"/>
  <c r="L252" i="1"/>
  <c r="K252" i="1"/>
  <c r="H252" i="1"/>
  <c r="E252" i="1"/>
  <c r="D252" i="1"/>
  <c r="O252" i="1" s="1"/>
  <c r="P251" i="1"/>
  <c r="M251" i="1"/>
  <c r="L251" i="1"/>
  <c r="K251" i="1"/>
  <c r="H251" i="1"/>
  <c r="E251" i="1"/>
  <c r="F251" i="1" s="1"/>
  <c r="D251" i="1"/>
  <c r="G251" i="1" s="1"/>
  <c r="P250" i="1"/>
  <c r="M250" i="1"/>
  <c r="L250" i="1"/>
  <c r="K250" i="1"/>
  <c r="H250" i="1"/>
  <c r="E250" i="1"/>
  <c r="G250" i="1" s="1"/>
  <c r="D250" i="1"/>
  <c r="O250" i="1" s="1"/>
  <c r="P249" i="1"/>
  <c r="M249" i="1"/>
  <c r="L249" i="1"/>
  <c r="K249" i="1"/>
  <c r="H249" i="1"/>
  <c r="E249" i="1"/>
  <c r="D249" i="1"/>
  <c r="P245" i="1"/>
  <c r="M245" i="1"/>
  <c r="L245" i="1"/>
  <c r="K245" i="1"/>
  <c r="H245" i="1"/>
  <c r="E245" i="1"/>
  <c r="D245" i="1"/>
  <c r="P244" i="1"/>
  <c r="M244" i="1"/>
  <c r="L244" i="1"/>
  <c r="K244" i="1"/>
  <c r="H244" i="1"/>
  <c r="J244" i="1" s="1"/>
  <c r="E244" i="1"/>
  <c r="D244" i="1"/>
  <c r="P243" i="1"/>
  <c r="I243" i="1" s="1"/>
  <c r="M243" i="1"/>
  <c r="L243" i="1"/>
  <c r="K243" i="1"/>
  <c r="J243" i="1"/>
  <c r="H243" i="1"/>
  <c r="E243" i="1"/>
  <c r="D243" i="1"/>
  <c r="P242" i="1"/>
  <c r="M242" i="1"/>
  <c r="L242" i="1"/>
  <c r="K242" i="1"/>
  <c r="H242" i="1"/>
  <c r="E242" i="1"/>
  <c r="F242" i="1" s="1"/>
  <c r="D242" i="1"/>
  <c r="G242" i="1" s="1"/>
  <c r="P241" i="1"/>
  <c r="M241" i="1"/>
  <c r="L241" i="1"/>
  <c r="K241" i="1"/>
  <c r="H241" i="1"/>
  <c r="E241" i="1"/>
  <c r="G241" i="1" s="1"/>
  <c r="D241" i="1"/>
  <c r="O241" i="1" s="1"/>
  <c r="P240" i="1"/>
  <c r="M240" i="1"/>
  <c r="L240" i="1"/>
  <c r="K240" i="1"/>
  <c r="H240" i="1"/>
  <c r="E240" i="1"/>
  <c r="D240" i="1"/>
  <c r="P239" i="1"/>
  <c r="M239" i="1"/>
  <c r="L239" i="1"/>
  <c r="K239" i="1"/>
  <c r="H239" i="1"/>
  <c r="E239" i="1"/>
  <c r="D239" i="1"/>
  <c r="P238" i="1"/>
  <c r="N238" i="1"/>
  <c r="M238" i="1"/>
  <c r="L238" i="1"/>
  <c r="K238" i="1"/>
  <c r="J238" i="1"/>
  <c r="I238" i="1"/>
  <c r="H238" i="1"/>
  <c r="F238" i="1"/>
  <c r="E238" i="1"/>
  <c r="G238" i="1" s="1"/>
  <c r="D238" i="1"/>
  <c r="P234" i="1"/>
  <c r="N234" i="1"/>
  <c r="M234" i="1"/>
  <c r="L234" i="1"/>
  <c r="K234" i="1"/>
  <c r="I234" i="1"/>
  <c r="H234" i="1"/>
  <c r="E234" i="1"/>
  <c r="D234" i="1"/>
  <c r="O234" i="1" s="1"/>
  <c r="P233" i="1"/>
  <c r="M233" i="1"/>
  <c r="L233" i="1"/>
  <c r="K233" i="1"/>
  <c r="H233" i="1"/>
  <c r="E233" i="1"/>
  <c r="F233" i="1" s="1"/>
  <c r="D233" i="1"/>
  <c r="G233" i="1" s="1"/>
  <c r="P232" i="1"/>
  <c r="M232" i="1"/>
  <c r="L232" i="1"/>
  <c r="K232" i="1"/>
  <c r="H232" i="1"/>
  <c r="E232" i="1"/>
  <c r="D232" i="1"/>
  <c r="P231" i="1"/>
  <c r="M231" i="1"/>
  <c r="L231" i="1"/>
  <c r="K231" i="1"/>
  <c r="I231" i="1"/>
  <c r="H231" i="1"/>
  <c r="E231" i="1"/>
  <c r="D231" i="1"/>
  <c r="O231" i="1" s="1"/>
  <c r="P230" i="1"/>
  <c r="M230" i="1"/>
  <c r="L230" i="1"/>
  <c r="K230" i="1"/>
  <c r="I230" i="1"/>
  <c r="H230" i="1"/>
  <c r="E230" i="1"/>
  <c r="F230" i="1" s="1"/>
  <c r="D230" i="1"/>
  <c r="P229" i="1"/>
  <c r="M229" i="1"/>
  <c r="L229" i="1"/>
  <c r="K229" i="1"/>
  <c r="H229" i="1"/>
  <c r="G229" i="1"/>
  <c r="E229" i="1"/>
  <c r="D229" i="1"/>
  <c r="P228" i="1"/>
  <c r="M228" i="1"/>
  <c r="L228" i="1"/>
  <c r="K228" i="1"/>
  <c r="H228" i="1"/>
  <c r="G228" i="1"/>
  <c r="E228" i="1"/>
  <c r="D228" i="1"/>
  <c r="P224" i="1"/>
  <c r="M224" i="1"/>
  <c r="L224" i="1"/>
  <c r="K224" i="1"/>
  <c r="N224" i="1" s="1"/>
  <c r="I224" i="1"/>
  <c r="H224" i="1"/>
  <c r="G224" i="1"/>
  <c r="E224" i="1"/>
  <c r="F224" i="1" s="1"/>
  <c r="D224" i="1"/>
  <c r="J224" i="1" s="1"/>
  <c r="P223" i="1"/>
  <c r="M223" i="1"/>
  <c r="L223" i="1"/>
  <c r="K223" i="1"/>
  <c r="H223" i="1"/>
  <c r="G223" i="1"/>
  <c r="E223" i="1"/>
  <c r="D223" i="1"/>
  <c r="P222" i="1"/>
  <c r="M222" i="1"/>
  <c r="L222" i="1"/>
  <c r="K222" i="1"/>
  <c r="H222" i="1"/>
  <c r="J222" i="1" s="1"/>
  <c r="E222" i="1"/>
  <c r="D222" i="1"/>
  <c r="P221" i="1"/>
  <c r="M221" i="1"/>
  <c r="L221" i="1"/>
  <c r="K221" i="1"/>
  <c r="H221" i="1"/>
  <c r="I221" i="1" s="1"/>
  <c r="E221" i="1"/>
  <c r="D221" i="1"/>
  <c r="P220" i="1"/>
  <c r="M220" i="1"/>
  <c r="L220" i="1"/>
  <c r="K220" i="1"/>
  <c r="H220" i="1"/>
  <c r="E220" i="1"/>
  <c r="D220" i="1"/>
  <c r="P219" i="1"/>
  <c r="N219" i="1"/>
  <c r="M219" i="1"/>
  <c r="L219" i="1"/>
  <c r="K219" i="1"/>
  <c r="O219" i="1" s="1"/>
  <c r="J219" i="1"/>
  <c r="H219" i="1"/>
  <c r="E219" i="1"/>
  <c r="D219" i="1"/>
  <c r="P218" i="1"/>
  <c r="M218" i="1"/>
  <c r="L218" i="1"/>
  <c r="K218" i="1"/>
  <c r="H218" i="1"/>
  <c r="E218" i="1"/>
  <c r="F218" i="1" s="1"/>
  <c r="D218" i="1"/>
  <c r="P217" i="1"/>
  <c r="M217" i="1"/>
  <c r="L217" i="1"/>
  <c r="K217" i="1"/>
  <c r="H217" i="1"/>
  <c r="E217" i="1"/>
  <c r="F217" i="1" s="1"/>
  <c r="D217" i="1"/>
  <c r="P213" i="1"/>
  <c r="M213" i="1"/>
  <c r="L213" i="1"/>
  <c r="K213" i="1"/>
  <c r="H213" i="1"/>
  <c r="E213" i="1"/>
  <c r="D213" i="1"/>
  <c r="P212" i="1"/>
  <c r="M212" i="1"/>
  <c r="L212" i="1"/>
  <c r="K212" i="1"/>
  <c r="H212" i="1"/>
  <c r="I212" i="1" s="1"/>
  <c r="E212" i="1"/>
  <c r="D212" i="1"/>
  <c r="P211" i="1"/>
  <c r="M211" i="1"/>
  <c r="L211" i="1"/>
  <c r="N211" i="1" s="1"/>
  <c r="K211" i="1"/>
  <c r="H211" i="1"/>
  <c r="E211" i="1"/>
  <c r="G211" i="1" s="1"/>
  <c r="D211" i="1"/>
  <c r="P210" i="1"/>
  <c r="M210" i="1"/>
  <c r="L210" i="1"/>
  <c r="K210" i="1"/>
  <c r="H210" i="1"/>
  <c r="G210" i="1"/>
  <c r="F210" i="1"/>
  <c r="E210" i="1"/>
  <c r="D210" i="1"/>
  <c r="O210" i="1" s="1"/>
  <c r="P209" i="1"/>
  <c r="M209" i="1"/>
  <c r="L209" i="1"/>
  <c r="K209" i="1"/>
  <c r="I209" i="1"/>
  <c r="H209" i="1"/>
  <c r="E209" i="1"/>
  <c r="D209" i="1"/>
  <c r="O209" i="1" s="1"/>
  <c r="P208" i="1"/>
  <c r="M208" i="1"/>
  <c r="L208" i="1"/>
  <c r="K208" i="1"/>
  <c r="H208" i="1"/>
  <c r="E208" i="1"/>
  <c r="D208" i="1"/>
  <c r="P207" i="1"/>
  <c r="M207" i="1"/>
  <c r="N207" i="1" s="1"/>
  <c r="L207" i="1"/>
  <c r="K207" i="1"/>
  <c r="I207" i="1"/>
  <c r="H207" i="1"/>
  <c r="J207" i="1" s="1"/>
  <c r="E207" i="1"/>
  <c r="G207" i="1" s="1"/>
  <c r="D207" i="1"/>
  <c r="P206" i="1"/>
  <c r="N206" i="1" s="1"/>
  <c r="M206" i="1"/>
  <c r="L206" i="1"/>
  <c r="K206" i="1"/>
  <c r="H206" i="1"/>
  <c r="F206" i="1"/>
  <c r="E206" i="1"/>
  <c r="D206" i="1"/>
  <c r="P205" i="1"/>
  <c r="M205" i="1"/>
  <c r="L205" i="1"/>
  <c r="K205" i="1"/>
  <c r="H205" i="1"/>
  <c r="G205" i="1"/>
  <c r="E205" i="1"/>
  <c r="D205" i="1"/>
  <c r="P204" i="1"/>
  <c r="N204" i="1"/>
  <c r="M204" i="1"/>
  <c r="L204" i="1"/>
  <c r="K204" i="1"/>
  <c r="J204" i="1"/>
  <c r="H204" i="1"/>
  <c r="E204" i="1"/>
  <c r="D204" i="1"/>
  <c r="P203" i="1"/>
  <c r="M203" i="1"/>
  <c r="L203" i="1"/>
  <c r="K203" i="1"/>
  <c r="O203" i="1" s="1"/>
  <c r="H203" i="1"/>
  <c r="J203" i="1" s="1"/>
  <c r="G203" i="1"/>
  <c r="E203" i="1"/>
  <c r="D203" i="1"/>
  <c r="P202" i="1"/>
  <c r="F202" i="1" s="1"/>
  <c r="M202" i="1"/>
  <c r="L202" i="1"/>
  <c r="K202" i="1"/>
  <c r="H202" i="1"/>
  <c r="E202" i="1"/>
  <c r="D202" i="1"/>
  <c r="P201" i="1"/>
  <c r="M201" i="1"/>
  <c r="L201" i="1"/>
  <c r="K201" i="1"/>
  <c r="H201" i="1"/>
  <c r="I201" i="1" s="1"/>
  <c r="E201" i="1"/>
  <c r="D201" i="1"/>
  <c r="P197" i="1"/>
  <c r="M197" i="1"/>
  <c r="L197" i="1"/>
  <c r="K197" i="1"/>
  <c r="H197" i="1"/>
  <c r="F197" i="1"/>
  <c r="E197" i="1"/>
  <c r="D197" i="1"/>
  <c r="G197" i="1" s="1"/>
  <c r="P196" i="1"/>
  <c r="O196" i="1"/>
  <c r="M196" i="1"/>
  <c r="L196" i="1"/>
  <c r="K196" i="1"/>
  <c r="I196" i="1"/>
  <c r="H196" i="1"/>
  <c r="E196" i="1"/>
  <c r="F196" i="1" s="1"/>
  <c r="D196" i="1"/>
  <c r="P195" i="1"/>
  <c r="M195" i="1"/>
  <c r="L195" i="1"/>
  <c r="K195" i="1"/>
  <c r="H195" i="1"/>
  <c r="E195" i="1"/>
  <c r="D195" i="1"/>
  <c r="P194" i="1"/>
  <c r="M194" i="1"/>
  <c r="N194" i="1" s="1"/>
  <c r="L194" i="1"/>
  <c r="K194" i="1"/>
  <c r="I194" i="1"/>
  <c r="H194" i="1"/>
  <c r="E194" i="1"/>
  <c r="G194" i="1" s="1"/>
  <c r="D194" i="1"/>
  <c r="J194" i="1" s="1"/>
  <c r="P193" i="1"/>
  <c r="M193" i="1"/>
  <c r="L193" i="1"/>
  <c r="K193" i="1"/>
  <c r="H193" i="1"/>
  <c r="E193" i="1"/>
  <c r="D193" i="1"/>
  <c r="P192" i="1"/>
  <c r="M192" i="1"/>
  <c r="L192" i="1"/>
  <c r="K192" i="1"/>
  <c r="H192" i="1"/>
  <c r="E192" i="1"/>
  <c r="F192" i="1" s="1"/>
  <c r="D192" i="1"/>
  <c r="P191" i="1"/>
  <c r="M191" i="1"/>
  <c r="L191" i="1"/>
  <c r="N191" i="1" s="1"/>
  <c r="K191" i="1"/>
  <c r="J191" i="1"/>
  <c r="H191" i="1"/>
  <c r="I191" i="1" s="1"/>
  <c r="E191" i="1"/>
  <c r="D191" i="1"/>
  <c r="P190" i="1"/>
  <c r="N190" i="1" s="1"/>
  <c r="M190" i="1"/>
  <c r="L190" i="1"/>
  <c r="K190" i="1"/>
  <c r="I190" i="1"/>
  <c r="H190" i="1"/>
  <c r="J190" i="1" s="1"/>
  <c r="E190" i="1"/>
  <c r="D190" i="1"/>
  <c r="P189" i="1"/>
  <c r="M189" i="1"/>
  <c r="L189" i="1"/>
  <c r="K189" i="1"/>
  <c r="H189" i="1"/>
  <c r="F189" i="1"/>
  <c r="E189" i="1"/>
  <c r="G189" i="1" s="1"/>
  <c r="D189" i="1"/>
  <c r="P188" i="1"/>
  <c r="O188" i="1"/>
  <c r="M188" i="1"/>
  <c r="L188" i="1"/>
  <c r="K188" i="1"/>
  <c r="I188" i="1"/>
  <c r="H188" i="1"/>
  <c r="E188" i="1"/>
  <c r="F188" i="1" s="1"/>
  <c r="D188" i="1"/>
  <c r="P184" i="1"/>
  <c r="M184" i="1"/>
  <c r="L184" i="1"/>
  <c r="K184" i="1"/>
  <c r="H184" i="1"/>
  <c r="F184" i="1"/>
  <c r="E184" i="1"/>
  <c r="G184" i="1" s="1"/>
  <c r="D184" i="1"/>
  <c r="P183" i="1"/>
  <c r="M183" i="1"/>
  <c r="L183" i="1"/>
  <c r="K183" i="1"/>
  <c r="H183" i="1"/>
  <c r="I183" i="1" s="1"/>
  <c r="E183" i="1"/>
  <c r="F183" i="1" s="1"/>
  <c r="D183" i="1"/>
  <c r="P182" i="1"/>
  <c r="M182" i="1"/>
  <c r="M185" i="1" s="1"/>
  <c r="L182" i="1"/>
  <c r="K182" i="1"/>
  <c r="H182" i="1"/>
  <c r="E182" i="1"/>
  <c r="D182" i="1"/>
  <c r="P181" i="1"/>
  <c r="M181" i="1"/>
  <c r="L181" i="1"/>
  <c r="K181" i="1"/>
  <c r="H181" i="1"/>
  <c r="E181" i="1"/>
  <c r="D181" i="1"/>
  <c r="P180" i="1"/>
  <c r="N180" i="1"/>
  <c r="M180" i="1"/>
  <c r="L180" i="1"/>
  <c r="K180" i="1"/>
  <c r="H180" i="1"/>
  <c r="E180" i="1"/>
  <c r="F180" i="1" s="1"/>
  <c r="D180" i="1"/>
  <c r="P179" i="1"/>
  <c r="M179" i="1"/>
  <c r="L179" i="1"/>
  <c r="K179" i="1"/>
  <c r="H179" i="1"/>
  <c r="E179" i="1"/>
  <c r="D179" i="1"/>
  <c r="P175" i="1"/>
  <c r="M175" i="1"/>
  <c r="L175" i="1"/>
  <c r="N175" i="1" s="1"/>
  <c r="K175" i="1"/>
  <c r="H175" i="1"/>
  <c r="I175" i="1" s="1"/>
  <c r="E175" i="1"/>
  <c r="F175" i="1" s="1"/>
  <c r="D175" i="1"/>
  <c r="P174" i="1"/>
  <c r="M174" i="1"/>
  <c r="L174" i="1"/>
  <c r="K174" i="1"/>
  <c r="H174" i="1"/>
  <c r="E174" i="1"/>
  <c r="E176" i="1" s="1"/>
  <c r="D174" i="1"/>
  <c r="P173" i="1"/>
  <c r="M173" i="1"/>
  <c r="L173" i="1"/>
  <c r="K173" i="1"/>
  <c r="H173" i="1"/>
  <c r="E173" i="1"/>
  <c r="G173" i="1" s="1"/>
  <c r="D173" i="1"/>
  <c r="P172" i="1"/>
  <c r="F172" i="1" s="1"/>
  <c r="M172" i="1"/>
  <c r="L172" i="1"/>
  <c r="K172" i="1"/>
  <c r="J172" i="1"/>
  <c r="H172" i="1"/>
  <c r="E172" i="1"/>
  <c r="G172" i="1" s="1"/>
  <c r="D172" i="1"/>
  <c r="P171" i="1"/>
  <c r="M171" i="1"/>
  <c r="L171" i="1"/>
  <c r="K171" i="1"/>
  <c r="H171" i="1"/>
  <c r="G171" i="1"/>
  <c r="E171" i="1"/>
  <c r="F171" i="1" s="1"/>
  <c r="D171" i="1"/>
  <c r="P170" i="1"/>
  <c r="M170" i="1"/>
  <c r="L170" i="1"/>
  <c r="K170" i="1"/>
  <c r="H170" i="1"/>
  <c r="E170" i="1"/>
  <c r="D170" i="1"/>
  <c r="D176" i="1" s="1"/>
  <c r="P166" i="1"/>
  <c r="M166" i="1"/>
  <c r="L166" i="1"/>
  <c r="K166" i="1"/>
  <c r="H166" i="1"/>
  <c r="F166" i="1"/>
  <c r="E166" i="1"/>
  <c r="D166" i="1"/>
  <c r="G166" i="1" s="1"/>
  <c r="P165" i="1"/>
  <c r="M165" i="1"/>
  <c r="L165" i="1"/>
  <c r="O165" i="1" s="1"/>
  <c r="K165" i="1"/>
  <c r="H165" i="1"/>
  <c r="E165" i="1"/>
  <c r="D165" i="1"/>
  <c r="P164" i="1"/>
  <c r="M164" i="1"/>
  <c r="L164" i="1"/>
  <c r="K164" i="1"/>
  <c r="I164" i="1"/>
  <c r="H164" i="1"/>
  <c r="E164" i="1"/>
  <c r="D164" i="1"/>
  <c r="P163" i="1"/>
  <c r="M163" i="1"/>
  <c r="L163" i="1"/>
  <c r="K163" i="1"/>
  <c r="I163" i="1"/>
  <c r="H163" i="1"/>
  <c r="J163" i="1" s="1"/>
  <c r="F163" i="1"/>
  <c r="E163" i="1"/>
  <c r="D163" i="1"/>
  <c r="P162" i="1"/>
  <c r="M162" i="1"/>
  <c r="L162" i="1"/>
  <c r="K162" i="1"/>
  <c r="O162" i="1" s="1"/>
  <c r="H162" i="1"/>
  <c r="I162" i="1" s="1"/>
  <c r="F162" i="1"/>
  <c r="E162" i="1"/>
  <c r="G162" i="1" s="1"/>
  <c r="D162" i="1"/>
  <c r="P161" i="1"/>
  <c r="O161" i="1"/>
  <c r="M161" i="1"/>
  <c r="L161" i="1"/>
  <c r="K161" i="1"/>
  <c r="H161" i="1"/>
  <c r="E161" i="1"/>
  <c r="F161" i="1" s="1"/>
  <c r="D161" i="1"/>
  <c r="P160" i="1"/>
  <c r="N160" i="1" s="1"/>
  <c r="M160" i="1"/>
  <c r="L160" i="1"/>
  <c r="K160" i="1"/>
  <c r="I160" i="1"/>
  <c r="H160" i="1"/>
  <c r="J160" i="1" s="1"/>
  <c r="E160" i="1"/>
  <c r="D160" i="1"/>
  <c r="P159" i="1"/>
  <c r="F159" i="1" s="1"/>
  <c r="M159" i="1"/>
  <c r="L159" i="1"/>
  <c r="K159" i="1"/>
  <c r="O159" i="1" s="1"/>
  <c r="H159" i="1"/>
  <c r="E159" i="1"/>
  <c r="D159" i="1"/>
  <c r="J159" i="1" s="1"/>
  <c r="P158" i="1"/>
  <c r="M158" i="1"/>
  <c r="L158" i="1"/>
  <c r="K158" i="1"/>
  <c r="H158" i="1"/>
  <c r="F158" i="1"/>
  <c r="E158" i="1"/>
  <c r="D158" i="1"/>
  <c r="G158" i="1" s="1"/>
  <c r="P157" i="1"/>
  <c r="M157" i="1"/>
  <c r="L157" i="1"/>
  <c r="O157" i="1" s="1"/>
  <c r="K157" i="1"/>
  <c r="H157" i="1"/>
  <c r="E157" i="1"/>
  <c r="D157" i="1"/>
  <c r="P156" i="1"/>
  <c r="M156" i="1"/>
  <c r="L156" i="1"/>
  <c r="K156" i="1"/>
  <c r="I156" i="1"/>
  <c r="H156" i="1"/>
  <c r="E156" i="1"/>
  <c r="D156" i="1"/>
  <c r="P155" i="1"/>
  <c r="M155" i="1"/>
  <c r="L155" i="1"/>
  <c r="K155" i="1"/>
  <c r="I155" i="1"/>
  <c r="H155" i="1"/>
  <c r="J155" i="1" s="1"/>
  <c r="F155" i="1"/>
  <c r="E155" i="1"/>
  <c r="D155" i="1"/>
  <c r="P154" i="1"/>
  <c r="M154" i="1"/>
  <c r="L154" i="1"/>
  <c r="K154" i="1"/>
  <c r="O154" i="1" s="1"/>
  <c r="H154" i="1"/>
  <c r="I154" i="1" s="1"/>
  <c r="F154" i="1"/>
  <c r="E154" i="1"/>
  <c r="G154" i="1" s="1"/>
  <c r="D154" i="1"/>
  <c r="P153" i="1"/>
  <c r="O153" i="1"/>
  <c r="M153" i="1"/>
  <c r="L153" i="1"/>
  <c r="K153" i="1"/>
  <c r="H153" i="1"/>
  <c r="E153" i="1"/>
  <c r="F153" i="1" s="1"/>
  <c r="D153" i="1"/>
  <c r="P152" i="1"/>
  <c r="N152" i="1" s="1"/>
  <c r="M152" i="1"/>
  <c r="L152" i="1"/>
  <c r="K152" i="1"/>
  <c r="I152" i="1"/>
  <c r="H152" i="1"/>
  <c r="J152" i="1" s="1"/>
  <c r="E152" i="1"/>
  <c r="D152" i="1"/>
  <c r="P151" i="1"/>
  <c r="F151" i="1" s="1"/>
  <c r="M151" i="1"/>
  <c r="L151" i="1"/>
  <c r="K151" i="1"/>
  <c r="O151" i="1" s="1"/>
  <c r="H151" i="1"/>
  <c r="E151" i="1"/>
  <c r="D151" i="1"/>
  <c r="J151" i="1" s="1"/>
  <c r="P150" i="1"/>
  <c r="M150" i="1"/>
  <c r="L150" i="1"/>
  <c r="K150" i="1"/>
  <c r="H150" i="1"/>
  <c r="F150" i="1"/>
  <c r="E150" i="1"/>
  <c r="D150" i="1"/>
  <c r="G150" i="1" s="1"/>
  <c r="P149" i="1"/>
  <c r="M149" i="1"/>
  <c r="L149" i="1"/>
  <c r="O149" i="1" s="1"/>
  <c r="K149" i="1"/>
  <c r="H149" i="1"/>
  <c r="E149" i="1"/>
  <c r="D149" i="1"/>
  <c r="P148" i="1"/>
  <c r="M148" i="1"/>
  <c r="L148" i="1"/>
  <c r="K148" i="1"/>
  <c r="I148" i="1"/>
  <c r="H148" i="1"/>
  <c r="E148" i="1"/>
  <c r="D148" i="1"/>
  <c r="P147" i="1"/>
  <c r="M147" i="1"/>
  <c r="L147" i="1"/>
  <c r="K147" i="1"/>
  <c r="I147" i="1"/>
  <c r="H147" i="1"/>
  <c r="J147" i="1" s="1"/>
  <c r="F147" i="1"/>
  <c r="E147" i="1"/>
  <c r="D147" i="1"/>
  <c r="D167" i="1" s="1"/>
  <c r="P143" i="1"/>
  <c r="M143" i="1"/>
  <c r="L143" i="1"/>
  <c r="K143" i="1"/>
  <c r="H143" i="1"/>
  <c r="I143" i="1" s="1"/>
  <c r="E143" i="1"/>
  <c r="D143" i="1"/>
  <c r="P142" i="1"/>
  <c r="M142" i="1"/>
  <c r="L142" i="1"/>
  <c r="K142" i="1"/>
  <c r="I142" i="1"/>
  <c r="H142" i="1"/>
  <c r="J142" i="1" s="1"/>
  <c r="F142" i="1"/>
  <c r="E142" i="1"/>
  <c r="D142" i="1"/>
  <c r="P141" i="1"/>
  <c r="M141" i="1"/>
  <c r="L141" i="1"/>
  <c r="K141" i="1"/>
  <c r="H141" i="1"/>
  <c r="I141" i="1" s="1"/>
  <c r="F141" i="1"/>
  <c r="E141" i="1"/>
  <c r="D141" i="1"/>
  <c r="G141" i="1" s="1"/>
  <c r="P140" i="1"/>
  <c r="M140" i="1"/>
  <c r="L140" i="1"/>
  <c r="K140" i="1"/>
  <c r="H140" i="1"/>
  <c r="G140" i="1"/>
  <c r="E140" i="1"/>
  <c r="D140" i="1"/>
  <c r="P139" i="1"/>
  <c r="P144" i="1" s="1"/>
  <c r="N139" i="1"/>
  <c r="M139" i="1"/>
  <c r="L139" i="1"/>
  <c r="K139" i="1"/>
  <c r="I139" i="1"/>
  <c r="H139" i="1"/>
  <c r="E139" i="1"/>
  <c r="D139" i="1"/>
  <c r="P135" i="1"/>
  <c r="M135" i="1"/>
  <c r="L135" i="1"/>
  <c r="K135" i="1"/>
  <c r="H135" i="1"/>
  <c r="E135" i="1"/>
  <c r="D135" i="1"/>
  <c r="O135" i="1" s="1"/>
  <c r="P134" i="1"/>
  <c r="M134" i="1"/>
  <c r="L134" i="1"/>
  <c r="K134" i="1"/>
  <c r="H134" i="1"/>
  <c r="I134" i="1" s="1"/>
  <c r="E134" i="1"/>
  <c r="F134" i="1" s="1"/>
  <c r="D134" i="1"/>
  <c r="P133" i="1"/>
  <c r="M133" i="1"/>
  <c r="L133" i="1"/>
  <c r="K133" i="1"/>
  <c r="H133" i="1"/>
  <c r="I133" i="1" s="1"/>
  <c r="E133" i="1"/>
  <c r="D133" i="1"/>
  <c r="P129" i="1"/>
  <c r="M129" i="1"/>
  <c r="L129" i="1"/>
  <c r="K129" i="1"/>
  <c r="H129" i="1"/>
  <c r="E129" i="1"/>
  <c r="G129" i="1" s="1"/>
  <c r="D129" i="1"/>
  <c r="P128" i="1"/>
  <c r="M128" i="1"/>
  <c r="L128" i="1"/>
  <c r="K128" i="1"/>
  <c r="H128" i="1"/>
  <c r="I128" i="1" s="1"/>
  <c r="F128" i="1"/>
  <c r="E128" i="1"/>
  <c r="D128" i="1"/>
  <c r="G128" i="1" s="1"/>
  <c r="P127" i="1"/>
  <c r="M127" i="1"/>
  <c r="L127" i="1"/>
  <c r="K127" i="1"/>
  <c r="H127" i="1"/>
  <c r="E127" i="1"/>
  <c r="D127" i="1"/>
  <c r="P126" i="1"/>
  <c r="M126" i="1"/>
  <c r="L126" i="1"/>
  <c r="K126" i="1"/>
  <c r="H126" i="1"/>
  <c r="E126" i="1"/>
  <c r="G126" i="1" s="1"/>
  <c r="D126" i="1"/>
  <c r="P125" i="1"/>
  <c r="M125" i="1"/>
  <c r="L125" i="1"/>
  <c r="K125" i="1"/>
  <c r="I125" i="1"/>
  <c r="H125" i="1"/>
  <c r="F125" i="1"/>
  <c r="E125" i="1"/>
  <c r="D125" i="1"/>
  <c r="P124" i="1"/>
  <c r="M124" i="1"/>
  <c r="L124" i="1"/>
  <c r="K124" i="1"/>
  <c r="I124" i="1"/>
  <c r="H124" i="1"/>
  <c r="J124" i="1" s="1"/>
  <c r="G124" i="1"/>
  <c r="E124" i="1"/>
  <c r="F124" i="1" s="1"/>
  <c r="D124" i="1"/>
  <c r="P123" i="1"/>
  <c r="M123" i="1"/>
  <c r="L123" i="1"/>
  <c r="K123" i="1"/>
  <c r="H123" i="1"/>
  <c r="E123" i="1"/>
  <c r="D123" i="1"/>
  <c r="O123" i="1" s="1"/>
  <c r="P122" i="1"/>
  <c r="M122" i="1"/>
  <c r="L122" i="1"/>
  <c r="K122" i="1"/>
  <c r="H122" i="1"/>
  <c r="I122" i="1" s="1"/>
  <c r="E122" i="1"/>
  <c r="D122" i="1"/>
  <c r="P121" i="1"/>
  <c r="M121" i="1"/>
  <c r="L121" i="1"/>
  <c r="K121" i="1"/>
  <c r="I121" i="1"/>
  <c r="H121" i="1"/>
  <c r="F121" i="1"/>
  <c r="E121" i="1"/>
  <c r="D121" i="1"/>
  <c r="P120" i="1"/>
  <c r="M120" i="1"/>
  <c r="L120" i="1"/>
  <c r="K120" i="1"/>
  <c r="I120" i="1"/>
  <c r="H120" i="1"/>
  <c r="J120" i="1" s="1"/>
  <c r="G120" i="1"/>
  <c r="E120" i="1"/>
  <c r="F120" i="1" s="1"/>
  <c r="D120" i="1"/>
  <c r="P119" i="1"/>
  <c r="M119" i="1"/>
  <c r="L119" i="1"/>
  <c r="K119" i="1"/>
  <c r="H119" i="1"/>
  <c r="E119" i="1"/>
  <c r="G119" i="1" s="1"/>
  <c r="D119" i="1"/>
  <c r="P118" i="1"/>
  <c r="M118" i="1"/>
  <c r="L118" i="1"/>
  <c r="K118" i="1"/>
  <c r="H118" i="1"/>
  <c r="E118" i="1"/>
  <c r="D118" i="1"/>
  <c r="P117" i="1"/>
  <c r="M117" i="1"/>
  <c r="L117" i="1"/>
  <c r="N117" i="1" s="1"/>
  <c r="K117" i="1"/>
  <c r="H117" i="1"/>
  <c r="I117" i="1" s="1"/>
  <c r="E117" i="1"/>
  <c r="F117" i="1" s="1"/>
  <c r="D117" i="1"/>
  <c r="P113" i="1"/>
  <c r="M113" i="1"/>
  <c r="L113" i="1"/>
  <c r="K113" i="1"/>
  <c r="H113" i="1"/>
  <c r="I113" i="1" s="1"/>
  <c r="E113" i="1"/>
  <c r="D113" i="1"/>
  <c r="O113" i="1" s="1"/>
  <c r="P112" i="1"/>
  <c r="M112" i="1"/>
  <c r="L112" i="1"/>
  <c r="N112" i="1" s="1"/>
  <c r="K112" i="1"/>
  <c r="H112" i="1"/>
  <c r="I112" i="1" s="1"/>
  <c r="E112" i="1"/>
  <c r="D112" i="1"/>
  <c r="P111" i="1"/>
  <c r="M111" i="1"/>
  <c r="L111" i="1"/>
  <c r="K111" i="1"/>
  <c r="H111" i="1"/>
  <c r="I111" i="1" s="1"/>
  <c r="F111" i="1"/>
  <c r="E111" i="1"/>
  <c r="D111" i="1"/>
  <c r="G111" i="1" s="1"/>
  <c r="P110" i="1"/>
  <c r="M110" i="1"/>
  <c r="L110" i="1"/>
  <c r="K110" i="1"/>
  <c r="H110" i="1"/>
  <c r="E110" i="1"/>
  <c r="D110" i="1"/>
  <c r="P109" i="1"/>
  <c r="M109" i="1"/>
  <c r="L109" i="1"/>
  <c r="K109" i="1"/>
  <c r="I109" i="1"/>
  <c r="H109" i="1"/>
  <c r="E109" i="1"/>
  <c r="D109" i="1"/>
  <c r="P108" i="1"/>
  <c r="M108" i="1"/>
  <c r="L108" i="1"/>
  <c r="K108" i="1"/>
  <c r="H108" i="1"/>
  <c r="I108" i="1" s="1"/>
  <c r="E108" i="1"/>
  <c r="D108" i="1"/>
  <c r="P107" i="1"/>
  <c r="M107" i="1"/>
  <c r="L107" i="1"/>
  <c r="K107" i="1"/>
  <c r="H107" i="1"/>
  <c r="I107" i="1" s="1"/>
  <c r="F107" i="1"/>
  <c r="E107" i="1"/>
  <c r="D107" i="1"/>
  <c r="G107" i="1" s="1"/>
  <c r="P106" i="1"/>
  <c r="M106" i="1"/>
  <c r="L106" i="1"/>
  <c r="K106" i="1"/>
  <c r="H106" i="1"/>
  <c r="G106" i="1"/>
  <c r="E106" i="1"/>
  <c r="D106" i="1"/>
  <c r="P105" i="1"/>
  <c r="M105" i="1"/>
  <c r="L105" i="1"/>
  <c r="K105" i="1"/>
  <c r="H105" i="1"/>
  <c r="J105" i="1" s="1"/>
  <c r="E105" i="1"/>
  <c r="D105" i="1"/>
  <c r="P104" i="1"/>
  <c r="M104" i="1"/>
  <c r="L104" i="1"/>
  <c r="K104" i="1"/>
  <c r="I104" i="1"/>
  <c r="H104" i="1"/>
  <c r="E104" i="1"/>
  <c r="D104" i="1"/>
  <c r="P100" i="1"/>
  <c r="N100" i="1" s="1"/>
  <c r="M100" i="1"/>
  <c r="M101" i="1" s="1"/>
  <c r="L100" i="1"/>
  <c r="L101" i="1" s="1"/>
  <c r="K100" i="1"/>
  <c r="K101" i="1" s="1"/>
  <c r="I100" i="1"/>
  <c r="H100" i="1"/>
  <c r="E100" i="1"/>
  <c r="D100" i="1"/>
  <c r="P96" i="1"/>
  <c r="M96" i="1"/>
  <c r="L96" i="1"/>
  <c r="K96" i="1"/>
  <c r="H96" i="1"/>
  <c r="G96" i="1"/>
  <c r="E96" i="1"/>
  <c r="D96" i="1"/>
  <c r="P95" i="1"/>
  <c r="M95" i="1"/>
  <c r="L95" i="1"/>
  <c r="K95" i="1"/>
  <c r="H95" i="1"/>
  <c r="E95" i="1"/>
  <c r="D95" i="1"/>
  <c r="P94" i="1"/>
  <c r="N94" i="1"/>
  <c r="M94" i="1"/>
  <c r="L94" i="1"/>
  <c r="K94" i="1"/>
  <c r="H94" i="1"/>
  <c r="I94" i="1" s="1"/>
  <c r="E94" i="1"/>
  <c r="D94" i="1"/>
  <c r="P93" i="1"/>
  <c r="F93" i="1" s="1"/>
  <c r="M93" i="1"/>
  <c r="L93" i="1"/>
  <c r="K93" i="1"/>
  <c r="H93" i="1"/>
  <c r="I93" i="1" s="1"/>
  <c r="E93" i="1"/>
  <c r="D93" i="1"/>
  <c r="D97" i="1" s="1"/>
  <c r="P89" i="1"/>
  <c r="M89" i="1"/>
  <c r="L89" i="1"/>
  <c r="N89" i="1" s="1"/>
  <c r="K89" i="1"/>
  <c r="H89" i="1"/>
  <c r="I89" i="1" s="1"/>
  <c r="E89" i="1"/>
  <c r="D89" i="1"/>
  <c r="O89" i="1" s="1"/>
  <c r="P88" i="1"/>
  <c r="M88" i="1"/>
  <c r="L88" i="1"/>
  <c r="K88" i="1"/>
  <c r="N88" i="1" s="1"/>
  <c r="H88" i="1"/>
  <c r="G88" i="1"/>
  <c r="F88" i="1"/>
  <c r="E88" i="1"/>
  <c r="D88" i="1"/>
  <c r="J88" i="1" s="1"/>
  <c r="P87" i="1"/>
  <c r="F87" i="1" s="1"/>
  <c r="M87" i="1"/>
  <c r="L87" i="1"/>
  <c r="K87" i="1"/>
  <c r="H87" i="1"/>
  <c r="J87" i="1" s="1"/>
  <c r="E87" i="1"/>
  <c r="D87" i="1"/>
  <c r="P86" i="1"/>
  <c r="M86" i="1"/>
  <c r="L86" i="1"/>
  <c r="K86" i="1"/>
  <c r="H86" i="1"/>
  <c r="E86" i="1"/>
  <c r="D86" i="1"/>
  <c r="P85" i="1"/>
  <c r="M85" i="1"/>
  <c r="L85" i="1"/>
  <c r="K85" i="1"/>
  <c r="H85" i="1"/>
  <c r="I85" i="1" s="1"/>
  <c r="E85" i="1"/>
  <c r="F85" i="1" s="1"/>
  <c r="D85" i="1"/>
  <c r="P81" i="1"/>
  <c r="M81" i="1"/>
  <c r="L81" i="1"/>
  <c r="K81" i="1"/>
  <c r="I81" i="1"/>
  <c r="H81" i="1"/>
  <c r="E81" i="1"/>
  <c r="F81" i="1" s="1"/>
  <c r="D81" i="1"/>
  <c r="P80" i="1"/>
  <c r="M80" i="1"/>
  <c r="L80" i="1"/>
  <c r="K80" i="1"/>
  <c r="H80" i="1"/>
  <c r="E80" i="1"/>
  <c r="D80" i="1"/>
  <c r="P79" i="1"/>
  <c r="M79" i="1"/>
  <c r="L79" i="1"/>
  <c r="K79" i="1"/>
  <c r="O79" i="1" s="1"/>
  <c r="H79" i="1"/>
  <c r="I79" i="1" s="1"/>
  <c r="G79" i="1"/>
  <c r="F79" i="1"/>
  <c r="E79" i="1"/>
  <c r="D79" i="1"/>
  <c r="P78" i="1"/>
  <c r="M78" i="1"/>
  <c r="L78" i="1"/>
  <c r="K78" i="1"/>
  <c r="H78" i="1"/>
  <c r="I78" i="1" s="1"/>
  <c r="E78" i="1"/>
  <c r="D78" i="1"/>
  <c r="P77" i="1"/>
  <c r="M77" i="1"/>
  <c r="L77" i="1"/>
  <c r="L82" i="1" s="1"/>
  <c r="K77" i="1"/>
  <c r="H77" i="1"/>
  <c r="E77" i="1"/>
  <c r="F77" i="1" s="1"/>
  <c r="D77" i="1"/>
  <c r="P76" i="1"/>
  <c r="M76" i="1"/>
  <c r="M82" i="1" s="1"/>
  <c r="L76" i="1"/>
  <c r="K76" i="1"/>
  <c r="I76" i="1"/>
  <c r="H76" i="1"/>
  <c r="E76" i="1"/>
  <c r="D76" i="1"/>
  <c r="P72" i="1"/>
  <c r="M72" i="1"/>
  <c r="L72" i="1"/>
  <c r="K72" i="1"/>
  <c r="H72" i="1"/>
  <c r="E72" i="1"/>
  <c r="D72" i="1"/>
  <c r="P71" i="1"/>
  <c r="M71" i="1"/>
  <c r="L71" i="1"/>
  <c r="K71" i="1"/>
  <c r="H71" i="1"/>
  <c r="E71" i="1"/>
  <c r="F71" i="1" s="1"/>
  <c r="D71" i="1"/>
  <c r="P70" i="1"/>
  <c r="M70" i="1"/>
  <c r="L70" i="1"/>
  <c r="K70" i="1"/>
  <c r="J70" i="1"/>
  <c r="H70" i="1"/>
  <c r="I70" i="1" s="1"/>
  <c r="E70" i="1"/>
  <c r="D70" i="1"/>
  <c r="P69" i="1"/>
  <c r="M69" i="1"/>
  <c r="L69" i="1"/>
  <c r="N69" i="1" s="1"/>
  <c r="K69" i="1"/>
  <c r="H69" i="1"/>
  <c r="I69" i="1" s="1"/>
  <c r="E69" i="1"/>
  <c r="D69" i="1"/>
  <c r="P68" i="1"/>
  <c r="M68" i="1"/>
  <c r="L68" i="1"/>
  <c r="L73" i="1" s="1"/>
  <c r="K68" i="1"/>
  <c r="H68" i="1"/>
  <c r="J68" i="1" s="1"/>
  <c r="E68" i="1"/>
  <c r="D68" i="1"/>
  <c r="P67" i="1"/>
  <c r="M67" i="1"/>
  <c r="L67" i="1"/>
  <c r="K67" i="1"/>
  <c r="H67" i="1"/>
  <c r="J67" i="1" s="1"/>
  <c r="E67" i="1"/>
  <c r="D67" i="1"/>
  <c r="P63" i="1"/>
  <c r="M63" i="1"/>
  <c r="L63" i="1"/>
  <c r="K63" i="1"/>
  <c r="H63" i="1"/>
  <c r="E63" i="1"/>
  <c r="D63" i="1"/>
  <c r="O63" i="1" s="1"/>
  <c r="P62" i="1"/>
  <c r="M62" i="1"/>
  <c r="M64" i="1" s="1"/>
  <c r="L62" i="1"/>
  <c r="L64" i="1" s="1"/>
  <c r="K62" i="1"/>
  <c r="H62" i="1"/>
  <c r="J62" i="1" s="1"/>
  <c r="E62" i="1"/>
  <c r="D62" i="1"/>
  <c r="P58" i="1"/>
  <c r="M58" i="1"/>
  <c r="L58" i="1"/>
  <c r="K58" i="1"/>
  <c r="H58" i="1"/>
  <c r="E58" i="1"/>
  <c r="F58" i="1" s="1"/>
  <c r="D58" i="1"/>
  <c r="O58" i="1" s="1"/>
  <c r="P57" i="1"/>
  <c r="M57" i="1"/>
  <c r="L57" i="1"/>
  <c r="K57" i="1"/>
  <c r="H57" i="1"/>
  <c r="J57" i="1" s="1"/>
  <c r="E57" i="1"/>
  <c r="F57" i="1" s="1"/>
  <c r="D57" i="1"/>
  <c r="P56" i="1"/>
  <c r="M56" i="1"/>
  <c r="L56" i="1"/>
  <c r="K56" i="1"/>
  <c r="H56" i="1"/>
  <c r="E56" i="1"/>
  <c r="D56" i="1"/>
  <c r="P55" i="1"/>
  <c r="F55" i="1" s="1"/>
  <c r="N55" i="1"/>
  <c r="M55" i="1"/>
  <c r="L55" i="1"/>
  <c r="K55" i="1"/>
  <c r="J55" i="1"/>
  <c r="H55" i="1"/>
  <c r="E55" i="1"/>
  <c r="D55" i="1"/>
  <c r="G55" i="1" s="1"/>
  <c r="P54" i="1"/>
  <c r="M54" i="1"/>
  <c r="L54" i="1"/>
  <c r="K54" i="1"/>
  <c r="H54" i="1"/>
  <c r="J54" i="1" s="1"/>
  <c r="E54" i="1"/>
  <c r="D54" i="1"/>
  <c r="G54" i="1" s="1"/>
  <c r="P53" i="1"/>
  <c r="N53" i="1" s="1"/>
  <c r="M53" i="1"/>
  <c r="L53" i="1"/>
  <c r="K53" i="1"/>
  <c r="I53" i="1"/>
  <c r="H53" i="1"/>
  <c r="E53" i="1"/>
  <c r="D53" i="1"/>
  <c r="O53" i="1" s="1"/>
  <c r="P52" i="1"/>
  <c r="N52" i="1" s="1"/>
  <c r="M52" i="1"/>
  <c r="L52" i="1"/>
  <c r="K52" i="1"/>
  <c r="H52" i="1"/>
  <c r="J52" i="1" s="1"/>
  <c r="F52" i="1"/>
  <c r="E52" i="1"/>
  <c r="D52" i="1"/>
  <c r="P51" i="1"/>
  <c r="M51" i="1"/>
  <c r="L51" i="1"/>
  <c r="K51" i="1"/>
  <c r="J51" i="1"/>
  <c r="I51" i="1"/>
  <c r="H51" i="1"/>
  <c r="E51" i="1"/>
  <c r="D51" i="1"/>
  <c r="P50" i="1"/>
  <c r="M50" i="1"/>
  <c r="L50" i="1"/>
  <c r="K50" i="1"/>
  <c r="H50" i="1"/>
  <c r="E50" i="1"/>
  <c r="D50" i="1"/>
  <c r="O50" i="1" s="1"/>
  <c r="P46" i="1"/>
  <c r="M46" i="1"/>
  <c r="L46" i="1"/>
  <c r="K46" i="1"/>
  <c r="N46" i="1" s="1"/>
  <c r="H46" i="1"/>
  <c r="J46" i="1" s="1"/>
  <c r="G46" i="1"/>
  <c r="E46" i="1"/>
  <c r="F46" i="1" s="1"/>
  <c r="D46" i="1"/>
  <c r="P45" i="1"/>
  <c r="N45" i="1" s="1"/>
  <c r="M45" i="1"/>
  <c r="L45" i="1"/>
  <c r="K45" i="1"/>
  <c r="H45" i="1"/>
  <c r="J45" i="1" s="1"/>
  <c r="E45" i="1"/>
  <c r="D45" i="1"/>
  <c r="P44" i="1"/>
  <c r="M44" i="1"/>
  <c r="L44" i="1"/>
  <c r="K44" i="1"/>
  <c r="H44" i="1"/>
  <c r="E44" i="1"/>
  <c r="D44" i="1"/>
  <c r="P43" i="1"/>
  <c r="N43" i="1"/>
  <c r="M43" i="1"/>
  <c r="L43" i="1"/>
  <c r="K43" i="1"/>
  <c r="J43" i="1"/>
  <c r="H43" i="1"/>
  <c r="E43" i="1"/>
  <c r="D43" i="1"/>
  <c r="P42" i="1"/>
  <c r="M42" i="1"/>
  <c r="L42" i="1"/>
  <c r="K42" i="1"/>
  <c r="H42" i="1"/>
  <c r="E42" i="1"/>
  <c r="D42" i="1"/>
  <c r="P38" i="1"/>
  <c r="M38" i="1"/>
  <c r="L38" i="1"/>
  <c r="N38" i="1" s="1"/>
  <c r="K38" i="1"/>
  <c r="H38" i="1"/>
  <c r="E38" i="1"/>
  <c r="D38" i="1"/>
  <c r="P37" i="1"/>
  <c r="F37" i="1" s="1"/>
  <c r="M37" i="1"/>
  <c r="L37" i="1"/>
  <c r="K37" i="1"/>
  <c r="J37" i="1"/>
  <c r="H37" i="1"/>
  <c r="G37" i="1"/>
  <c r="E37" i="1"/>
  <c r="D37" i="1"/>
  <c r="P36" i="1"/>
  <c r="M36" i="1"/>
  <c r="L36" i="1"/>
  <c r="K36" i="1"/>
  <c r="H36" i="1"/>
  <c r="J36" i="1" s="1"/>
  <c r="E36" i="1"/>
  <c r="D36" i="1"/>
  <c r="P35" i="1"/>
  <c r="M35" i="1"/>
  <c r="L35" i="1"/>
  <c r="K35" i="1"/>
  <c r="H35" i="1"/>
  <c r="J35" i="1" s="1"/>
  <c r="E35" i="1"/>
  <c r="E39" i="1" s="1"/>
  <c r="D35" i="1"/>
  <c r="P34" i="1"/>
  <c r="M34" i="1"/>
  <c r="N34" i="1" s="1"/>
  <c r="L34" i="1"/>
  <c r="K34" i="1"/>
  <c r="I34" i="1"/>
  <c r="H34" i="1"/>
  <c r="E34" i="1"/>
  <c r="D34" i="1"/>
  <c r="P33" i="1"/>
  <c r="M33" i="1"/>
  <c r="L33" i="1"/>
  <c r="K33" i="1"/>
  <c r="N33" i="1" s="1"/>
  <c r="H33" i="1"/>
  <c r="J33" i="1" s="1"/>
  <c r="G33" i="1"/>
  <c r="E33" i="1"/>
  <c r="F33" i="1" s="1"/>
  <c r="D33" i="1"/>
  <c r="P32" i="1"/>
  <c r="P39" i="1" s="1"/>
  <c r="M32" i="1"/>
  <c r="L32" i="1"/>
  <c r="K32" i="1"/>
  <c r="H32" i="1"/>
  <c r="H39" i="1" s="1"/>
  <c r="E32" i="1"/>
  <c r="D32" i="1"/>
  <c r="P28" i="1"/>
  <c r="M28" i="1"/>
  <c r="L28" i="1"/>
  <c r="K28" i="1"/>
  <c r="J28" i="1"/>
  <c r="I28" i="1"/>
  <c r="H28" i="1"/>
  <c r="E28" i="1"/>
  <c r="D28" i="1"/>
  <c r="P27" i="1"/>
  <c r="M27" i="1"/>
  <c r="L27" i="1"/>
  <c r="K27" i="1"/>
  <c r="H27" i="1"/>
  <c r="E27" i="1"/>
  <c r="D27" i="1"/>
  <c r="O27" i="1" s="1"/>
  <c r="P26" i="1"/>
  <c r="M26" i="1"/>
  <c r="L26" i="1"/>
  <c r="K26" i="1"/>
  <c r="H26" i="1"/>
  <c r="E26" i="1"/>
  <c r="D26" i="1"/>
  <c r="P25" i="1"/>
  <c r="M25" i="1"/>
  <c r="L25" i="1"/>
  <c r="N25" i="1" s="1"/>
  <c r="K25" i="1"/>
  <c r="H25" i="1"/>
  <c r="E25" i="1"/>
  <c r="D25" i="1"/>
  <c r="P24" i="1"/>
  <c r="M24" i="1"/>
  <c r="L24" i="1"/>
  <c r="K24" i="1"/>
  <c r="J24" i="1"/>
  <c r="H24" i="1"/>
  <c r="I24" i="1" s="1"/>
  <c r="G24" i="1"/>
  <c r="F24" i="1"/>
  <c r="E24" i="1"/>
  <c r="D24" i="1"/>
  <c r="P23" i="1"/>
  <c r="M23" i="1"/>
  <c r="L23" i="1"/>
  <c r="K23" i="1"/>
  <c r="H23" i="1"/>
  <c r="E23" i="1"/>
  <c r="D23" i="1"/>
  <c r="P19" i="1"/>
  <c r="F19" i="1" s="1"/>
  <c r="M19" i="1"/>
  <c r="L19" i="1"/>
  <c r="K19" i="1"/>
  <c r="J19" i="1"/>
  <c r="H19" i="1"/>
  <c r="I19" i="1" s="1"/>
  <c r="G19" i="1"/>
  <c r="E19" i="1"/>
  <c r="D19" i="1"/>
  <c r="P18" i="1"/>
  <c r="M18" i="1"/>
  <c r="M20" i="1" s="1"/>
  <c r="L18" i="1"/>
  <c r="K18" i="1"/>
  <c r="H18" i="1"/>
  <c r="H20" i="1" s="1"/>
  <c r="E18" i="1"/>
  <c r="E20" i="1" s="1"/>
  <c r="D18" i="1"/>
  <c r="P14" i="1"/>
  <c r="M14" i="1"/>
  <c r="L14" i="1"/>
  <c r="K14" i="1"/>
  <c r="H14" i="1"/>
  <c r="J14" i="1" s="1"/>
  <c r="E14" i="1"/>
  <c r="D14" i="1"/>
  <c r="P13" i="1"/>
  <c r="M13" i="1"/>
  <c r="L13" i="1"/>
  <c r="K13" i="1"/>
  <c r="H13" i="1"/>
  <c r="E13" i="1"/>
  <c r="D13" i="1"/>
  <c r="P12" i="1"/>
  <c r="N12" i="1" s="1"/>
  <c r="M12" i="1"/>
  <c r="L12" i="1"/>
  <c r="K12" i="1"/>
  <c r="I12" i="1"/>
  <c r="H12" i="1"/>
  <c r="E12" i="1"/>
  <c r="D12" i="1"/>
  <c r="O12" i="1" s="1"/>
  <c r="P11" i="1"/>
  <c r="M11" i="1"/>
  <c r="L11" i="1"/>
  <c r="L15" i="1" s="1"/>
  <c r="K11" i="1"/>
  <c r="H11" i="1"/>
  <c r="E11" i="1"/>
  <c r="D11" i="1"/>
  <c r="P10" i="1"/>
  <c r="I10" i="1" s="1"/>
  <c r="M10" i="1"/>
  <c r="L10" i="1"/>
  <c r="K10" i="1"/>
  <c r="J10" i="1"/>
  <c r="H10" i="1"/>
  <c r="E10" i="1"/>
  <c r="G10" i="1" s="1"/>
  <c r="D10" i="1"/>
  <c r="F28" i="1" l="1"/>
  <c r="G28" i="1"/>
  <c r="J42" i="1"/>
  <c r="I42" i="1"/>
  <c r="J44" i="1"/>
  <c r="I44" i="1"/>
  <c r="L59" i="1"/>
  <c r="F51" i="1"/>
  <c r="G51" i="1"/>
  <c r="H15" i="1"/>
  <c r="J11" i="1"/>
  <c r="I11" i="1"/>
  <c r="P15" i="1"/>
  <c r="N11" i="1"/>
  <c r="J25" i="1"/>
  <c r="I25" i="1"/>
  <c r="F10" i="1"/>
  <c r="O13" i="1"/>
  <c r="G14" i="1"/>
  <c r="F14" i="1"/>
  <c r="O26" i="1"/>
  <c r="I37" i="1"/>
  <c r="J38" i="1"/>
  <c r="I38" i="1"/>
  <c r="F54" i="1"/>
  <c r="I56" i="1"/>
  <c r="J56" i="1"/>
  <c r="I63" i="1"/>
  <c r="J71" i="1"/>
  <c r="I71" i="1"/>
  <c r="E47" i="1"/>
  <c r="F43" i="1"/>
  <c r="F11" i="1"/>
  <c r="I14" i="1"/>
  <c r="H29" i="1"/>
  <c r="O34" i="1"/>
  <c r="J34" i="1"/>
  <c r="G42" i="1"/>
  <c r="P64" i="1"/>
  <c r="N62" i="1"/>
  <c r="F68" i="1"/>
  <c r="G68" i="1"/>
  <c r="O25" i="1"/>
  <c r="G26" i="1"/>
  <c r="O38" i="1"/>
  <c r="N44" i="1"/>
  <c r="D15" i="1"/>
  <c r="M15" i="1"/>
  <c r="G12" i="1"/>
  <c r="K20" i="1"/>
  <c r="K29" i="1"/>
  <c r="E29" i="1"/>
  <c r="J27" i="1"/>
  <c r="N27" i="1"/>
  <c r="N28" i="1"/>
  <c r="L39" i="1"/>
  <c r="I33" i="1"/>
  <c r="I35" i="1"/>
  <c r="N35" i="1"/>
  <c r="G38" i="1"/>
  <c r="F42" i="1"/>
  <c r="H47" i="1"/>
  <c r="L47" i="1"/>
  <c r="O44" i="1"/>
  <c r="O45" i="1"/>
  <c r="I46" i="1"/>
  <c r="J50" i="1"/>
  <c r="P59" i="1"/>
  <c r="N51" i="1"/>
  <c r="O52" i="1"/>
  <c r="I52" i="1"/>
  <c r="G53" i="1"/>
  <c r="N58" i="1"/>
  <c r="I62" i="1"/>
  <c r="F63" i="1"/>
  <c r="H64" i="1"/>
  <c r="N67" i="1"/>
  <c r="J69" i="1"/>
  <c r="O72" i="1"/>
  <c r="I77" i="1"/>
  <c r="J80" i="1"/>
  <c r="N80" i="1"/>
  <c r="N85" i="1"/>
  <c r="O87" i="1"/>
  <c r="I88" i="1"/>
  <c r="G93" i="1"/>
  <c r="O96" i="1"/>
  <c r="N104" i="1"/>
  <c r="O106" i="1"/>
  <c r="J107" i="1"/>
  <c r="J108" i="1"/>
  <c r="K114" i="1"/>
  <c r="J111" i="1"/>
  <c r="J112" i="1"/>
  <c r="J117" i="1"/>
  <c r="J118" i="1"/>
  <c r="J121" i="1"/>
  <c r="N121" i="1"/>
  <c r="J125" i="1"/>
  <c r="J128" i="1"/>
  <c r="M198" i="1"/>
  <c r="G190" i="1"/>
  <c r="F190" i="1"/>
  <c r="N193" i="1"/>
  <c r="F193" i="1"/>
  <c r="F203" i="1"/>
  <c r="L225" i="1"/>
  <c r="N307" i="1"/>
  <c r="F307" i="1"/>
  <c r="P20" i="1"/>
  <c r="N19" i="1"/>
  <c r="N24" i="1"/>
  <c r="K39" i="1"/>
  <c r="G34" i="1"/>
  <c r="M39" i="1"/>
  <c r="N37" i="1"/>
  <c r="K64" i="1"/>
  <c r="D64" i="1"/>
  <c r="N10" i="1"/>
  <c r="J26" i="1"/>
  <c r="D39" i="1"/>
  <c r="O39" i="1" s="1"/>
  <c r="F34" i="1"/>
  <c r="E15" i="1"/>
  <c r="J12" i="1"/>
  <c r="N14" i="1"/>
  <c r="O18" i="1"/>
  <c r="L20" i="1"/>
  <c r="O23" i="1"/>
  <c r="L29" i="1"/>
  <c r="F25" i="1"/>
  <c r="I26" i="1"/>
  <c r="N26" i="1"/>
  <c r="O35" i="1"/>
  <c r="O36" i="1"/>
  <c r="F38" i="1"/>
  <c r="N42" i="1"/>
  <c r="D47" i="1"/>
  <c r="I43" i="1"/>
  <c r="M47" i="1"/>
  <c r="G44" i="1"/>
  <c r="K59" i="1"/>
  <c r="G52" i="1"/>
  <c r="J53" i="1"/>
  <c r="I55" i="1"/>
  <c r="G56" i="1"/>
  <c r="O56" i="1"/>
  <c r="O57" i="1"/>
  <c r="I57" i="1"/>
  <c r="N57" i="1"/>
  <c r="O62" i="1"/>
  <c r="G63" i="1"/>
  <c r="O67" i="1"/>
  <c r="O68" i="1"/>
  <c r="K73" i="1"/>
  <c r="G69" i="1"/>
  <c r="F69" i="1"/>
  <c r="F72" i="1"/>
  <c r="H82" i="1"/>
  <c r="J79" i="1"/>
  <c r="G81" i="1"/>
  <c r="O85" i="1"/>
  <c r="O86" i="1"/>
  <c r="G87" i="1"/>
  <c r="J89" i="1"/>
  <c r="G94" i="1"/>
  <c r="F94" i="1"/>
  <c r="O117" i="1"/>
  <c r="O120" i="1"/>
  <c r="O124" i="1"/>
  <c r="N125" i="1"/>
  <c r="I135" i="1"/>
  <c r="F149" i="1"/>
  <c r="G149" i="1"/>
  <c r="F157" i="1"/>
  <c r="G157" i="1"/>
  <c r="F165" i="1"/>
  <c r="G165" i="1"/>
  <c r="I172" i="1"/>
  <c r="I173" i="1"/>
  <c r="J173" i="1"/>
  <c r="N173" i="1"/>
  <c r="O184" i="1"/>
  <c r="O201" i="1"/>
  <c r="G202" i="1"/>
  <c r="G108" i="1"/>
  <c r="F108" i="1"/>
  <c r="L114" i="1"/>
  <c r="G112" i="1"/>
  <c r="F112" i="1"/>
  <c r="I150" i="1"/>
  <c r="J150" i="1"/>
  <c r="N151" i="1"/>
  <c r="I151" i="1"/>
  <c r="I158" i="1"/>
  <c r="J158" i="1"/>
  <c r="N159" i="1"/>
  <c r="I159" i="1"/>
  <c r="I166" i="1"/>
  <c r="J166" i="1"/>
  <c r="J181" i="1"/>
  <c r="I181" i="1"/>
  <c r="N203" i="1"/>
  <c r="I203" i="1"/>
  <c r="J211" i="1"/>
  <c r="I211" i="1"/>
  <c r="G232" i="1"/>
  <c r="O232" i="1"/>
  <c r="G292" i="1"/>
  <c r="F292" i="1"/>
  <c r="D320" i="1"/>
  <c r="G306" i="1"/>
  <c r="O306" i="1"/>
  <c r="P29" i="1"/>
  <c r="M29" i="1"/>
  <c r="N36" i="1"/>
  <c r="P47" i="1"/>
  <c r="G70" i="1"/>
  <c r="O70" i="1"/>
  <c r="O71" i="1"/>
  <c r="N71" i="1"/>
  <c r="O76" i="1"/>
  <c r="J76" i="1"/>
  <c r="N76" i="1"/>
  <c r="G77" i="1"/>
  <c r="F78" i="1"/>
  <c r="G80" i="1"/>
  <c r="F80" i="1"/>
  <c r="H90" i="1"/>
  <c r="M90" i="1"/>
  <c r="G89" i="1"/>
  <c r="F89" i="1"/>
  <c r="J93" i="1"/>
  <c r="J94" i="1"/>
  <c r="J95" i="1"/>
  <c r="I95" i="1"/>
  <c r="J133" i="1"/>
  <c r="N147" i="1"/>
  <c r="N155" i="1"/>
  <c r="N163" i="1"/>
  <c r="F174" i="1"/>
  <c r="G174" i="1"/>
  <c r="O192" i="1"/>
  <c r="G192" i="1"/>
  <c r="N271" i="1"/>
  <c r="F271" i="1"/>
  <c r="O310" i="1"/>
  <c r="J310" i="1"/>
  <c r="G314" i="1"/>
  <c r="F314" i="1"/>
  <c r="F412" i="1"/>
  <c r="G412" i="1"/>
  <c r="I413" i="1"/>
  <c r="J413" i="1"/>
  <c r="N95" i="1"/>
  <c r="O104" i="1"/>
  <c r="J104" i="1"/>
  <c r="O107" i="1"/>
  <c r="O108" i="1"/>
  <c r="N108" i="1"/>
  <c r="O111" i="1"/>
  <c r="O112" i="1"/>
  <c r="O119" i="1"/>
  <c r="G121" i="1"/>
  <c r="G125" i="1"/>
  <c r="N128" i="1"/>
  <c r="O139" i="1"/>
  <c r="J148" i="1"/>
  <c r="G155" i="1"/>
  <c r="J156" i="1"/>
  <c r="G163" i="1"/>
  <c r="J164" i="1"/>
  <c r="K176" i="1"/>
  <c r="O172" i="1"/>
  <c r="M176" i="1"/>
  <c r="K185" i="1"/>
  <c r="N181" i="1"/>
  <c r="D198" i="1"/>
  <c r="K198" i="1"/>
  <c r="L214" i="1"/>
  <c r="O202" i="1"/>
  <c r="J205" i="1"/>
  <c r="J213" i="1"/>
  <c r="G219" i="1"/>
  <c r="F219" i="1"/>
  <c r="J233" i="1"/>
  <c r="I233" i="1"/>
  <c r="N233" i="1"/>
  <c r="J239" i="1"/>
  <c r="I239" i="1"/>
  <c r="N239" i="1"/>
  <c r="J251" i="1"/>
  <c r="I251" i="1"/>
  <c r="N251" i="1"/>
  <c r="J252" i="1"/>
  <c r="O266" i="1"/>
  <c r="G267" i="1"/>
  <c r="F267" i="1"/>
  <c r="G283" i="1"/>
  <c r="E296" i="1"/>
  <c r="G289" i="1"/>
  <c r="F289" i="1"/>
  <c r="G310" i="1"/>
  <c r="O140" i="1"/>
  <c r="K144" i="1"/>
  <c r="N141" i="1"/>
  <c r="N142" i="1"/>
  <c r="K167" i="1"/>
  <c r="N148" i="1"/>
  <c r="O150" i="1"/>
  <c r="O155" i="1"/>
  <c r="N156" i="1"/>
  <c r="O158" i="1"/>
  <c r="O163" i="1"/>
  <c r="N164" i="1"/>
  <c r="O166" i="1"/>
  <c r="F179" i="1"/>
  <c r="L185" i="1"/>
  <c r="O183" i="1"/>
  <c r="O190" i="1"/>
  <c r="O194" i="1"/>
  <c r="N195" i="1"/>
  <c r="N197" i="1"/>
  <c r="N212" i="1"/>
  <c r="J234" i="1"/>
  <c r="J242" i="1"/>
  <c r="I242" i="1"/>
  <c r="N242" i="1"/>
  <c r="N275" i="1"/>
  <c r="F275" i="1"/>
  <c r="J283" i="1"/>
  <c r="J284" i="1"/>
  <c r="I284" i="1"/>
  <c r="N284" i="1"/>
  <c r="J357" i="1"/>
  <c r="I357" i="1"/>
  <c r="F373" i="1"/>
  <c r="G373" i="1"/>
  <c r="F374" i="1"/>
  <c r="N374" i="1"/>
  <c r="F380" i="1"/>
  <c r="E388" i="1"/>
  <c r="G380" i="1"/>
  <c r="O77" i="1"/>
  <c r="K82" i="1"/>
  <c r="G78" i="1"/>
  <c r="L90" i="1"/>
  <c r="F86" i="1"/>
  <c r="N93" i="1"/>
  <c r="O94" i="1"/>
  <c r="O100" i="1"/>
  <c r="O110" i="1"/>
  <c r="N113" i="1"/>
  <c r="M130" i="1"/>
  <c r="O126" i="1"/>
  <c r="O127" i="1"/>
  <c r="N129" i="1"/>
  <c r="M136" i="1"/>
  <c r="L136" i="1"/>
  <c r="H144" i="1"/>
  <c r="M144" i="1"/>
  <c r="F140" i="1"/>
  <c r="L144" i="1"/>
  <c r="G142" i="1"/>
  <c r="G151" i="1"/>
  <c r="G153" i="1"/>
  <c r="J154" i="1"/>
  <c r="G159" i="1"/>
  <c r="G161" i="1"/>
  <c r="J162" i="1"/>
  <c r="F173" i="1"/>
  <c r="G179" i="1"/>
  <c r="G181" i="1"/>
  <c r="O181" i="1"/>
  <c r="N182" i="1"/>
  <c r="O189" i="1"/>
  <c r="J192" i="1"/>
  <c r="O197" i="1"/>
  <c r="I204" i="1"/>
  <c r="F205" i="1"/>
  <c r="F211" i="1"/>
  <c r="J220" i="1"/>
  <c r="I220" i="1"/>
  <c r="J229" i="1"/>
  <c r="I229" i="1"/>
  <c r="G245" i="1"/>
  <c r="G270" i="1"/>
  <c r="H286" i="1"/>
  <c r="P286" i="1"/>
  <c r="M296" i="1"/>
  <c r="N289" i="1"/>
  <c r="J302" i="1"/>
  <c r="I302" i="1"/>
  <c r="I307" i="1"/>
  <c r="O314" i="1"/>
  <c r="F213" i="1"/>
  <c r="M225" i="1"/>
  <c r="N220" i="1"/>
  <c r="N221" i="1"/>
  <c r="N222" i="1"/>
  <c r="M235" i="1"/>
  <c r="K246" i="1"/>
  <c r="G243" i="1"/>
  <c r="O245" i="1"/>
  <c r="M255" i="1"/>
  <c r="G252" i="1"/>
  <c r="O254" i="1"/>
  <c r="O272" i="1"/>
  <c r="O274" i="1"/>
  <c r="O276" i="1"/>
  <c r="O278" i="1"/>
  <c r="O282" i="1"/>
  <c r="L286" i="1"/>
  <c r="N285" i="1"/>
  <c r="G293" i="1"/>
  <c r="N294" i="1"/>
  <c r="H303" i="1"/>
  <c r="P320" i="1"/>
  <c r="O308" i="1"/>
  <c r="O309" i="1"/>
  <c r="I318" i="1"/>
  <c r="J318" i="1"/>
  <c r="O384" i="1"/>
  <c r="J393" i="1"/>
  <c r="I393" i="1"/>
  <c r="J396" i="1"/>
  <c r="J397" i="1"/>
  <c r="I397" i="1"/>
  <c r="O399" i="1"/>
  <c r="F416" i="1"/>
  <c r="G416" i="1"/>
  <c r="I417" i="1"/>
  <c r="J417" i="1"/>
  <c r="N417" i="1"/>
  <c r="O420" i="1"/>
  <c r="O207" i="1"/>
  <c r="N208" i="1"/>
  <c r="F209" i="1"/>
  <c r="O211" i="1"/>
  <c r="J212" i="1"/>
  <c r="G213" i="1"/>
  <c r="O223" i="1"/>
  <c r="L235" i="1"/>
  <c r="E235" i="1"/>
  <c r="N230" i="1"/>
  <c r="D246" i="1"/>
  <c r="O239" i="1"/>
  <c r="L261" i="1"/>
  <c r="J265" i="1"/>
  <c r="O267" i="1"/>
  <c r="I268" i="1"/>
  <c r="I271" i="1"/>
  <c r="O273" i="1"/>
  <c r="I275" i="1"/>
  <c r="O277" i="1"/>
  <c r="M286" i="1"/>
  <c r="F283" i="1"/>
  <c r="G284" i="1"/>
  <c r="J285" i="1"/>
  <c r="O289" i="1"/>
  <c r="I290" i="1"/>
  <c r="N290" i="1"/>
  <c r="F293" i="1"/>
  <c r="O293" i="1"/>
  <c r="I294" i="1"/>
  <c r="K296" i="1"/>
  <c r="I299" i="1"/>
  <c r="N299" i="1"/>
  <c r="J301" i="1"/>
  <c r="F310" i="1"/>
  <c r="N310" i="1"/>
  <c r="J311" i="1"/>
  <c r="I314" i="1"/>
  <c r="I316" i="1"/>
  <c r="J324" i="1"/>
  <c r="I324" i="1"/>
  <c r="G327" i="1"/>
  <c r="F327" i="1"/>
  <c r="G331" i="1"/>
  <c r="J347" i="1"/>
  <c r="I347" i="1"/>
  <c r="G350" i="1"/>
  <c r="F350" i="1"/>
  <c r="G356" i="1"/>
  <c r="F356" i="1"/>
  <c r="N366" i="1"/>
  <c r="P367" i="1"/>
  <c r="N371" i="1"/>
  <c r="N372" i="1"/>
  <c r="P388" i="1"/>
  <c r="G385" i="1"/>
  <c r="F385" i="1"/>
  <c r="J400" i="1"/>
  <c r="J401" i="1"/>
  <c r="I401" i="1"/>
  <c r="O403" i="1"/>
  <c r="O408" i="1"/>
  <c r="F420" i="1"/>
  <c r="G420" i="1"/>
  <c r="J217" i="1"/>
  <c r="N229" i="1"/>
  <c r="O230" i="1"/>
  <c r="N231" i="1"/>
  <c r="O233" i="1"/>
  <c r="O242" i="1"/>
  <c r="N243" i="1"/>
  <c r="K255" i="1"/>
  <c r="O251" i="1"/>
  <c r="N252" i="1"/>
  <c r="G266" i="1"/>
  <c r="O268" i="1"/>
  <c r="O284" i="1"/>
  <c r="H296" i="1"/>
  <c r="O290" i="1"/>
  <c r="J292" i="1"/>
  <c r="O294" i="1"/>
  <c r="O295" i="1"/>
  <c r="J299" i="1"/>
  <c r="O302" i="1"/>
  <c r="N311" i="1"/>
  <c r="N312" i="1"/>
  <c r="J314" i="1"/>
  <c r="G319" i="1"/>
  <c r="F319" i="1"/>
  <c r="O323" i="1"/>
  <c r="J334" i="1"/>
  <c r="I334" i="1"/>
  <c r="O346" i="1"/>
  <c r="J351" i="1"/>
  <c r="I351" i="1"/>
  <c r="G370" i="1"/>
  <c r="F370" i="1"/>
  <c r="J375" i="1"/>
  <c r="I375" i="1"/>
  <c r="F383" i="1"/>
  <c r="L422" i="1"/>
  <c r="F408" i="1"/>
  <c r="G408" i="1"/>
  <c r="I409" i="1"/>
  <c r="J409" i="1"/>
  <c r="I421" i="1"/>
  <c r="J421" i="1"/>
  <c r="N421" i="1"/>
  <c r="O324" i="1"/>
  <c r="G343" i="1"/>
  <c r="N350" i="1"/>
  <c r="N357" i="1"/>
  <c r="G360" i="1"/>
  <c r="N362" i="1"/>
  <c r="P377" i="1"/>
  <c r="O372" i="1"/>
  <c r="J372" i="1"/>
  <c r="O382" i="1"/>
  <c r="J384" i="1"/>
  <c r="M404" i="1"/>
  <c r="J399" i="1"/>
  <c r="J403" i="1"/>
  <c r="O409" i="1"/>
  <c r="O413" i="1"/>
  <c r="O417" i="1"/>
  <c r="O421" i="1"/>
  <c r="G324" i="1"/>
  <c r="J325" i="1"/>
  <c r="O328" i="1"/>
  <c r="I328" i="1"/>
  <c r="F332" i="1"/>
  <c r="F343" i="1"/>
  <c r="O343" i="1"/>
  <c r="N344" i="1"/>
  <c r="I346" i="1"/>
  <c r="G347" i="1"/>
  <c r="J348" i="1"/>
  <c r="N349" i="1"/>
  <c r="G351" i="1"/>
  <c r="E363" i="1"/>
  <c r="J355" i="1"/>
  <c r="O357" i="1"/>
  <c r="J359" i="1"/>
  <c r="F360" i="1"/>
  <c r="O360" i="1"/>
  <c r="I361" i="1"/>
  <c r="N361" i="1"/>
  <c r="I366" i="1"/>
  <c r="I371" i="1"/>
  <c r="M377" i="1"/>
  <c r="I374" i="1"/>
  <c r="N381" i="1"/>
  <c r="N383" i="1"/>
  <c r="I386" i="1"/>
  <c r="D404" i="1"/>
  <c r="I391" i="1"/>
  <c r="O391" i="1"/>
  <c r="I395" i="1"/>
  <c r="M422" i="1"/>
  <c r="I310" i="1"/>
  <c r="G311" i="1"/>
  <c r="J312" i="1"/>
  <c r="O315" i="1"/>
  <c r="N318" i="1"/>
  <c r="O319" i="1"/>
  <c r="F324" i="1"/>
  <c r="I325" i="1"/>
  <c r="N325" i="1"/>
  <c r="I327" i="1"/>
  <c r="G328" i="1"/>
  <c r="J329" i="1"/>
  <c r="G332" i="1"/>
  <c r="I333" i="1"/>
  <c r="O334" i="1"/>
  <c r="O335" i="1"/>
  <c r="N335" i="1"/>
  <c r="J342" i="1"/>
  <c r="O344" i="1"/>
  <c r="J346" i="1"/>
  <c r="F347" i="1"/>
  <c r="O347" i="1"/>
  <c r="I348" i="1"/>
  <c r="N348" i="1"/>
  <c r="I350" i="1"/>
  <c r="F351" i="1"/>
  <c r="O351" i="1"/>
  <c r="F355" i="1"/>
  <c r="F358" i="1"/>
  <c r="N359" i="1"/>
  <c r="G366" i="1"/>
  <c r="J366" i="1"/>
  <c r="E377" i="1"/>
  <c r="F377" i="1" s="1"/>
  <c r="I373" i="1"/>
  <c r="J374" i="1"/>
  <c r="G375" i="1"/>
  <c r="M388" i="1"/>
  <c r="J382" i="1"/>
  <c r="I387" i="1"/>
  <c r="E404" i="1"/>
  <c r="K404" i="1"/>
  <c r="I392" i="1"/>
  <c r="O394" i="1"/>
  <c r="I396" i="1"/>
  <c r="O398" i="1"/>
  <c r="I400" i="1"/>
  <c r="O402" i="1"/>
  <c r="K422" i="1"/>
  <c r="I408" i="1"/>
  <c r="I412" i="1"/>
  <c r="F413" i="1"/>
  <c r="I416" i="1"/>
  <c r="F417" i="1"/>
  <c r="I420" i="1"/>
  <c r="F15" i="1"/>
  <c r="G15" i="1"/>
  <c r="I39" i="1"/>
  <c r="J39" i="1"/>
  <c r="N39" i="1"/>
  <c r="Q39" i="1"/>
  <c r="G39" i="1"/>
  <c r="F39" i="1"/>
  <c r="F47" i="1"/>
  <c r="G47" i="1"/>
  <c r="N64" i="1"/>
  <c r="I15" i="1"/>
  <c r="J15" i="1"/>
  <c r="I20" i="1"/>
  <c r="Q20" i="1"/>
  <c r="N20" i="1"/>
  <c r="F20" i="1"/>
  <c r="I29" i="1"/>
  <c r="Q29" i="1"/>
  <c r="N29" i="1"/>
  <c r="O64" i="1"/>
  <c r="F29" i="1"/>
  <c r="I47" i="1"/>
  <c r="J47" i="1"/>
  <c r="O24" i="1"/>
  <c r="O28" i="1"/>
  <c r="O51" i="1"/>
  <c r="H59" i="1"/>
  <c r="E64" i="1"/>
  <c r="G62" i="1"/>
  <c r="N72" i="1"/>
  <c r="H73" i="1"/>
  <c r="E82" i="1"/>
  <c r="G76" i="1"/>
  <c r="O81" i="1"/>
  <c r="K90" i="1"/>
  <c r="O33" i="1"/>
  <c r="O42" i="1"/>
  <c r="O46" i="1"/>
  <c r="J64" i="1"/>
  <c r="F67" i="1"/>
  <c r="J96" i="1"/>
  <c r="I96" i="1"/>
  <c r="D101" i="1"/>
  <c r="O101" i="1" s="1"/>
  <c r="E114" i="1"/>
  <c r="G104" i="1"/>
  <c r="D130" i="1"/>
  <c r="F135" i="1"/>
  <c r="G135" i="1"/>
  <c r="G176" i="1"/>
  <c r="N202" i="1"/>
  <c r="G11" i="1"/>
  <c r="O11" i="1"/>
  <c r="F12" i="1"/>
  <c r="I13" i="1"/>
  <c r="K15" i="1"/>
  <c r="Q15" i="1" s="1"/>
  <c r="I18" i="1"/>
  <c r="I23" i="1"/>
  <c r="G25" i="1"/>
  <c r="F26" i="1"/>
  <c r="I27" i="1"/>
  <c r="I32" i="1"/>
  <c r="F35" i="1"/>
  <c r="I36" i="1"/>
  <c r="G43" i="1"/>
  <c r="O43" i="1"/>
  <c r="F44" i="1"/>
  <c r="I45" i="1"/>
  <c r="K47" i="1"/>
  <c r="N47" i="1" s="1"/>
  <c r="E59" i="1"/>
  <c r="I50" i="1"/>
  <c r="M59" i="1"/>
  <c r="N59" i="1" s="1"/>
  <c r="F53" i="1"/>
  <c r="I54" i="1"/>
  <c r="O54" i="1"/>
  <c r="O55" i="1"/>
  <c r="F56" i="1"/>
  <c r="N56" i="1"/>
  <c r="G57" i="1"/>
  <c r="G58" i="1"/>
  <c r="D59" i="1"/>
  <c r="O59" i="1" s="1"/>
  <c r="F62" i="1"/>
  <c r="J63" i="1"/>
  <c r="I68" i="1"/>
  <c r="O69" i="1"/>
  <c r="F70" i="1"/>
  <c r="N70" i="1"/>
  <c r="G71" i="1"/>
  <c r="G72" i="1"/>
  <c r="D73" i="1"/>
  <c r="F76" i="1"/>
  <c r="J77" i="1"/>
  <c r="J78" i="1"/>
  <c r="N78" i="1"/>
  <c r="O80" i="1"/>
  <c r="I80" i="1"/>
  <c r="N81" i="1"/>
  <c r="G85" i="1"/>
  <c r="J85" i="1"/>
  <c r="G86" i="1"/>
  <c r="I87" i="1"/>
  <c r="D90" i="1"/>
  <c r="O90" i="1" s="1"/>
  <c r="H97" i="1"/>
  <c r="L97" i="1"/>
  <c r="P97" i="1"/>
  <c r="O95" i="1"/>
  <c r="N96" i="1"/>
  <c r="F96" i="1"/>
  <c r="K97" i="1"/>
  <c r="G100" i="1"/>
  <c r="E101" i="1"/>
  <c r="F100" i="1"/>
  <c r="F104" i="1"/>
  <c r="I105" i="1"/>
  <c r="N105" i="1"/>
  <c r="J106" i="1"/>
  <c r="I106" i="1"/>
  <c r="N107" i="1"/>
  <c r="J109" i="1"/>
  <c r="G110" i="1"/>
  <c r="G113" i="1"/>
  <c r="F113" i="1"/>
  <c r="K130" i="1"/>
  <c r="P130" i="1"/>
  <c r="I118" i="1"/>
  <c r="N118" i="1"/>
  <c r="J119" i="1"/>
  <c r="I119" i="1"/>
  <c r="N120" i="1"/>
  <c r="J122" i="1"/>
  <c r="G123" i="1"/>
  <c r="F126" i="1"/>
  <c r="H130" i="1"/>
  <c r="J134" i="1"/>
  <c r="H136" i="1"/>
  <c r="G139" i="1"/>
  <c r="E144" i="1"/>
  <c r="Q144" i="1" s="1"/>
  <c r="F139" i="1"/>
  <c r="N144" i="1"/>
  <c r="N140" i="1"/>
  <c r="I140" i="1"/>
  <c r="O143" i="1"/>
  <c r="D144" i="1"/>
  <c r="O144" i="1" s="1"/>
  <c r="M167" i="1"/>
  <c r="I193" i="1"/>
  <c r="J193" i="1"/>
  <c r="F223" i="1"/>
  <c r="N223" i="1"/>
  <c r="G239" i="1"/>
  <c r="F239" i="1"/>
  <c r="M279" i="1"/>
  <c r="N264" i="1"/>
  <c r="O19" i="1"/>
  <c r="O37" i="1"/>
  <c r="O88" i="1"/>
  <c r="O93" i="1"/>
  <c r="G109" i="1"/>
  <c r="F109" i="1"/>
  <c r="D114" i="1"/>
  <c r="E130" i="1"/>
  <c r="G117" i="1"/>
  <c r="O121" i="1"/>
  <c r="G122" i="1"/>
  <c r="F122" i="1"/>
  <c r="J139" i="1"/>
  <c r="P176" i="1"/>
  <c r="N170" i="1"/>
  <c r="F13" i="1"/>
  <c r="J13" i="1"/>
  <c r="N13" i="1"/>
  <c r="F18" i="1"/>
  <c r="J18" i="1"/>
  <c r="N18" i="1"/>
  <c r="D20" i="1"/>
  <c r="O20" i="1" s="1"/>
  <c r="F23" i="1"/>
  <c r="J23" i="1"/>
  <c r="N23" i="1"/>
  <c r="F27" i="1"/>
  <c r="D29" i="1"/>
  <c r="O29" i="1" s="1"/>
  <c r="F32" i="1"/>
  <c r="J32" i="1"/>
  <c r="N32" i="1"/>
  <c r="G35" i="1"/>
  <c r="F36" i="1"/>
  <c r="F45" i="1"/>
  <c r="F50" i="1"/>
  <c r="N50" i="1"/>
  <c r="N54" i="1"/>
  <c r="J58" i="1"/>
  <c r="I67" i="1"/>
  <c r="M73" i="1"/>
  <c r="N68" i="1"/>
  <c r="J72" i="1"/>
  <c r="P73" i="1"/>
  <c r="O78" i="1"/>
  <c r="N79" i="1"/>
  <c r="D82" i="1"/>
  <c r="O82" i="1" s="1"/>
  <c r="J86" i="1"/>
  <c r="N87" i="1"/>
  <c r="E90" i="1"/>
  <c r="E97" i="1"/>
  <c r="M97" i="1"/>
  <c r="G95" i="1"/>
  <c r="F95" i="1"/>
  <c r="J100" i="1"/>
  <c r="H101" i="1"/>
  <c r="P101" i="1"/>
  <c r="O105" i="1"/>
  <c r="N106" i="1"/>
  <c r="F106" i="1"/>
  <c r="N109" i="1"/>
  <c r="J110" i="1"/>
  <c r="I110" i="1"/>
  <c r="N111" i="1"/>
  <c r="J113" i="1"/>
  <c r="H114" i="1"/>
  <c r="P114" i="1"/>
  <c r="L130" i="1"/>
  <c r="O118" i="1"/>
  <c r="N119" i="1"/>
  <c r="F119" i="1"/>
  <c r="N122" i="1"/>
  <c r="J123" i="1"/>
  <c r="I123" i="1"/>
  <c r="N124" i="1"/>
  <c r="G127" i="1"/>
  <c r="O128" i="1"/>
  <c r="F129" i="1"/>
  <c r="E136" i="1"/>
  <c r="G133" i="1"/>
  <c r="F133" i="1"/>
  <c r="K136" i="1"/>
  <c r="O134" i="1"/>
  <c r="D136" i="1"/>
  <c r="P136" i="1"/>
  <c r="J144" i="1"/>
  <c r="I144" i="1"/>
  <c r="O141" i="1"/>
  <c r="J141" i="1"/>
  <c r="G143" i="1"/>
  <c r="F143" i="1"/>
  <c r="G147" i="1"/>
  <c r="E167" i="1"/>
  <c r="N150" i="1"/>
  <c r="N154" i="1"/>
  <c r="N158" i="1"/>
  <c r="N162" i="1"/>
  <c r="N166" i="1"/>
  <c r="O171" i="1"/>
  <c r="G191" i="1"/>
  <c r="F191" i="1"/>
  <c r="G193" i="1"/>
  <c r="O193" i="1"/>
  <c r="J195" i="1"/>
  <c r="I195" i="1"/>
  <c r="G212" i="1"/>
  <c r="F212" i="1"/>
  <c r="O213" i="1"/>
  <c r="D214" i="1"/>
  <c r="J218" i="1"/>
  <c r="I218" i="1"/>
  <c r="N260" i="1"/>
  <c r="I260" i="1"/>
  <c r="O10" i="1"/>
  <c r="O14" i="1"/>
  <c r="N86" i="1"/>
  <c r="G13" i="1"/>
  <c r="G18" i="1"/>
  <c r="G23" i="1"/>
  <c r="G27" i="1"/>
  <c r="G32" i="1"/>
  <c r="O32" i="1"/>
  <c r="G36" i="1"/>
  <c r="G45" i="1"/>
  <c r="G50" i="1"/>
  <c r="I58" i="1"/>
  <c r="N63" i="1"/>
  <c r="I64" i="1"/>
  <c r="E73" i="1"/>
  <c r="G67" i="1"/>
  <c r="I72" i="1"/>
  <c r="N77" i="1"/>
  <c r="J81" i="1"/>
  <c r="P82" i="1"/>
  <c r="I86" i="1"/>
  <c r="P90" i="1"/>
  <c r="I90" i="1" s="1"/>
  <c r="M114" i="1"/>
  <c r="G105" i="1"/>
  <c r="F105" i="1"/>
  <c r="O109" i="1"/>
  <c r="N110" i="1"/>
  <c r="F110" i="1"/>
  <c r="G118" i="1"/>
  <c r="F118" i="1"/>
  <c r="O122" i="1"/>
  <c r="N123" i="1"/>
  <c r="F123" i="1"/>
  <c r="N126" i="1"/>
  <c r="I126" i="1"/>
  <c r="I127" i="1"/>
  <c r="J127" i="1"/>
  <c r="F127" i="1"/>
  <c r="N127" i="1"/>
  <c r="J129" i="1"/>
  <c r="I129" i="1"/>
  <c r="N135" i="1"/>
  <c r="J149" i="1"/>
  <c r="I149" i="1"/>
  <c r="J153" i="1"/>
  <c r="I153" i="1"/>
  <c r="J157" i="1"/>
  <c r="I157" i="1"/>
  <c r="J161" i="1"/>
  <c r="I161" i="1"/>
  <c r="J165" i="1"/>
  <c r="I165" i="1"/>
  <c r="I170" i="1"/>
  <c r="O170" i="1"/>
  <c r="O229" i="1"/>
  <c r="G234" i="1"/>
  <c r="F234" i="1"/>
  <c r="J232" i="1"/>
  <c r="I232" i="1"/>
  <c r="H235" i="1"/>
  <c r="O243" i="1"/>
  <c r="H255" i="1"/>
  <c r="J249" i="1"/>
  <c r="I249" i="1"/>
  <c r="G253" i="1"/>
  <c r="F253" i="1"/>
  <c r="J126" i="1"/>
  <c r="O129" i="1"/>
  <c r="N133" i="1"/>
  <c r="G134" i="1"/>
  <c r="N134" i="1"/>
  <c r="J140" i="1"/>
  <c r="J143" i="1"/>
  <c r="H167" i="1"/>
  <c r="L167" i="1"/>
  <c r="O167" i="1" s="1"/>
  <c r="O148" i="1"/>
  <c r="N149" i="1"/>
  <c r="O152" i="1"/>
  <c r="N153" i="1"/>
  <c r="O156" i="1"/>
  <c r="N157" i="1"/>
  <c r="O160" i="1"/>
  <c r="N161" i="1"/>
  <c r="O164" i="1"/>
  <c r="N165" i="1"/>
  <c r="F170" i="1"/>
  <c r="G170" i="1"/>
  <c r="N172" i="1"/>
  <c r="J174" i="1"/>
  <c r="I174" i="1"/>
  <c r="I180" i="1"/>
  <c r="J180" i="1"/>
  <c r="N184" i="1"/>
  <c r="I206" i="1"/>
  <c r="J206" i="1"/>
  <c r="N210" i="1"/>
  <c r="P225" i="1"/>
  <c r="N217" i="1"/>
  <c r="G220" i="1"/>
  <c r="F220" i="1"/>
  <c r="O220" i="1"/>
  <c r="O221" i="1"/>
  <c r="J221" i="1"/>
  <c r="O222" i="1"/>
  <c r="O224" i="1"/>
  <c r="F228" i="1"/>
  <c r="N228" i="1"/>
  <c r="P235" i="1"/>
  <c r="F235" i="1" s="1"/>
  <c r="O260" i="1"/>
  <c r="O125" i="1"/>
  <c r="O133" i="1"/>
  <c r="J135" i="1"/>
  <c r="O142" i="1"/>
  <c r="N143" i="1"/>
  <c r="G148" i="1"/>
  <c r="F148" i="1"/>
  <c r="G152" i="1"/>
  <c r="F152" i="1"/>
  <c r="G156" i="1"/>
  <c r="F156" i="1"/>
  <c r="G160" i="1"/>
  <c r="F160" i="1"/>
  <c r="G164" i="1"/>
  <c r="F164" i="1"/>
  <c r="N171" i="1"/>
  <c r="O174" i="1"/>
  <c r="G175" i="1"/>
  <c r="O175" i="1"/>
  <c r="J175" i="1"/>
  <c r="G180" i="1"/>
  <c r="O180" i="1"/>
  <c r="J182" i="1"/>
  <c r="I182" i="1"/>
  <c r="N189" i="1"/>
  <c r="K214" i="1"/>
  <c r="G204" i="1"/>
  <c r="F204" i="1"/>
  <c r="O205" i="1"/>
  <c r="G206" i="1"/>
  <c r="O206" i="1"/>
  <c r="J208" i="1"/>
  <c r="I208" i="1"/>
  <c r="K225" i="1"/>
  <c r="O218" i="1"/>
  <c r="F222" i="1"/>
  <c r="G222" i="1"/>
  <c r="O228" i="1"/>
  <c r="J240" i="1"/>
  <c r="I240" i="1"/>
  <c r="G244" i="1"/>
  <c r="F244" i="1"/>
  <c r="F265" i="1"/>
  <c r="G265" i="1"/>
  <c r="F296" i="1"/>
  <c r="G290" i="1"/>
  <c r="F290" i="1"/>
  <c r="N292" i="1"/>
  <c r="O292" i="1"/>
  <c r="J320" i="1"/>
  <c r="I320" i="1"/>
  <c r="H185" i="1"/>
  <c r="J179" i="1"/>
  <c r="O182" i="1"/>
  <c r="N183" i="1"/>
  <c r="P198" i="1"/>
  <c r="N188" i="1"/>
  <c r="O195" i="1"/>
  <c r="N196" i="1"/>
  <c r="E214" i="1"/>
  <c r="F201" i="1"/>
  <c r="N201" i="1"/>
  <c r="O208" i="1"/>
  <c r="N209" i="1"/>
  <c r="P214" i="1"/>
  <c r="G221" i="1"/>
  <c r="I223" i="1"/>
  <c r="H225" i="1"/>
  <c r="I228" i="1"/>
  <c r="N232" i="1"/>
  <c r="F232" i="1"/>
  <c r="O238" i="1"/>
  <c r="N240" i="1"/>
  <c r="J241" i="1"/>
  <c r="I241" i="1"/>
  <c r="P255" i="1"/>
  <c r="N249" i="1"/>
  <c r="J250" i="1"/>
  <c r="I250" i="1"/>
  <c r="F260" i="1"/>
  <c r="G260" i="1"/>
  <c r="D279" i="1"/>
  <c r="O264" i="1"/>
  <c r="J264" i="1"/>
  <c r="J266" i="1"/>
  <c r="I266" i="1"/>
  <c r="G272" i="1"/>
  <c r="F272" i="1"/>
  <c r="G276" i="1"/>
  <c r="F276" i="1"/>
  <c r="N283" i="1"/>
  <c r="O283" i="1"/>
  <c r="G285" i="1"/>
  <c r="F285" i="1"/>
  <c r="J286" i="1"/>
  <c r="I286" i="1"/>
  <c r="N306" i="1"/>
  <c r="K320" i="1"/>
  <c r="J317" i="1"/>
  <c r="I317" i="1"/>
  <c r="J330" i="1"/>
  <c r="I330" i="1"/>
  <c r="N330" i="1"/>
  <c r="F330" i="1"/>
  <c r="G334" i="1"/>
  <c r="F334" i="1"/>
  <c r="O358" i="1"/>
  <c r="G358" i="1"/>
  <c r="O147" i="1"/>
  <c r="L176" i="1"/>
  <c r="O176" i="1" s="1"/>
  <c r="I171" i="1"/>
  <c r="D185" i="1"/>
  <c r="O185" i="1" s="1"/>
  <c r="I179" i="1"/>
  <c r="O179" i="1"/>
  <c r="F181" i="1"/>
  <c r="G182" i="1"/>
  <c r="G183" i="1"/>
  <c r="I184" i="1"/>
  <c r="E185" i="1"/>
  <c r="G188" i="1"/>
  <c r="L198" i="1"/>
  <c r="O198" i="1" s="1"/>
  <c r="I189" i="1"/>
  <c r="I192" i="1"/>
  <c r="F194" i="1"/>
  <c r="G195" i="1"/>
  <c r="G196" i="1"/>
  <c r="I197" i="1"/>
  <c r="E198" i="1"/>
  <c r="G201" i="1"/>
  <c r="I202" i="1"/>
  <c r="I205" i="1"/>
  <c r="F207" i="1"/>
  <c r="G208" i="1"/>
  <c r="G209" i="1"/>
  <c r="I210" i="1"/>
  <c r="I213" i="1"/>
  <c r="O217" i="1"/>
  <c r="I217" i="1"/>
  <c r="N218" i="1"/>
  <c r="F221" i="1"/>
  <c r="J223" i="1"/>
  <c r="D225" i="1"/>
  <c r="O225" i="1" s="1"/>
  <c r="J228" i="1"/>
  <c r="G231" i="1"/>
  <c r="F231" i="1"/>
  <c r="D235" i="1"/>
  <c r="H246" i="1"/>
  <c r="L246" i="1"/>
  <c r="P246" i="1"/>
  <c r="O240" i="1"/>
  <c r="N241" i="1"/>
  <c r="F241" i="1"/>
  <c r="F243" i="1"/>
  <c r="I244" i="1"/>
  <c r="N244" i="1"/>
  <c r="J245" i="1"/>
  <c r="I245" i="1"/>
  <c r="O249" i="1"/>
  <c r="D255" i="1"/>
  <c r="N250" i="1"/>
  <c r="F250" i="1"/>
  <c r="F252" i="1"/>
  <c r="I253" i="1"/>
  <c r="N253" i="1"/>
  <c r="J254" i="1"/>
  <c r="I254" i="1"/>
  <c r="H261" i="1"/>
  <c r="E279" i="1"/>
  <c r="G264" i="1"/>
  <c r="F264" i="1"/>
  <c r="N265" i="1"/>
  <c r="N266" i="1"/>
  <c r="F266" i="1"/>
  <c r="F268" i="1"/>
  <c r="I269" i="1"/>
  <c r="N269" i="1"/>
  <c r="J270" i="1"/>
  <c r="I270" i="1"/>
  <c r="G273" i="1"/>
  <c r="G282" i="1"/>
  <c r="G299" i="1"/>
  <c r="F299" i="1"/>
  <c r="E303" i="1"/>
  <c r="P167" i="1"/>
  <c r="H176" i="1"/>
  <c r="J170" i="1"/>
  <c r="J171" i="1"/>
  <c r="O173" i="1"/>
  <c r="N174" i="1"/>
  <c r="P185" i="1"/>
  <c r="N179" i="1"/>
  <c r="F182" i="1"/>
  <c r="J183" i="1"/>
  <c r="J184" i="1"/>
  <c r="H198" i="1"/>
  <c r="J188" i="1"/>
  <c r="J189" i="1"/>
  <c r="O191" i="1"/>
  <c r="N192" i="1"/>
  <c r="F195" i="1"/>
  <c r="J196" i="1"/>
  <c r="J197" i="1"/>
  <c r="J201" i="1"/>
  <c r="M214" i="1"/>
  <c r="J202" i="1"/>
  <c r="O204" i="1"/>
  <c r="N205" i="1"/>
  <c r="F208" i="1"/>
  <c r="J209" i="1"/>
  <c r="J210" i="1"/>
  <c r="O212" i="1"/>
  <c r="N213" i="1"/>
  <c r="H214" i="1"/>
  <c r="G217" i="1"/>
  <c r="G218" i="1"/>
  <c r="I219" i="1"/>
  <c r="I222" i="1"/>
  <c r="E225" i="1"/>
  <c r="K235" i="1"/>
  <c r="F229" i="1"/>
  <c r="G230" i="1"/>
  <c r="J230" i="1"/>
  <c r="J231" i="1"/>
  <c r="E246" i="1"/>
  <c r="M246" i="1"/>
  <c r="G240" i="1"/>
  <c r="F240" i="1"/>
  <c r="O244" i="1"/>
  <c r="N245" i="1"/>
  <c r="F245" i="1"/>
  <c r="E255" i="1"/>
  <c r="G249" i="1"/>
  <c r="F249" i="1"/>
  <c r="L255" i="1"/>
  <c r="O253" i="1"/>
  <c r="N254" i="1"/>
  <c r="F254" i="1"/>
  <c r="E261" i="1"/>
  <c r="G258" i="1"/>
  <c r="F258" i="1"/>
  <c r="K261" i="1"/>
  <c r="O259" i="1"/>
  <c r="D261" i="1"/>
  <c r="O261" i="1" s="1"/>
  <c r="I259" i="1"/>
  <c r="P261" i="1"/>
  <c r="O265" i="1"/>
  <c r="N278" i="1"/>
  <c r="D296" i="1"/>
  <c r="G296" i="1" s="1"/>
  <c r="I296" i="1"/>
  <c r="N296" i="1"/>
  <c r="L303" i="1"/>
  <c r="G300" i="1"/>
  <c r="M320" i="1"/>
  <c r="N258" i="1"/>
  <c r="G259" i="1"/>
  <c r="N259" i="1"/>
  <c r="K279" i="1"/>
  <c r="P279" i="1"/>
  <c r="O269" i="1"/>
  <c r="N270" i="1"/>
  <c r="J273" i="1"/>
  <c r="I273" i="1"/>
  <c r="N273" i="1"/>
  <c r="G277" i="1"/>
  <c r="J282" i="1"/>
  <c r="I282" i="1"/>
  <c r="N282" i="1"/>
  <c r="L296" i="1"/>
  <c r="Q296" i="1" s="1"/>
  <c r="G291" i="1"/>
  <c r="G294" i="1"/>
  <c r="F294" i="1"/>
  <c r="G295" i="1"/>
  <c r="J300" i="1"/>
  <c r="I300" i="1"/>
  <c r="N300" i="1"/>
  <c r="M303" i="1"/>
  <c r="L320" i="1"/>
  <c r="O320" i="1" s="1"/>
  <c r="G308" i="1"/>
  <c r="F308" i="1"/>
  <c r="G309" i="1"/>
  <c r="O312" i="1"/>
  <c r="N316" i="1"/>
  <c r="N323" i="1"/>
  <c r="K337" i="1"/>
  <c r="O326" i="1"/>
  <c r="G326" i="1"/>
  <c r="N329" i="1"/>
  <c r="N331" i="1"/>
  <c r="F331" i="1"/>
  <c r="I331" i="1"/>
  <c r="J332" i="1"/>
  <c r="I332" i="1"/>
  <c r="O336" i="1"/>
  <c r="D352" i="1"/>
  <c r="O340" i="1"/>
  <c r="K352" i="1"/>
  <c r="O341" i="1"/>
  <c r="G341" i="1"/>
  <c r="O345" i="1"/>
  <c r="G345" i="1"/>
  <c r="N355" i="1"/>
  <c r="O355" i="1"/>
  <c r="K363" i="1"/>
  <c r="K388" i="1"/>
  <c r="N380" i="1"/>
  <c r="O380" i="1"/>
  <c r="F388" i="1"/>
  <c r="O258" i="1"/>
  <c r="J260" i="1"/>
  <c r="H279" i="1"/>
  <c r="L279" i="1"/>
  <c r="I265" i="1"/>
  <c r="G269" i="1"/>
  <c r="F269" i="1"/>
  <c r="N274" i="1"/>
  <c r="J277" i="1"/>
  <c r="I277" i="1"/>
  <c r="N277" i="1"/>
  <c r="K286" i="1"/>
  <c r="O286" i="1" s="1"/>
  <c r="J291" i="1"/>
  <c r="I291" i="1"/>
  <c r="N291" i="1"/>
  <c r="J295" i="1"/>
  <c r="I295" i="1"/>
  <c r="N295" i="1"/>
  <c r="D303" i="1"/>
  <c r="O303" i="1" s="1"/>
  <c r="P303" i="1"/>
  <c r="N301" i="1"/>
  <c r="J309" i="1"/>
  <c r="I309" i="1"/>
  <c r="N309" i="1"/>
  <c r="G312" i="1"/>
  <c r="F312" i="1"/>
  <c r="G313" i="1"/>
  <c r="O316" i="1"/>
  <c r="O317" i="1"/>
  <c r="G317" i="1"/>
  <c r="O318" i="1"/>
  <c r="G325" i="1"/>
  <c r="F325" i="1"/>
  <c r="O329" i="1"/>
  <c r="O330" i="1"/>
  <c r="G330" i="1"/>
  <c r="O332" i="1"/>
  <c r="F336" i="1"/>
  <c r="G336" i="1"/>
  <c r="N375" i="1"/>
  <c r="O375" i="1"/>
  <c r="J313" i="1"/>
  <c r="I313" i="1"/>
  <c r="N313" i="1"/>
  <c r="G316" i="1"/>
  <c r="F316" i="1"/>
  <c r="F317" i="1"/>
  <c r="E320" i="1"/>
  <c r="Q320" i="1" s="1"/>
  <c r="D337" i="1"/>
  <c r="J326" i="1"/>
  <c r="I326" i="1"/>
  <c r="N326" i="1"/>
  <c r="G329" i="1"/>
  <c r="F329" i="1"/>
  <c r="J335" i="1"/>
  <c r="N336" i="1"/>
  <c r="I336" i="1"/>
  <c r="N341" i="1"/>
  <c r="E286" i="1"/>
  <c r="H337" i="1"/>
  <c r="L337" i="1"/>
  <c r="P337" i="1"/>
  <c r="O331" i="1"/>
  <c r="O333" i="1"/>
  <c r="N334" i="1"/>
  <c r="G335" i="1"/>
  <c r="G340" i="1"/>
  <c r="F340" i="1"/>
  <c r="L352" i="1"/>
  <c r="F341" i="1"/>
  <c r="G344" i="1"/>
  <c r="F344" i="1"/>
  <c r="O348" i="1"/>
  <c r="O349" i="1"/>
  <c r="G349" i="1"/>
  <c r="O350" i="1"/>
  <c r="L363" i="1"/>
  <c r="G357" i="1"/>
  <c r="F357" i="1"/>
  <c r="O361" i="1"/>
  <c r="O362" i="1"/>
  <c r="G362" i="1"/>
  <c r="O374" i="1"/>
  <c r="G374" i="1"/>
  <c r="F382" i="1"/>
  <c r="G382" i="1"/>
  <c r="F384" i="1"/>
  <c r="G384" i="1"/>
  <c r="N385" i="1"/>
  <c r="F273" i="1"/>
  <c r="I274" i="1"/>
  <c r="F277" i="1"/>
  <c r="I278" i="1"/>
  <c r="F282" i="1"/>
  <c r="I283" i="1"/>
  <c r="F291" i="1"/>
  <c r="I292" i="1"/>
  <c r="F295" i="1"/>
  <c r="O299" i="1"/>
  <c r="F300" i="1"/>
  <c r="I301" i="1"/>
  <c r="I306" i="1"/>
  <c r="F309" i="1"/>
  <c r="F313" i="1"/>
  <c r="E337" i="1"/>
  <c r="I323" i="1"/>
  <c r="M337" i="1"/>
  <c r="N332" i="1"/>
  <c r="J336" i="1"/>
  <c r="H352" i="1"/>
  <c r="J340" i="1"/>
  <c r="N342" i="1"/>
  <c r="J344" i="1"/>
  <c r="J345" i="1"/>
  <c r="I345" i="1"/>
  <c r="N345" i="1"/>
  <c r="G348" i="1"/>
  <c r="F348" i="1"/>
  <c r="F349" i="1"/>
  <c r="E352" i="1"/>
  <c r="D363" i="1"/>
  <c r="M363" i="1"/>
  <c r="J358" i="1"/>
  <c r="I358" i="1"/>
  <c r="N358" i="1"/>
  <c r="G361" i="1"/>
  <c r="F361" i="1"/>
  <c r="F362" i="1"/>
  <c r="P363" i="1"/>
  <c r="N370" i="1"/>
  <c r="K377" i="1"/>
  <c r="F270" i="1"/>
  <c r="F274" i="1"/>
  <c r="F278" i="1"/>
  <c r="F301" i="1"/>
  <c r="J306" i="1"/>
  <c r="P352" i="1"/>
  <c r="N340" i="1"/>
  <c r="J341" i="1"/>
  <c r="I341" i="1"/>
  <c r="J349" i="1"/>
  <c r="I349" i="1"/>
  <c r="F363" i="1"/>
  <c r="J362" i="1"/>
  <c r="I362" i="1"/>
  <c r="G367" i="1"/>
  <c r="F367" i="1"/>
  <c r="N367" i="1"/>
  <c r="I367" i="1"/>
  <c r="Q367" i="1"/>
  <c r="G372" i="1"/>
  <c r="F372" i="1"/>
  <c r="I376" i="1"/>
  <c r="J376" i="1"/>
  <c r="I381" i="1"/>
  <c r="J381" i="1"/>
  <c r="N382" i="1"/>
  <c r="I383" i="1"/>
  <c r="J383" i="1"/>
  <c r="H363" i="1"/>
  <c r="O366" i="1"/>
  <c r="L377" i="1"/>
  <c r="N377" i="1" s="1"/>
  <c r="G371" i="1"/>
  <c r="O376" i="1"/>
  <c r="H388" i="1"/>
  <c r="Q388" i="1" s="1"/>
  <c r="L388" i="1"/>
  <c r="N388" i="1" s="1"/>
  <c r="O381" i="1"/>
  <c r="O383" i="1"/>
  <c r="G383" i="1"/>
  <c r="N384" i="1"/>
  <c r="I385" i="1"/>
  <c r="N386" i="1"/>
  <c r="G404" i="1"/>
  <c r="N391" i="1"/>
  <c r="G393" i="1"/>
  <c r="F393" i="1"/>
  <c r="O393" i="1"/>
  <c r="N395" i="1"/>
  <c r="G397" i="1"/>
  <c r="F397" i="1"/>
  <c r="O397" i="1"/>
  <c r="N399" i="1"/>
  <c r="G401" i="1"/>
  <c r="F401" i="1"/>
  <c r="O401" i="1"/>
  <c r="N403" i="1"/>
  <c r="D422" i="1"/>
  <c r="O422" i="1" s="1"/>
  <c r="O407" i="1"/>
  <c r="N408" i="1"/>
  <c r="G410" i="1"/>
  <c r="F410" i="1"/>
  <c r="O410" i="1"/>
  <c r="N412" i="1"/>
  <c r="G414" i="1"/>
  <c r="F414" i="1"/>
  <c r="O414" i="1"/>
  <c r="G418" i="1"/>
  <c r="F418" i="1"/>
  <c r="O418" i="1"/>
  <c r="N420" i="1"/>
  <c r="D377" i="1"/>
  <c r="O377" i="1" s="1"/>
  <c r="I370" i="1"/>
  <c r="H377" i="1"/>
  <c r="Q377" i="1" s="1"/>
  <c r="G376" i="1"/>
  <c r="D388" i="1"/>
  <c r="O388" i="1" s="1"/>
  <c r="G381" i="1"/>
  <c r="O385" i="1"/>
  <c r="J385" i="1"/>
  <c r="G386" i="1"/>
  <c r="O387" i="1"/>
  <c r="G387" i="1"/>
  <c r="J387" i="1"/>
  <c r="L404" i="1"/>
  <c r="O404" i="1" s="1"/>
  <c r="G394" i="1"/>
  <c r="G398" i="1"/>
  <c r="G402" i="1"/>
  <c r="G407" i="1"/>
  <c r="G411" i="1"/>
  <c r="G415" i="1"/>
  <c r="G419" i="1"/>
  <c r="O367" i="1"/>
  <c r="N373" i="1"/>
  <c r="J394" i="1"/>
  <c r="I394" i="1"/>
  <c r="N394" i="1"/>
  <c r="F394" i="1"/>
  <c r="J398" i="1"/>
  <c r="I398" i="1"/>
  <c r="N398" i="1"/>
  <c r="F398" i="1"/>
  <c r="J402" i="1"/>
  <c r="I402" i="1"/>
  <c r="N402" i="1"/>
  <c r="F402" i="1"/>
  <c r="H422" i="1"/>
  <c r="J407" i="1"/>
  <c r="I407" i="1"/>
  <c r="P422" i="1"/>
  <c r="N407" i="1"/>
  <c r="F407" i="1"/>
  <c r="J411" i="1"/>
  <c r="I411" i="1"/>
  <c r="N411" i="1"/>
  <c r="F411" i="1"/>
  <c r="J415" i="1"/>
  <c r="I415" i="1"/>
  <c r="N415" i="1"/>
  <c r="F415" i="1"/>
  <c r="J419" i="1"/>
  <c r="I419" i="1"/>
  <c r="N419" i="1"/>
  <c r="F419" i="1"/>
  <c r="G392" i="1"/>
  <c r="N393" i="1"/>
  <c r="G396" i="1"/>
  <c r="N397" i="1"/>
  <c r="G400" i="1"/>
  <c r="N401" i="1"/>
  <c r="G409" i="1"/>
  <c r="N410" i="1"/>
  <c r="N414" i="1"/>
  <c r="N418" i="1"/>
  <c r="H404" i="1"/>
  <c r="P404" i="1"/>
  <c r="F391" i="1"/>
  <c r="O246" i="1" l="1"/>
  <c r="K6" i="1"/>
  <c r="L6" i="1"/>
  <c r="H6" i="1"/>
  <c r="N286" i="1"/>
  <c r="J296" i="1"/>
  <c r="O136" i="1"/>
  <c r="I404" i="1"/>
  <c r="J404" i="1"/>
  <c r="J422" i="1"/>
  <c r="I422" i="1"/>
  <c r="G422" i="1"/>
  <c r="J352" i="1"/>
  <c r="I352" i="1"/>
  <c r="G286" i="1"/>
  <c r="F286" i="1"/>
  <c r="N303" i="1"/>
  <c r="Q303" i="1"/>
  <c r="Q286" i="1"/>
  <c r="O352" i="1"/>
  <c r="Q279" i="1"/>
  <c r="N279" i="1"/>
  <c r="F261" i="1"/>
  <c r="G261" i="1"/>
  <c r="G225" i="1"/>
  <c r="F225" i="1"/>
  <c r="Q185" i="1"/>
  <c r="N185" i="1"/>
  <c r="O235" i="1"/>
  <c r="Q255" i="1"/>
  <c r="N255" i="1"/>
  <c r="J225" i="1"/>
  <c r="I225" i="1"/>
  <c r="G214" i="1"/>
  <c r="F214" i="1"/>
  <c r="Q198" i="1"/>
  <c r="N198" i="1"/>
  <c r="J185" i="1"/>
  <c r="I185" i="1"/>
  <c r="J167" i="1"/>
  <c r="I167" i="1"/>
  <c r="I255" i="1"/>
  <c r="J255" i="1"/>
  <c r="J101" i="1"/>
  <c r="I101" i="1"/>
  <c r="Q73" i="1"/>
  <c r="N73" i="1"/>
  <c r="O114" i="1"/>
  <c r="N130" i="1"/>
  <c r="Q130" i="1"/>
  <c r="F114" i="1"/>
  <c r="G114" i="1"/>
  <c r="F82" i="1"/>
  <c r="G82" i="1"/>
  <c r="G64" i="1"/>
  <c r="F64" i="1"/>
  <c r="M6" i="1"/>
  <c r="Q47" i="1"/>
  <c r="J82" i="1"/>
  <c r="N422" i="1"/>
  <c r="Q422" i="1"/>
  <c r="J377" i="1"/>
  <c r="I377" i="1"/>
  <c r="N352" i="1"/>
  <c r="Q352" i="1"/>
  <c r="N363" i="1"/>
  <c r="Q363" i="1"/>
  <c r="O363" i="1"/>
  <c r="G363" i="1"/>
  <c r="G337" i="1"/>
  <c r="F337" i="1"/>
  <c r="Q337" i="1"/>
  <c r="N337" i="1"/>
  <c r="J303" i="1"/>
  <c r="Q261" i="1"/>
  <c r="N261" i="1"/>
  <c r="I214" i="1"/>
  <c r="J214" i="1"/>
  <c r="I176" i="1"/>
  <c r="J176" i="1"/>
  <c r="Q246" i="1"/>
  <c r="N246" i="1"/>
  <c r="N320" i="1"/>
  <c r="N225" i="1"/>
  <c r="Q225" i="1"/>
  <c r="G235" i="1"/>
  <c r="Q82" i="1"/>
  <c r="N82" i="1"/>
  <c r="F136" i="1"/>
  <c r="G136" i="1"/>
  <c r="N114" i="1"/>
  <c r="Q114" i="1"/>
  <c r="G97" i="1"/>
  <c r="F97" i="1"/>
  <c r="N176" i="1"/>
  <c r="Q176" i="1"/>
  <c r="I136" i="1"/>
  <c r="J136" i="1"/>
  <c r="F101" i="1"/>
  <c r="G101" i="1"/>
  <c r="I97" i="1"/>
  <c r="J97" i="1"/>
  <c r="I73" i="1"/>
  <c r="J73" i="1"/>
  <c r="I59" i="1"/>
  <c r="J59" i="1"/>
  <c r="O15" i="1"/>
  <c r="G20" i="1"/>
  <c r="J20" i="1"/>
  <c r="Q64" i="1"/>
  <c r="I82" i="1"/>
  <c r="J363" i="1"/>
  <c r="I363" i="1"/>
  <c r="G352" i="1"/>
  <c r="F352" i="1"/>
  <c r="O337" i="1"/>
  <c r="G377" i="1"/>
  <c r="I303" i="1"/>
  <c r="O296" i="1"/>
  <c r="G246" i="1"/>
  <c r="F246" i="1"/>
  <c r="Q167" i="1"/>
  <c r="N167" i="1"/>
  <c r="G279" i="1"/>
  <c r="F279" i="1"/>
  <c r="F198" i="1"/>
  <c r="G198" i="1"/>
  <c r="O279" i="1"/>
  <c r="N235" i="1"/>
  <c r="Q235" i="1"/>
  <c r="J235" i="1"/>
  <c r="I235" i="1"/>
  <c r="G73" i="1"/>
  <c r="F73" i="1"/>
  <c r="J114" i="1"/>
  <c r="I114" i="1"/>
  <c r="G90" i="1"/>
  <c r="F90" i="1"/>
  <c r="O73" i="1"/>
  <c r="G59" i="1"/>
  <c r="F59" i="1"/>
  <c r="F176" i="1"/>
  <c r="O130" i="1"/>
  <c r="N15" i="1"/>
  <c r="O47" i="1"/>
  <c r="E6" i="1"/>
  <c r="Q404" i="1"/>
  <c r="N404" i="1"/>
  <c r="F404" i="1"/>
  <c r="J388" i="1"/>
  <c r="I388" i="1"/>
  <c r="F422" i="1"/>
  <c r="I337" i="1"/>
  <c r="J337" i="1"/>
  <c r="G320" i="1"/>
  <c r="F320" i="1"/>
  <c r="I279" i="1"/>
  <c r="J279" i="1"/>
  <c r="G388" i="1"/>
  <c r="G255" i="1"/>
  <c r="F255" i="1"/>
  <c r="J198" i="1"/>
  <c r="I198" i="1"/>
  <c r="G303" i="1"/>
  <c r="F303" i="1"/>
  <c r="I261" i="1"/>
  <c r="J261" i="1"/>
  <c r="O255" i="1"/>
  <c r="I246" i="1"/>
  <c r="J246" i="1"/>
  <c r="F185" i="1"/>
  <c r="G185" i="1"/>
  <c r="Q214" i="1"/>
  <c r="N214" i="1"/>
  <c r="N90" i="1"/>
  <c r="Q90" i="1"/>
  <c r="D6" i="1"/>
  <c r="O6" i="1" s="1"/>
  <c r="O214" i="1"/>
  <c r="G167" i="1"/>
  <c r="F167" i="1"/>
  <c r="Q136" i="1"/>
  <c r="N136" i="1"/>
  <c r="N101" i="1"/>
  <c r="Q101" i="1"/>
  <c r="F130" i="1"/>
  <c r="G130" i="1"/>
  <c r="F144" i="1"/>
  <c r="G144" i="1"/>
  <c r="J130" i="1"/>
  <c r="I130" i="1"/>
  <c r="O97" i="1"/>
  <c r="Q97" i="1"/>
  <c r="N97" i="1"/>
  <c r="Q59" i="1"/>
  <c r="G29" i="1"/>
  <c r="J29" i="1"/>
  <c r="J90" i="1"/>
  <c r="P6" i="1"/>
  <c r="I6" i="1" s="1"/>
  <c r="N6" i="1" l="1"/>
  <c r="Q6" i="1"/>
  <c r="G6" i="1"/>
  <c r="F6" i="1"/>
  <c r="J6" i="1"/>
</calcChain>
</file>

<file path=xl/comments1.xml><?xml version="1.0" encoding="utf-8"?>
<comments xmlns="http://schemas.openxmlformats.org/spreadsheetml/2006/main">
  <authors>
    <author>Melissa Jarmon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Ramona Garner:</t>
        </r>
        <r>
          <rPr>
            <sz val="9"/>
            <color indexed="81"/>
            <rFont val="Tahoma"/>
            <family val="2"/>
          </rPr>
          <t xml:space="preserve">
Item 428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 xml:space="preserve">Ramona Garner:
</t>
        </r>
        <r>
          <rPr>
            <sz val="9"/>
            <color indexed="81"/>
            <rFont val="Tahoma"/>
            <family val="2"/>
          </rPr>
          <t>Item 394, 199, ACY, 435, 420, ACZ,436+AEC+AED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 xml:space="preserve">Ramona Garner:
</t>
        </r>
        <r>
          <rPr>
            <sz val="9"/>
            <color indexed="81"/>
            <rFont val="Tahoma"/>
            <family val="2"/>
          </rPr>
          <t>item 434, ADC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 xml:space="preserve">Ramona Garner:
</t>
        </r>
        <r>
          <rPr>
            <sz val="9"/>
            <color indexed="81"/>
            <rFont val="Tahoma"/>
            <family val="2"/>
          </rPr>
          <t>Items 437, ADD, ADE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Ramona Garner:</t>
        </r>
        <r>
          <rPr>
            <sz val="9"/>
            <color indexed="81"/>
            <rFont val="Tahoma"/>
            <family val="2"/>
          </rPr>
          <t xml:space="preserve">
Item 431 + 443</t>
        </r>
      </text>
    </comment>
  </commentList>
</comments>
</file>

<file path=xl/sharedStrings.xml><?xml version="1.0" encoding="utf-8"?>
<sst xmlns="http://schemas.openxmlformats.org/spreadsheetml/2006/main" count="996" uniqueCount="660">
  <si>
    <t>Master</t>
  </si>
  <si>
    <t>% of</t>
  </si>
  <si>
    <t>Total</t>
  </si>
  <si>
    <t>Unrestricted</t>
  </si>
  <si>
    <t>Check Figures</t>
  </si>
  <si>
    <t>hide</t>
  </si>
  <si>
    <t>Nonspendable</t>
  </si>
  <si>
    <t>Restricted</t>
  </si>
  <si>
    <t>Fund Balance Accounts</t>
  </si>
  <si>
    <t>Ending</t>
  </si>
  <si>
    <t>FTE</t>
  </si>
  <si>
    <t>to Total</t>
  </si>
  <si>
    <t>Fund Balance</t>
  </si>
  <si>
    <t>Committed</t>
  </si>
  <si>
    <t>Assigned</t>
  </si>
  <si>
    <t>Unassigned</t>
  </si>
  <si>
    <t>Fund</t>
  </si>
  <si>
    <t>County</t>
  </si>
  <si>
    <t>District Name</t>
  </si>
  <si>
    <t>Enrollment</t>
  </si>
  <si>
    <t>Per Pupil</t>
  </si>
  <si>
    <t>Balance</t>
  </si>
  <si>
    <t>State Total</t>
  </si>
  <si>
    <t>Adams Co.</t>
  </si>
  <si>
    <t xml:space="preserve">             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</si>
  <si>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</si>
  <si>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</si>
  <si>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</si>
  <si>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</si>
  <si>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</si>
  <si>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</si>
  <si>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</si>
  <si>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</si>
  <si>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</si>
  <si>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</si>
  <si>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</t>
  </si>
  <si>
    <t>Asotin Co.</t>
  </si>
  <si>
    <t>02250</t>
  </si>
  <si>
    <t>Clarkston</t>
  </si>
  <si>
    <t>02420</t>
  </si>
  <si>
    <t>Asotin-Anatone</t>
  </si>
  <si>
    <t>Benton Co.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</si>
  <si>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</si>
  <si>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</si>
  <si>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</si>
  <si>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</si>
  <si>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</si>
  <si>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</si>
  <si>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</si>
  <si>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</si>
  <si>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</si>
  <si>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</si>
  <si>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</si>
  <si>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</si>
  <si>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</si>
  <si>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</si>
  <si>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</si>
  <si>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</si>
  <si>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</si>
  <si>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</si>
  <si>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</si>
  <si>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</si>
  <si>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</si>
  <si>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</si>
  <si>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</si>
  <si>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</si>
  <si>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</si>
  <si>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</si>
  <si>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</si>
  <si>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</si>
  <si>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</si>
  <si>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</si>
  <si>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</si>
  <si>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</si>
  <si>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</si>
  <si>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</si>
  <si>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</si>
  <si>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</si>
  <si>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</si>
  <si>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</si>
  <si>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Clark Co.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</si>
  <si>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</si>
  <si>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</si>
  <si>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</si>
  <si>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</si>
  <si>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</si>
  <si>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</si>
  <si>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</si>
  <si>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</si>
  <si>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</si>
  <si>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</si>
  <si>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</si>
  <si>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</si>
  <si>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</si>
  <si>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</si>
  <si>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</si>
  <si>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</si>
  <si>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</si>
  <si>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</si>
  <si>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</si>
  <si>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</si>
  <si>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</si>
  <si>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</si>
  <si>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</si>
  <si>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</si>
  <si>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</si>
  <si>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</si>
  <si>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</si>
  <si>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</si>
  <si>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</si>
  <si>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</si>
  <si>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</si>
  <si>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</si>
  <si>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</si>
  <si>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</si>
  <si>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</si>
  <si>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</si>
  <si>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</si>
  <si>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</si>
  <si>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</si>
  <si>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</si>
  <si>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</si>
  <si>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</si>
  <si>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</si>
  <si>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</si>
  <si>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</si>
  <si>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</si>
  <si>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</si>
  <si>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</si>
  <si>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</si>
  <si>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</si>
  <si>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</si>
  <si>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</si>
  <si>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</si>
  <si>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</si>
  <si>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</si>
  <si>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</si>
  <si>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</si>
  <si>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</si>
  <si>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</si>
  <si>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</si>
  <si>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</si>
  <si>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</si>
  <si>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</si>
  <si>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</si>
  <si>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</si>
  <si>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</si>
  <si>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</si>
  <si>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</si>
  <si>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</si>
  <si>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</si>
  <si>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</si>
  <si>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</si>
  <si>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</si>
  <si>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</si>
  <si>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</si>
  <si>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</si>
  <si>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</si>
  <si>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</si>
  <si>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</si>
  <si>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</si>
  <si>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</si>
  <si>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</si>
  <si>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</si>
  <si>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</si>
  <si>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</si>
  <si>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</si>
  <si>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</si>
  <si>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</si>
  <si>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</si>
  <si>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</si>
  <si>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</si>
  <si>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</si>
  <si>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</si>
  <si>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</si>
  <si>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</si>
  <si>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</si>
  <si>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</si>
  <si>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</si>
  <si>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</si>
  <si>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</si>
  <si>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</si>
  <si>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</si>
  <si>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</si>
  <si>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</si>
  <si>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</si>
  <si>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</si>
  <si>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</si>
  <si>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</si>
  <si>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</si>
  <si>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</si>
  <si>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</si>
  <si>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</si>
  <si>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</si>
  <si>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</si>
  <si>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</si>
  <si>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</si>
  <si>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</si>
  <si>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</si>
  <si>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</si>
  <si>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</si>
  <si>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</si>
  <si>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</si>
  <si>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</si>
  <si>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</si>
  <si>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</si>
  <si>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</si>
  <si>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</si>
  <si>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</si>
  <si>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</si>
  <si>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</si>
  <si>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</si>
  <si>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</si>
  <si>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</si>
  <si>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</si>
  <si>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</si>
  <si>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</si>
  <si>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</si>
  <si>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</si>
  <si>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</si>
  <si>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</si>
  <si>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</si>
  <si>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</si>
  <si>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</si>
  <si>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</si>
  <si>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</si>
  <si>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</si>
  <si>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</si>
  <si>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</si>
  <si>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</si>
  <si>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</si>
  <si>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</si>
  <si>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</si>
  <si>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</si>
  <si>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</si>
  <si>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</si>
  <si>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</si>
  <si>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</si>
  <si>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</si>
  <si>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</si>
  <si>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</si>
  <si>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</si>
  <si>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</si>
  <si>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</si>
  <si>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</si>
  <si>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</si>
  <si>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</si>
  <si>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</si>
  <si>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</si>
  <si>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</si>
  <si>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</si>
  <si>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</si>
  <si>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</si>
  <si>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</si>
  <si>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</si>
  <si>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</si>
  <si>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</si>
  <si>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</si>
  <si>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17903</t>
  </si>
  <si>
    <t>Muckleshoot Tribal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</si>
  <si>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</si>
  <si>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</si>
  <si>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</si>
  <si>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</si>
  <si>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</si>
  <si>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</si>
  <si>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</si>
  <si>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</si>
  <si>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</si>
  <si>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</si>
  <si>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</si>
  <si>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</si>
  <si>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</si>
  <si>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</si>
  <si>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</si>
  <si>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</si>
  <si>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</si>
  <si>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</si>
  <si>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</si>
  <si>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</si>
  <si>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</si>
  <si>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</si>
  <si>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</si>
  <si>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</si>
  <si>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</si>
  <si>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</si>
  <si>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</si>
  <si>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</si>
  <si>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</si>
  <si>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</si>
  <si>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</si>
  <si>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</si>
  <si>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</si>
  <si>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</si>
  <si>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</si>
  <si>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</si>
  <si>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</si>
  <si>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</si>
  <si>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</si>
  <si>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</si>
  <si>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</si>
  <si>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</si>
  <si>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</si>
  <si>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</si>
  <si>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</si>
  <si>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</si>
  <si>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</si>
  <si>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</si>
  <si>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</si>
  <si>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</si>
  <si>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</si>
  <si>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</si>
  <si>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</si>
  <si>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</si>
  <si>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</si>
  <si>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</si>
  <si>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</si>
  <si>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</si>
  <si>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</si>
  <si>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</si>
  <si>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</si>
  <si>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</si>
  <si>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</si>
  <si>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</si>
  <si>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</si>
  <si>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</si>
  <si>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</si>
  <si>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</si>
  <si>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</si>
  <si>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</si>
  <si>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</si>
  <si>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</si>
  <si>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</si>
  <si>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</si>
  <si>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</si>
  <si>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</si>
  <si>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</si>
  <si>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</si>
  <si>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</si>
  <si>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</si>
  <si>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</si>
  <si>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</si>
  <si>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</si>
  <si>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</si>
  <si>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</si>
  <si>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</si>
  <si>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</si>
  <si>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</si>
  <si>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</si>
  <si>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</si>
  <si>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</si>
  <si>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</si>
  <si>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</si>
  <si>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</si>
  <si>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</si>
  <si>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</si>
  <si>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</si>
  <si>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</si>
  <si>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</si>
  <si>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</si>
  <si>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</si>
  <si>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</si>
  <si>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</si>
  <si>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</si>
  <si>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</si>
  <si>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</si>
  <si>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</si>
  <si>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</si>
  <si>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</si>
  <si>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</si>
  <si>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</si>
  <si>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</si>
  <si>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</si>
  <si>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</si>
  <si>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</si>
  <si>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</si>
  <si>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</si>
  <si>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</si>
  <si>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</si>
  <si>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</si>
  <si>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</si>
  <si>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</si>
  <si>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</si>
  <si>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</si>
  <si>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</si>
  <si>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</si>
  <si>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</si>
  <si>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</si>
  <si>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</si>
  <si>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</si>
  <si>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</si>
  <si>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</si>
  <si>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</si>
  <si>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</si>
  <si>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</si>
  <si>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</si>
  <si>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</si>
  <si>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</si>
  <si>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</si>
  <si>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</si>
  <si>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</si>
  <si>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</si>
  <si>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</si>
  <si>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</si>
  <si>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</si>
  <si>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</si>
  <si>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</si>
  <si>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</si>
  <si>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</si>
  <si>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</si>
  <si>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</si>
  <si>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</si>
  <si>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</si>
  <si>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</si>
  <si>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</si>
  <si>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</si>
  <si>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</si>
  <si>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</si>
  <si>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</si>
  <si>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</si>
  <si>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</si>
  <si>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</si>
  <si>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</si>
  <si>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</si>
  <si>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</si>
  <si>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</si>
  <si>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</si>
  <si>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</si>
  <si>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</si>
  <si>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</si>
  <si>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</si>
  <si>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</si>
  <si>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</si>
  <si>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</si>
  <si>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San Juan Co.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</si>
  <si>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</si>
  <si>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</si>
  <si>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</si>
  <si>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</si>
  <si>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</si>
  <si>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</si>
  <si>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</si>
  <si>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</si>
  <si>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Skagit Co.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</si>
  <si>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</si>
  <si>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</si>
  <si>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</si>
  <si>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</si>
  <si>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</si>
  <si>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</si>
  <si>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</si>
  <si>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</si>
  <si>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</si>
  <si>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</si>
  <si>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</si>
  <si>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</si>
  <si>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</si>
  <si>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</si>
  <si>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</si>
  <si>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</si>
  <si>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</si>
  <si>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</si>
  <si>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</si>
  <si>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</si>
  <si>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</si>
  <si>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</si>
  <si>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</si>
  <si>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</si>
  <si>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</si>
  <si>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</si>
  <si>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</si>
  <si>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</si>
  <si>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</si>
  <si>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</si>
  <si>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</si>
  <si>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</si>
  <si>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</si>
  <si>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</si>
  <si>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</si>
  <si>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</si>
  <si>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</si>
  <si>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</si>
  <si>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</si>
  <si>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</si>
  <si>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</si>
  <si>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</si>
  <si>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</si>
  <si>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</si>
  <si>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</si>
  <si>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</si>
  <si>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</si>
  <si>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</si>
  <si>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</si>
  <si>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</si>
  <si>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</si>
  <si>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</si>
  <si>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</si>
  <si>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</si>
  <si>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</si>
  <si>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</si>
  <si>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</si>
  <si>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</si>
  <si>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</si>
  <si>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</si>
  <si>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</si>
  <si>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</si>
  <si>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</si>
  <si>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</si>
  <si>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</si>
  <si>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</si>
  <si>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</si>
  <si>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</si>
  <si>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</si>
  <si>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</si>
  <si>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</si>
  <si>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</si>
  <si>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</si>
  <si>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</si>
  <si>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</si>
  <si>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</si>
  <si>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</si>
  <si>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</si>
  <si>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</si>
  <si>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</si>
  <si>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</si>
  <si>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</si>
  <si>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</si>
  <si>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</si>
  <si>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</si>
  <si>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</si>
  <si>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</si>
  <si>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</si>
  <si>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</si>
  <si>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</si>
  <si>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</si>
  <si>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</si>
  <si>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</si>
  <si>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</si>
  <si>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</si>
  <si>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</si>
  <si>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</si>
  <si>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(Stevens)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</si>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</sst>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2" xfId="0" applyNumberFormat="1" applyFont="1" applyBorder="1" applyAlignment="1">
      <alignment horizontal="center" vertical="center"/>
    </xf>
    <xf numFmtId="37" fontId="3" fillId="0" borderId="3" xfId="0" applyNumberFormat="1" applyFont="1" applyBorder="1" applyAlignment="1">
      <alignment horizontal="center" vertical="center"/>
    </xf>
    <xf numFmtId="37" fontId="3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/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37" fontId="3" fillId="0" borderId="9" xfId="0" applyNumberFormat="1" applyFont="1" applyBorder="1" applyAlignment="1">
      <alignment horizontal="center" vertical="center"/>
    </xf>
    <xf numFmtId="37" fontId="2" fillId="0" borderId="0" xfId="0" applyNumberFormat="1" applyFont="1"/>
    <xf numFmtId="0" fontId="3" fillId="0" borderId="0" xfId="0" applyFont="1"/>
    <xf numFmtId="4" fontId="3" fillId="0" borderId="0" xfId="1" applyNumberFormat="1" applyFont="1"/>
    <xf numFmtId="37" fontId="3" fillId="0" borderId="0" xfId="1" applyNumberFormat="1" applyFont="1"/>
    <xf numFmtId="9" fontId="3" fillId="0" borderId="0" xfId="2" applyFont="1"/>
    <xf numFmtId="4" fontId="4" fillId="0" borderId="0" xfId="0" applyNumberFormat="1" applyFont="1" applyBorder="1"/>
    <xf numFmtId="164" fontId="2" fillId="0" borderId="0" xfId="0" applyNumberFormat="1" applyFont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4" fontId="2" fillId="0" borderId="0" xfId="1" applyNumberFormat="1" applyFont="1"/>
    <xf numFmtId="37" fontId="2" fillId="0" borderId="0" xfId="1" applyNumberFormat="1" applyFont="1"/>
    <xf numFmtId="9" fontId="2" fillId="0" borderId="0" xfId="2" applyFont="1"/>
    <xf numFmtId="4" fontId="5" fillId="0" borderId="0" xfId="0" applyNumberFormat="1" applyFont="1" applyBorder="1"/>
    <xf numFmtId="4" fontId="3" fillId="0" borderId="0" xfId="0" applyNumberFormat="1" applyFont="1"/>
    <xf numFmtId="37" fontId="3" fillId="0" borderId="0" xfId="0" applyNumberFormat="1" applyFont="1"/>
    <xf numFmtId="0" fontId="4" fillId="0" borderId="10" xfId="0" quotePrefix="1" applyFont="1" applyBorder="1" applyAlignment="1">
      <alignment horizontal="left"/>
    </xf>
    <xf numFmtId="0" fontId="4" fillId="0" borderId="1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2" fillId="0" borderId="1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1516%20%2310%20Res,Unres%20FB-WORKING-MJ-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_Unres FB by enroll 1516"/>
      <sheetName val="Res_Unres FB by County 1516"/>
      <sheetName val="1516 Fund Balance"/>
      <sheetName val="1516 enrollment_Rev_Exp by size"/>
    </sheetNames>
    <sheetDataSet>
      <sheetData sheetId="0">
        <row r="6">
          <cell r="O6">
            <v>1462883531.779999</v>
          </cell>
        </row>
      </sheetData>
      <sheetData sheetId="1"/>
      <sheetData sheetId="2">
        <row r="6">
          <cell r="G6" t="str">
            <v>01109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1047.05</v>
          </cell>
          <cell r="O6">
            <v>0</v>
          </cell>
          <cell r="P6">
            <v>0</v>
          </cell>
          <cell r="Q6">
            <v>0</v>
          </cell>
          <cell r="R6">
            <v>6629.34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1058297.6100000001</v>
          </cell>
          <cell r="X6">
            <v>0</v>
          </cell>
          <cell r="AA6" t="str">
            <v>01109</v>
          </cell>
          <cell r="AB6">
            <v>1065974</v>
          </cell>
          <cell r="AC6">
            <v>1065974</v>
          </cell>
        </row>
        <row r="7">
          <cell r="G7" t="str">
            <v>01122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17863.169999999998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169805.67</v>
          </cell>
          <cell r="X7">
            <v>0</v>
          </cell>
          <cell r="AA7" t="str">
            <v>01122</v>
          </cell>
          <cell r="AB7">
            <v>187668.84</v>
          </cell>
          <cell r="AC7">
            <v>187668.84</v>
          </cell>
        </row>
        <row r="8">
          <cell r="G8" t="str">
            <v>01147</v>
          </cell>
          <cell r="H8">
            <v>448979.76</v>
          </cell>
          <cell r="I8">
            <v>0</v>
          </cell>
          <cell r="J8">
            <v>1005597.78</v>
          </cell>
          <cell r="K8">
            <v>0</v>
          </cell>
          <cell r="L8">
            <v>115473.63</v>
          </cell>
          <cell r="M8">
            <v>0</v>
          </cell>
          <cell r="N8">
            <v>558712.69999999995</v>
          </cell>
          <cell r="O8">
            <v>0</v>
          </cell>
          <cell r="P8">
            <v>0</v>
          </cell>
          <cell r="Q8">
            <v>103214.67</v>
          </cell>
          <cell r="R8">
            <v>1215198.08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6592795.46</v>
          </cell>
          <cell r="X8">
            <v>0</v>
          </cell>
          <cell r="AA8" t="str">
            <v>01147</v>
          </cell>
          <cell r="AB8">
            <v>10039972.08</v>
          </cell>
          <cell r="AC8">
            <v>10039972.08</v>
          </cell>
        </row>
        <row r="9">
          <cell r="G9" t="str">
            <v>01158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26444.47</v>
          </cell>
          <cell r="O9">
            <v>0</v>
          </cell>
          <cell r="P9">
            <v>0</v>
          </cell>
          <cell r="Q9">
            <v>0</v>
          </cell>
          <cell r="R9">
            <v>16222.33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337370.5</v>
          </cell>
          <cell r="X9">
            <v>0</v>
          </cell>
          <cell r="AA9" t="str">
            <v>01158</v>
          </cell>
          <cell r="AB9">
            <v>380037.3</v>
          </cell>
          <cell r="AC9">
            <v>380037.3</v>
          </cell>
        </row>
        <row r="10">
          <cell r="G10" t="str">
            <v>01160</v>
          </cell>
          <cell r="H10">
            <v>2193.92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7946.14</v>
          </cell>
          <cell r="O10">
            <v>0</v>
          </cell>
          <cell r="P10">
            <v>0</v>
          </cell>
          <cell r="Q10">
            <v>0</v>
          </cell>
          <cell r="R10">
            <v>104838.46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290064.61</v>
          </cell>
          <cell r="X10">
            <v>0</v>
          </cell>
          <cell r="AA10" t="str">
            <v>01160</v>
          </cell>
          <cell r="AB10">
            <v>405043.13</v>
          </cell>
          <cell r="AC10">
            <v>405043.13</v>
          </cell>
        </row>
        <row r="11">
          <cell r="G11" t="str">
            <v>02250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712000</v>
          </cell>
          <cell r="W11">
            <v>2404747.7200000002</v>
          </cell>
          <cell r="X11">
            <v>0</v>
          </cell>
          <cell r="AA11" t="str">
            <v>02250</v>
          </cell>
          <cell r="AB11">
            <v>3116747.72</v>
          </cell>
          <cell r="AC11">
            <v>3116747.72</v>
          </cell>
        </row>
        <row r="12">
          <cell r="G12" t="str">
            <v>02420</v>
          </cell>
          <cell r="H12">
            <v>2326.02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365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1282117.6100000001</v>
          </cell>
          <cell r="X12">
            <v>0</v>
          </cell>
          <cell r="AA12" t="str">
            <v>02420</v>
          </cell>
          <cell r="AB12">
            <v>1284808.6299999999</v>
          </cell>
          <cell r="AC12">
            <v>1284808.6299999999</v>
          </cell>
        </row>
        <row r="13">
          <cell r="G13" t="str">
            <v>03017</v>
          </cell>
          <cell r="H13">
            <v>421201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1803968</v>
          </cell>
          <cell r="O13">
            <v>0</v>
          </cell>
          <cell r="P13">
            <v>2247096</v>
          </cell>
          <cell r="Q13">
            <v>0</v>
          </cell>
          <cell r="R13">
            <v>2625497.6800000002</v>
          </cell>
          <cell r="S13">
            <v>0</v>
          </cell>
          <cell r="T13">
            <v>9377365.7400000002</v>
          </cell>
          <cell r="U13">
            <v>5720000</v>
          </cell>
          <cell r="V13">
            <v>5020474</v>
          </cell>
          <cell r="W13">
            <v>0</v>
          </cell>
          <cell r="X13">
            <v>8700000</v>
          </cell>
          <cell r="AA13" t="str">
            <v>03017</v>
          </cell>
          <cell r="AB13">
            <v>35915602.420000002</v>
          </cell>
          <cell r="AC13">
            <v>35915602.420000002</v>
          </cell>
        </row>
        <row r="14">
          <cell r="G14" t="str">
            <v>03050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192405.9</v>
          </cell>
          <cell r="X14">
            <v>0</v>
          </cell>
          <cell r="AA14" t="str">
            <v>03050</v>
          </cell>
          <cell r="AB14">
            <v>192405.9</v>
          </cell>
          <cell r="AC14">
            <v>192405.9</v>
          </cell>
        </row>
        <row r="15">
          <cell r="G15" t="str">
            <v>03052</v>
          </cell>
          <cell r="H15">
            <v>227593.41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85425.74</v>
          </cell>
          <cell r="O15">
            <v>0</v>
          </cell>
          <cell r="P15">
            <v>0</v>
          </cell>
          <cell r="Q15">
            <v>19312.189999999999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1035.22</v>
          </cell>
          <cell r="W15">
            <v>453420.34</v>
          </cell>
          <cell r="X15">
            <v>909746</v>
          </cell>
          <cell r="AA15" t="str">
            <v>03052</v>
          </cell>
          <cell r="AB15">
            <v>1696532.9</v>
          </cell>
          <cell r="AC15">
            <v>1696532.9</v>
          </cell>
        </row>
        <row r="16">
          <cell r="G16" t="str">
            <v>03053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7531.17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267463.90000000002</v>
          </cell>
          <cell r="V16">
            <v>179263</v>
          </cell>
          <cell r="W16">
            <v>22983.68</v>
          </cell>
          <cell r="X16">
            <v>570737.4</v>
          </cell>
          <cell r="AA16" t="str">
            <v>03053</v>
          </cell>
          <cell r="AB16">
            <v>1047979.15</v>
          </cell>
          <cell r="AC16">
            <v>1047979.15</v>
          </cell>
        </row>
        <row r="17">
          <cell r="G17" t="str">
            <v>03116</v>
          </cell>
          <cell r="H17">
            <v>69712.31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125989.61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2987755.12</v>
          </cell>
          <cell r="X17">
            <v>0</v>
          </cell>
          <cell r="AA17" t="str">
            <v>03116</v>
          </cell>
          <cell r="AB17">
            <v>3183457.04</v>
          </cell>
          <cell r="AC17">
            <v>3183457.04</v>
          </cell>
        </row>
        <row r="18">
          <cell r="G18" t="str">
            <v>03400</v>
          </cell>
          <cell r="H18">
            <v>3245979.75</v>
          </cell>
          <cell r="I18">
            <v>0</v>
          </cell>
          <cell r="J18">
            <v>127124.32</v>
          </cell>
          <cell r="K18">
            <v>0</v>
          </cell>
          <cell r="L18">
            <v>0</v>
          </cell>
          <cell r="M18">
            <v>0</v>
          </cell>
          <cell r="N18">
            <v>296086.76</v>
          </cell>
          <cell r="O18">
            <v>2000000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6203440.4000000004</v>
          </cell>
          <cell r="W18">
            <v>8018455.3600000003</v>
          </cell>
          <cell r="X18">
            <v>0</v>
          </cell>
          <cell r="AA18" t="str">
            <v>03400</v>
          </cell>
          <cell r="AB18">
            <v>19891086.59</v>
          </cell>
          <cell r="AC18">
            <v>19891086.59</v>
          </cell>
        </row>
        <row r="19">
          <cell r="G19" t="str">
            <v>04019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108052.46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377501.81</v>
          </cell>
          <cell r="X19">
            <v>0</v>
          </cell>
          <cell r="AA19" t="str">
            <v>04019</v>
          </cell>
          <cell r="AB19">
            <v>485554.27</v>
          </cell>
          <cell r="AC19">
            <v>485554.27</v>
          </cell>
        </row>
        <row r="20">
          <cell r="G20" t="str">
            <v>04069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150000</v>
          </cell>
          <cell r="V20">
            <v>0</v>
          </cell>
          <cell r="W20">
            <v>313884.74</v>
          </cell>
          <cell r="X20">
            <v>0</v>
          </cell>
          <cell r="AA20" t="str">
            <v>04069</v>
          </cell>
          <cell r="AB20">
            <v>463884.74</v>
          </cell>
          <cell r="AC20">
            <v>463884.74</v>
          </cell>
        </row>
        <row r="21">
          <cell r="G21" t="str">
            <v>04127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3846.24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50000</v>
          </cell>
          <cell r="V21">
            <v>65000</v>
          </cell>
          <cell r="W21">
            <v>217355.73</v>
          </cell>
          <cell r="X21">
            <v>490894</v>
          </cell>
          <cell r="AA21" t="str">
            <v>04127</v>
          </cell>
          <cell r="AB21">
            <v>827095.97</v>
          </cell>
          <cell r="AC21">
            <v>827095.97</v>
          </cell>
        </row>
        <row r="22">
          <cell r="G22" t="str">
            <v>04129</v>
          </cell>
          <cell r="H22">
            <v>3606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206761.01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1020554.56</v>
          </cell>
          <cell r="X22">
            <v>0</v>
          </cell>
          <cell r="AA22" t="str">
            <v>04129</v>
          </cell>
          <cell r="AB22">
            <v>1230921.57</v>
          </cell>
          <cell r="AC22">
            <v>1230921.57</v>
          </cell>
        </row>
        <row r="23">
          <cell r="G23" t="str">
            <v>04222</v>
          </cell>
          <cell r="H23">
            <v>4587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51356.91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115082.29</v>
          </cell>
          <cell r="W23">
            <v>1463869.38</v>
          </cell>
          <cell r="X23">
            <v>0</v>
          </cell>
          <cell r="AA23" t="str">
            <v>04222</v>
          </cell>
          <cell r="AB23">
            <v>1634895.58</v>
          </cell>
          <cell r="AC23">
            <v>1634895.58</v>
          </cell>
        </row>
        <row r="24">
          <cell r="G24" t="str">
            <v>04228</v>
          </cell>
          <cell r="H24">
            <v>141637.57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1234.8699999999999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58103.03</v>
          </cell>
          <cell r="W24">
            <v>0</v>
          </cell>
          <cell r="X24">
            <v>1175286.46</v>
          </cell>
          <cell r="AA24" t="str">
            <v>04228</v>
          </cell>
          <cell r="AB24">
            <v>1376261.93</v>
          </cell>
          <cell r="AC24">
            <v>1376261.93</v>
          </cell>
        </row>
        <row r="25">
          <cell r="G25" t="str">
            <v>04246</v>
          </cell>
          <cell r="H25">
            <v>28123.09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335159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150000</v>
          </cell>
          <cell r="V25">
            <v>600000</v>
          </cell>
          <cell r="W25">
            <v>6564173.8700000001</v>
          </cell>
          <cell r="X25">
            <v>4457056</v>
          </cell>
          <cell r="AA25" t="str">
            <v>04246</v>
          </cell>
          <cell r="AB25">
            <v>12134511.960000001</v>
          </cell>
          <cell r="AC25">
            <v>12134511.960000001</v>
          </cell>
        </row>
        <row r="26">
          <cell r="G26" t="str">
            <v>05121</v>
          </cell>
          <cell r="H26">
            <v>87654.26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112634.77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3423091.6</v>
          </cell>
          <cell r="U26">
            <v>1000000</v>
          </cell>
          <cell r="V26">
            <v>0</v>
          </cell>
          <cell r="W26">
            <v>1977490.01</v>
          </cell>
          <cell r="X26">
            <v>0</v>
          </cell>
          <cell r="AA26" t="str">
            <v>05121</v>
          </cell>
          <cell r="AB26">
            <v>6600870.6399999997</v>
          </cell>
          <cell r="AC26">
            <v>6600870.6399999997</v>
          </cell>
        </row>
        <row r="27">
          <cell r="G27" t="str">
            <v>05313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25000</v>
          </cell>
          <cell r="N27">
            <v>4134.72</v>
          </cell>
          <cell r="O27">
            <v>0</v>
          </cell>
          <cell r="P27">
            <v>0</v>
          </cell>
          <cell r="Q27">
            <v>0</v>
          </cell>
          <cell r="R27">
            <v>54538.8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966605.89</v>
          </cell>
          <cell r="X27">
            <v>0</v>
          </cell>
          <cell r="AA27" t="str">
            <v>05313</v>
          </cell>
          <cell r="AB27">
            <v>1050279.4099999999</v>
          </cell>
          <cell r="AC27">
            <v>1050279.4099999999</v>
          </cell>
        </row>
        <row r="28">
          <cell r="G28" t="str">
            <v>05323</v>
          </cell>
          <cell r="H28">
            <v>11569.43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296750.07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1621550.52</v>
          </cell>
          <cell r="X28">
            <v>0</v>
          </cell>
          <cell r="AA28" t="str">
            <v>05323</v>
          </cell>
          <cell r="AB28">
            <v>1929870.02</v>
          </cell>
          <cell r="AC28">
            <v>1929870.02</v>
          </cell>
        </row>
        <row r="29">
          <cell r="G29" t="str">
            <v>05401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1614784.83</v>
          </cell>
          <cell r="X29">
            <v>0</v>
          </cell>
          <cell r="AA29" t="str">
            <v>05401</v>
          </cell>
          <cell r="AB29">
            <v>1614784.83</v>
          </cell>
          <cell r="AC29">
            <v>1614784.83</v>
          </cell>
        </row>
        <row r="30">
          <cell r="G30" t="str">
            <v>05402</v>
          </cell>
          <cell r="H30">
            <v>79304.5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59924.87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343846.33</v>
          </cell>
          <cell r="X30">
            <v>1392355.98</v>
          </cell>
          <cell r="AA30" t="str">
            <v>05402</v>
          </cell>
          <cell r="AB30">
            <v>1875431.68</v>
          </cell>
          <cell r="AC30">
            <v>1875431.68</v>
          </cell>
        </row>
        <row r="31">
          <cell r="G31" t="str">
            <v>06037</v>
          </cell>
          <cell r="H31">
            <v>2288771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795745</v>
          </cell>
          <cell r="N31">
            <v>42639</v>
          </cell>
          <cell r="O31">
            <v>450000</v>
          </cell>
          <cell r="P31">
            <v>0</v>
          </cell>
          <cell r="Q31">
            <v>2684621</v>
          </cell>
          <cell r="R31">
            <v>0</v>
          </cell>
          <cell r="S31">
            <v>0</v>
          </cell>
          <cell r="T31">
            <v>0</v>
          </cell>
          <cell r="U31">
            <v>8410398.2400000002</v>
          </cell>
          <cell r="V31">
            <v>9215326.1400000006</v>
          </cell>
          <cell r="W31">
            <v>7055630.29</v>
          </cell>
          <cell r="X31">
            <v>0</v>
          </cell>
          <cell r="AA31" t="str">
            <v>06037</v>
          </cell>
          <cell r="AB31">
            <v>30943130.670000002</v>
          </cell>
          <cell r="AC31">
            <v>30943130.670000002</v>
          </cell>
        </row>
        <row r="32">
          <cell r="G32" t="str">
            <v>06098</v>
          </cell>
          <cell r="H32">
            <v>313733.73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8924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213737</v>
          </cell>
          <cell r="V32">
            <v>1248915.24</v>
          </cell>
          <cell r="W32">
            <v>0</v>
          </cell>
          <cell r="X32">
            <v>925798.62</v>
          </cell>
          <cell r="AA32" t="str">
            <v>06098</v>
          </cell>
          <cell r="AB32">
            <v>2711108.59</v>
          </cell>
          <cell r="AC32">
            <v>2711108.59</v>
          </cell>
        </row>
        <row r="33">
          <cell r="G33" t="str">
            <v>06101</v>
          </cell>
          <cell r="H33">
            <v>16572.060000000001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21683.34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175546.57</v>
          </cell>
          <cell r="W33">
            <v>1189855.76</v>
          </cell>
          <cell r="X33">
            <v>0</v>
          </cell>
          <cell r="AA33" t="str">
            <v>06101</v>
          </cell>
          <cell r="AB33">
            <v>1403657.73</v>
          </cell>
          <cell r="AC33">
            <v>1403657.73</v>
          </cell>
        </row>
        <row r="34">
          <cell r="G34" t="str">
            <v>06103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153118.49</v>
          </cell>
          <cell r="X34">
            <v>0</v>
          </cell>
          <cell r="AA34" t="str">
            <v>06103</v>
          </cell>
          <cell r="AB34">
            <v>153118.49</v>
          </cell>
          <cell r="AC34">
            <v>153118.49</v>
          </cell>
        </row>
        <row r="35">
          <cell r="G35" t="str">
            <v>06112</v>
          </cell>
          <cell r="H35">
            <v>97987.17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135512.99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3000000</v>
          </cell>
          <cell r="U35">
            <v>0</v>
          </cell>
          <cell r="V35">
            <v>685737.8</v>
          </cell>
          <cell r="W35">
            <v>2708928.04</v>
          </cell>
          <cell r="X35">
            <v>1929945.72</v>
          </cell>
          <cell r="AA35" t="str">
            <v>06112</v>
          </cell>
          <cell r="AB35">
            <v>8558111.7200000007</v>
          </cell>
          <cell r="AC35">
            <v>8558111.7200000007</v>
          </cell>
        </row>
        <row r="36">
          <cell r="G36" t="str">
            <v>06114</v>
          </cell>
          <cell r="H36">
            <v>2191292</v>
          </cell>
          <cell r="I36">
            <v>0</v>
          </cell>
          <cell r="J36">
            <v>1815466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1697731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8520000</v>
          </cell>
          <cell r="W36">
            <v>0</v>
          </cell>
          <cell r="X36">
            <v>13787985.720000001</v>
          </cell>
          <cell r="AA36" t="str">
            <v>06114</v>
          </cell>
          <cell r="AB36">
            <v>28012474.719999999</v>
          </cell>
          <cell r="AC36">
            <v>28012474.719999999</v>
          </cell>
        </row>
        <row r="37">
          <cell r="G37" t="str">
            <v>06117</v>
          </cell>
          <cell r="H37">
            <v>275489.53999999998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110719.22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300000</v>
          </cell>
          <cell r="V37">
            <v>772841.79</v>
          </cell>
          <cell r="W37">
            <v>7258550.4299999997</v>
          </cell>
          <cell r="X37">
            <v>0</v>
          </cell>
          <cell r="AA37" t="str">
            <v>06117</v>
          </cell>
          <cell r="AB37">
            <v>8717600.9800000004</v>
          </cell>
          <cell r="AC37">
            <v>8717600.9800000004</v>
          </cell>
        </row>
        <row r="38">
          <cell r="G38" t="str">
            <v>06119</v>
          </cell>
          <cell r="H38">
            <v>236945.74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50000</v>
          </cell>
          <cell r="N38">
            <v>93227.63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7048259.3200000003</v>
          </cell>
          <cell r="X38">
            <v>0</v>
          </cell>
          <cell r="AA38" t="str">
            <v>06119</v>
          </cell>
          <cell r="AB38">
            <v>7428432.6900000004</v>
          </cell>
          <cell r="AC38">
            <v>7428432.6900000004</v>
          </cell>
        </row>
        <row r="39">
          <cell r="G39" t="str">
            <v>06122</v>
          </cell>
          <cell r="H39">
            <v>213707.57</v>
          </cell>
          <cell r="I39">
            <v>0</v>
          </cell>
          <cell r="J39">
            <v>55947.14</v>
          </cell>
          <cell r="K39">
            <v>0</v>
          </cell>
          <cell r="L39">
            <v>0</v>
          </cell>
          <cell r="M39">
            <v>0</v>
          </cell>
          <cell r="N39">
            <v>33157.97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680075.63</v>
          </cell>
          <cell r="W39">
            <v>0</v>
          </cell>
          <cell r="X39">
            <v>1733517.45</v>
          </cell>
          <cell r="AA39" t="str">
            <v>06122</v>
          </cell>
          <cell r="AB39">
            <v>2716405.7599999998</v>
          </cell>
          <cell r="AC39">
            <v>2716405.7599999998</v>
          </cell>
        </row>
        <row r="40">
          <cell r="G40" t="str">
            <v>07002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9594.4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354326.36</v>
          </cell>
          <cell r="X40">
            <v>0</v>
          </cell>
          <cell r="AA40" t="str">
            <v>07002</v>
          </cell>
          <cell r="AB40">
            <v>363920.76</v>
          </cell>
          <cell r="AC40">
            <v>363920.76</v>
          </cell>
        </row>
        <row r="41">
          <cell r="G41" t="str">
            <v>07035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449081.71</v>
          </cell>
          <cell r="X41">
            <v>0</v>
          </cell>
          <cell r="AA41" t="str">
            <v>07035</v>
          </cell>
          <cell r="AB41">
            <v>449081.71</v>
          </cell>
          <cell r="AC41">
            <v>449081.71</v>
          </cell>
        </row>
        <row r="42">
          <cell r="G42" t="str">
            <v>08122</v>
          </cell>
          <cell r="H42">
            <v>663661.92000000004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240077.66</v>
          </cell>
          <cell r="O42">
            <v>15000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1949641.93</v>
          </cell>
          <cell r="W42">
            <v>3833504.48</v>
          </cell>
          <cell r="X42">
            <v>3814692.7</v>
          </cell>
          <cell r="AA42" t="str">
            <v>08122</v>
          </cell>
          <cell r="AB42">
            <v>10516578.689999999</v>
          </cell>
          <cell r="AC42">
            <v>10516578.689999999</v>
          </cell>
        </row>
        <row r="43">
          <cell r="G43" t="str">
            <v>08130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1542206.64</v>
          </cell>
          <cell r="X43">
            <v>0</v>
          </cell>
          <cell r="AA43" t="str">
            <v>08130</v>
          </cell>
          <cell r="AB43">
            <v>1542206.64</v>
          </cell>
          <cell r="AC43">
            <v>1542206.64</v>
          </cell>
        </row>
        <row r="44">
          <cell r="G44" t="str">
            <v>08401</v>
          </cell>
          <cell r="H44">
            <v>6742.36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22979.07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234494.09</v>
          </cell>
          <cell r="U44">
            <v>0</v>
          </cell>
          <cell r="V44">
            <v>0</v>
          </cell>
          <cell r="W44">
            <v>3064751.94</v>
          </cell>
          <cell r="X44">
            <v>0</v>
          </cell>
          <cell r="AA44" t="str">
            <v>08401</v>
          </cell>
          <cell r="AB44">
            <v>3328967.46</v>
          </cell>
          <cell r="AC44">
            <v>3328967.46</v>
          </cell>
        </row>
        <row r="45">
          <cell r="G45" t="str">
            <v>08402</v>
          </cell>
          <cell r="H45">
            <v>12000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120160.13</v>
          </cell>
          <cell r="W45">
            <v>1302002.7</v>
          </cell>
          <cell r="X45">
            <v>0</v>
          </cell>
          <cell r="AA45" t="str">
            <v>08402</v>
          </cell>
          <cell r="AB45">
            <v>1434162.83</v>
          </cell>
          <cell r="AC45">
            <v>1434162.83</v>
          </cell>
        </row>
        <row r="46">
          <cell r="G46" t="str">
            <v>08404</v>
          </cell>
          <cell r="H46">
            <v>160483.12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54348.82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98980</v>
          </cell>
          <cell r="W46">
            <v>2362748.2999999998</v>
          </cell>
          <cell r="X46">
            <v>0</v>
          </cell>
          <cell r="AA46" t="str">
            <v>08404</v>
          </cell>
          <cell r="AB46">
            <v>2676560.2400000002</v>
          </cell>
          <cell r="AC46">
            <v>2676560.2400000002</v>
          </cell>
        </row>
        <row r="47">
          <cell r="G47" t="str">
            <v>08458</v>
          </cell>
          <cell r="H47">
            <v>265522</v>
          </cell>
          <cell r="I47">
            <v>0</v>
          </cell>
          <cell r="J47">
            <v>63181.69</v>
          </cell>
          <cell r="K47">
            <v>0</v>
          </cell>
          <cell r="L47">
            <v>0</v>
          </cell>
          <cell r="M47">
            <v>0</v>
          </cell>
          <cell r="N47">
            <v>319227.23</v>
          </cell>
          <cell r="O47">
            <v>0</v>
          </cell>
          <cell r="P47">
            <v>0</v>
          </cell>
          <cell r="Q47">
            <v>0</v>
          </cell>
          <cell r="R47">
            <v>500000</v>
          </cell>
          <cell r="S47">
            <v>0</v>
          </cell>
          <cell r="T47">
            <v>0</v>
          </cell>
          <cell r="U47">
            <v>0</v>
          </cell>
          <cell r="V47">
            <v>103868.95</v>
          </cell>
          <cell r="W47">
            <v>3528733.3</v>
          </cell>
          <cell r="X47">
            <v>0</v>
          </cell>
          <cell r="AA47" t="str">
            <v>08458</v>
          </cell>
          <cell r="AB47">
            <v>4780533.17</v>
          </cell>
          <cell r="AC47">
            <v>4780533.17</v>
          </cell>
        </row>
        <row r="48">
          <cell r="G48" t="str">
            <v>09013</v>
          </cell>
          <cell r="H48">
            <v>0</v>
          </cell>
          <cell r="I48">
            <v>0</v>
          </cell>
          <cell r="J48">
            <v>4644</v>
          </cell>
          <cell r="K48">
            <v>0</v>
          </cell>
          <cell r="L48">
            <v>0</v>
          </cell>
          <cell r="M48">
            <v>0</v>
          </cell>
          <cell r="N48">
            <v>7814.21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51528.41</v>
          </cell>
          <cell r="W48">
            <v>524518.12</v>
          </cell>
          <cell r="X48">
            <v>0</v>
          </cell>
          <cell r="AA48" t="str">
            <v>09013</v>
          </cell>
          <cell r="AB48">
            <v>588504.74</v>
          </cell>
          <cell r="AC48">
            <v>588504.74</v>
          </cell>
        </row>
        <row r="49">
          <cell r="G49" t="str">
            <v>09075</v>
          </cell>
          <cell r="H49">
            <v>9000.26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593562.38</v>
          </cell>
          <cell r="AA49" t="str">
            <v>09075</v>
          </cell>
          <cell r="AB49">
            <v>602562.64</v>
          </cell>
          <cell r="AC49">
            <v>602562.64</v>
          </cell>
        </row>
        <row r="50">
          <cell r="G50" t="str">
            <v>09102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2395.19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14311.82</v>
          </cell>
          <cell r="W50">
            <v>223821.75</v>
          </cell>
          <cell r="X50">
            <v>0</v>
          </cell>
          <cell r="AA50" t="str">
            <v>09102</v>
          </cell>
          <cell r="AB50">
            <v>240528.76</v>
          </cell>
          <cell r="AC50">
            <v>240528.76</v>
          </cell>
        </row>
        <row r="51">
          <cell r="G51" t="str">
            <v>09206</v>
          </cell>
          <cell r="H51">
            <v>15216.14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40000</v>
          </cell>
          <cell r="N51">
            <v>221191.91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50000</v>
          </cell>
          <cell r="U51">
            <v>0</v>
          </cell>
          <cell r="V51">
            <v>3819354</v>
          </cell>
          <cell r="W51">
            <v>4912666.55</v>
          </cell>
          <cell r="X51">
            <v>5035407</v>
          </cell>
          <cell r="AA51" t="str">
            <v>09206</v>
          </cell>
          <cell r="AB51">
            <v>14093835.6</v>
          </cell>
          <cell r="AC51">
            <v>14093835.6</v>
          </cell>
        </row>
        <row r="52">
          <cell r="G52" t="str">
            <v>09207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55000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384295.32</v>
          </cell>
          <cell r="X52">
            <v>109916.43</v>
          </cell>
          <cell r="AA52" t="str">
            <v>09207</v>
          </cell>
          <cell r="AB52">
            <v>549211.75</v>
          </cell>
          <cell r="AC52">
            <v>549211.75</v>
          </cell>
        </row>
        <row r="53">
          <cell r="G53" t="str">
            <v>09209</v>
          </cell>
          <cell r="H53">
            <v>5453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5637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128968</v>
          </cell>
          <cell r="W53">
            <v>163660.35</v>
          </cell>
          <cell r="X53">
            <v>362212</v>
          </cell>
          <cell r="AA53" t="str">
            <v>09209</v>
          </cell>
          <cell r="AB53">
            <v>665930.35</v>
          </cell>
          <cell r="AC53">
            <v>665930.35</v>
          </cell>
        </row>
        <row r="54">
          <cell r="G54" t="str">
            <v>10003</v>
          </cell>
          <cell r="H54">
            <v>0</v>
          </cell>
          <cell r="I54">
            <v>0</v>
          </cell>
          <cell r="J54">
            <v>9566.2000000000007</v>
          </cell>
          <cell r="K54">
            <v>0</v>
          </cell>
          <cell r="L54">
            <v>0</v>
          </cell>
          <cell r="M54">
            <v>0</v>
          </cell>
          <cell r="N54">
            <v>292.27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7077.51</v>
          </cell>
          <cell r="W54">
            <v>370240.59</v>
          </cell>
          <cell r="X54">
            <v>0</v>
          </cell>
          <cell r="AA54" t="str">
            <v>10003</v>
          </cell>
          <cell r="AB54">
            <v>387176.57</v>
          </cell>
          <cell r="AC54">
            <v>387176.57</v>
          </cell>
        </row>
        <row r="55">
          <cell r="G55" t="str">
            <v>10050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23105.42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524034.68</v>
          </cell>
          <cell r="X55">
            <v>0</v>
          </cell>
          <cell r="AA55" t="str">
            <v>10050</v>
          </cell>
          <cell r="AB55">
            <v>547140.1</v>
          </cell>
          <cell r="AC55">
            <v>547140.1</v>
          </cell>
        </row>
        <row r="56">
          <cell r="G56" t="str">
            <v>10065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784.43</v>
          </cell>
          <cell r="W56">
            <v>153364.42000000001</v>
          </cell>
          <cell r="X56">
            <v>0</v>
          </cell>
          <cell r="AA56" t="str">
            <v>10065</v>
          </cell>
          <cell r="AB56">
            <v>154148.85</v>
          </cell>
          <cell r="AC56">
            <v>154148.85</v>
          </cell>
        </row>
        <row r="57">
          <cell r="G57" t="str">
            <v>10070</v>
          </cell>
          <cell r="H57">
            <v>0</v>
          </cell>
          <cell r="I57">
            <v>0</v>
          </cell>
          <cell r="J57">
            <v>13915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23406.87</v>
          </cell>
          <cell r="W57">
            <v>1376854.88</v>
          </cell>
          <cell r="X57">
            <v>0</v>
          </cell>
          <cell r="AA57" t="str">
            <v>10070</v>
          </cell>
          <cell r="AB57">
            <v>1414176.75</v>
          </cell>
          <cell r="AC57">
            <v>1414176.75</v>
          </cell>
        </row>
        <row r="58">
          <cell r="G58" t="str">
            <v>10309</v>
          </cell>
          <cell r="H58">
            <v>476.6</v>
          </cell>
          <cell r="I58">
            <v>0</v>
          </cell>
          <cell r="J58">
            <v>12399.98</v>
          </cell>
          <cell r="K58">
            <v>0</v>
          </cell>
          <cell r="L58">
            <v>10343.32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32611.4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641949.44999999995</v>
          </cell>
          <cell r="X58">
            <v>0</v>
          </cell>
          <cell r="AA58" t="str">
            <v>10309</v>
          </cell>
          <cell r="AB58">
            <v>697780.75</v>
          </cell>
          <cell r="AC58">
            <v>697780.75</v>
          </cell>
        </row>
        <row r="59">
          <cell r="G59" t="str">
            <v>11001</v>
          </cell>
          <cell r="H59">
            <v>185816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916270</v>
          </cell>
          <cell r="O59">
            <v>0</v>
          </cell>
          <cell r="P59">
            <v>0</v>
          </cell>
          <cell r="Q59">
            <v>149689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15166758</v>
          </cell>
          <cell r="W59">
            <v>9730258.7300000004</v>
          </cell>
          <cell r="X59">
            <v>0</v>
          </cell>
          <cell r="AA59" t="str">
            <v>11001</v>
          </cell>
          <cell r="AB59">
            <v>26148791.73</v>
          </cell>
          <cell r="AC59">
            <v>26148791.73</v>
          </cell>
        </row>
        <row r="60">
          <cell r="G60" t="str">
            <v>11051</v>
          </cell>
          <cell r="H60">
            <v>0</v>
          </cell>
          <cell r="I60">
            <v>0</v>
          </cell>
          <cell r="J60">
            <v>240479.18</v>
          </cell>
          <cell r="K60">
            <v>0</v>
          </cell>
          <cell r="L60">
            <v>0</v>
          </cell>
          <cell r="M60">
            <v>0</v>
          </cell>
          <cell r="N60">
            <v>130308.25</v>
          </cell>
          <cell r="O60">
            <v>0</v>
          </cell>
          <cell r="P60">
            <v>0</v>
          </cell>
          <cell r="Q60">
            <v>26101.87</v>
          </cell>
          <cell r="R60">
            <v>39619.83</v>
          </cell>
          <cell r="S60">
            <v>0</v>
          </cell>
          <cell r="T60">
            <v>0</v>
          </cell>
          <cell r="U60">
            <v>2030083.72</v>
          </cell>
          <cell r="V60">
            <v>0</v>
          </cell>
          <cell r="W60">
            <v>385618.13</v>
          </cell>
          <cell r="X60">
            <v>0</v>
          </cell>
          <cell r="AA60" t="str">
            <v>11051</v>
          </cell>
          <cell r="AB60">
            <v>2852210.98</v>
          </cell>
          <cell r="AC60">
            <v>2852210.98</v>
          </cell>
        </row>
        <row r="61">
          <cell r="G61" t="str">
            <v>11054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350057.48</v>
          </cell>
          <cell r="X61">
            <v>0</v>
          </cell>
          <cell r="AA61" t="str">
            <v>11054</v>
          </cell>
          <cell r="AB61">
            <v>350057.48</v>
          </cell>
          <cell r="AC61">
            <v>350057.48</v>
          </cell>
        </row>
        <row r="62">
          <cell r="G62" t="str">
            <v>11056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5213.78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1054533.68</v>
          </cell>
          <cell r="X62">
            <v>0</v>
          </cell>
          <cell r="AA62" t="str">
            <v>11056</v>
          </cell>
          <cell r="AB62">
            <v>1059747.46</v>
          </cell>
          <cell r="AC62">
            <v>1059747.46</v>
          </cell>
        </row>
        <row r="63">
          <cell r="G63" t="str">
            <v>12110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2381.85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529394.23</v>
          </cell>
          <cell r="X63">
            <v>0</v>
          </cell>
          <cell r="AA63" t="str">
            <v>12110</v>
          </cell>
          <cell r="AB63">
            <v>531776.07999999996</v>
          </cell>
          <cell r="AC63">
            <v>531776.07999999996</v>
          </cell>
        </row>
        <row r="64">
          <cell r="G64" t="str">
            <v>13073</v>
          </cell>
          <cell r="H64">
            <v>20334.900000000001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131854.56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3174183.66</v>
          </cell>
          <cell r="X64">
            <v>0</v>
          </cell>
          <cell r="AA64" t="str">
            <v>13073</v>
          </cell>
          <cell r="AB64">
            <v>3326373.12</v>
          </cell>
          <cell r="AC64">
            <v>3326373.12</v>
          </cell>
        </row>
        <row r="65">
          <cell r="G65" t="str">
            <v>13144</v>
          </cell>
          <cell r="H65">
            <v>12393.68</v>
          </cell>
          <cell r="I65">
            <v>0</v>
          </cell>
          <cell r="J65">
            <v>819783</v>
          </cell>
          <cell r="K65">
            <v>0</v>
          </cell>
          <cell r="L65">
            <v>0</v>
          </cell>
          <cell r="M65">
            <v>0</v>
          </cell>
          <cell r="N65">
            <v>114175.97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4574607.78</v>
          </cell>
          <cell r="X65">
            <v>1641720.27</v>
          </cell>
          <cell r="AA65" t="str">
            <v>13144</v>
          </cell>
          <cell r="AB65">
            <v>7162680.7000000002</v>
          </cell>
          <cell r="AC65">
            <v>7162680.7000000002</v>
          </cell>
        </row>
        <row r="66">
          <cell r="G66" t="str">
            <v>13146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29437.37</v>
          </cell>
          <cell r="O66">
            <v>0</v>
          </cell>
          <cell r="P66">
            <v>0</v>
          </cell>
          <cell r="Q66">
            <v>48053.71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447076.24</v>
          </cell>
          <cell r="W66">
            <v>1904929.62</v>
          </cell>
          <cell r="X66">
            <v>0</v>
          </cell>
          <cell r="AA66" t="str">
            <v>13146</v>
          </cell>
          <cell r="AB66">
            <v>2429496.94</v>
          </cell>
          <cell r="AC66">
            <v>2429496.94</v>
          </cell>
        </row>
        <row r="67">
          <cell r="G67" t="str">
            <v>13151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50000</v>
          </cell>
          <cell r="V67">
            <v>0</v>
          </cell>
          <cell r="W67">
            <v>1248373.93</v>
          </cell>
          <cell r="X67">
            <v>158655.45000000001</v>
          </cell>
          <cell r="AA67" t="str">
            <v>13151</v>
          </cell>
          <cell r="AB67">
            <v>1457029.38</v>
          </cell>
          <cell r="AC67">
            <v>1457029.38</v>
          </cell>
        </row>
        <row r="68">
          <cell r="G68" t="str">
            <v>13156</v>
          </cell>
          <cell r="H68">
            <v>9112.5499999999993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9952.27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56444.53</v>
          </cell>
          <cell r="W68">
            <v>620274</v>
          </cell>
          <cell r="X68">
            <v>210069.58</v>
          </cell>
          <cell r="AA68" t="str">
            <v>13156</v>
          </cell>
          <cell r="AB68">
            <v>905852.93</v>
          </cell>
          <cell r="AC68">
            <v>905852.93</v>
          </cell>
        </row>
        <row r="69">
          <cell r="G69" t="str">
            <v>13160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26826.81</v>
          </cell>
          <cell r="R69">
            <v>113185.22</v>
          </cell>
          <cell r="S69">
            <v>0</v>
          </cell>
          <cell r="T69">
            <v>0</v>
          </cell>
          <cell r="U69">
            <v>0</v>
          </cell>
          <cell r="V69">
            <v>550000</v>
          </cell>
          <cell r="W69">
            <v>2890151.63</v>
          </cell>
          <cell r="X69">
            <v>0</v>
          </cell>
          <cell r="AA69" t="str">
            <v>13160</v>
          </cell>
          <cell r="AB69">
            <v>3580163.66</v>
          </cell>
          <cell r="AC69">
            <v>3580163.66</v>
          </cell>
        </row>
        <row r="70">
          <cell r="G70" t="str">
            <v>13161</v>
          </cell>
          <cell r="H70">
            <v>79084.22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1414860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516640.61</v>
          </cell>
          <cell r="W70">
            <v>4998464.38</v>
          </cell>
          <cell r="X70">
            <v>7848141</v>
          </cell>
          <cell r="AA70" t="str">
            <v>13161</v>
          </cell>
          <cell r="AB70">
            <v>14857190.210000001</v>
          </cell>
          <cell r="AC70">
            <v>14857190.210000001</v>
          </cell>
        </row>
        <row r="71">
          <cell r="G71" t="str">
            <v>13165</v>
          </cell>
          <cell r="H71">
            <v>17860.310000000001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81641.61</v>
          </cell>
          <cell r="O71">
            <v>0</v>
          </cell>
          <cell r="P71">
            <v>0</v>
          </cell>
          <cell r="Q71">
            <v>0</v>
          </cell>
          <cell r="R71">
            <v>1000000</v>
          </cell>
          <cell r="S71">
            <v>0</v>
          </cell>
          <cell r="T71">
            <v>0</v>
          </cell>
          <cell r="U71">
            <v>1000000</v>
          </cell>
          <cell r="V71">
            <v>833775.29</v>
          </cell>
          <cell r="W71">
            <v>3631326.28</v>
          </cell>
          <cell r="X71">
            <v>1787970.92</v>
          </cell>
          <cell r="AA71" t="str">
            <v>13165</v>
          </cell>
          <cell r="AB71">
            <v>8352574.4100000001</v>
          </cell>
          <cell r="AC71">
            <v>8352574.4100000001</v>
          </cell>
        </row>
        <row r="72">
          <cell r="G72" t="str">
            <v>13167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13267.67</v>
          </cell>
          <cell r="W72">
            <v>577673.1</v>
          </cell>
          <cell r="X72">
            <v>263808.86</v>
          </cell>
          <cell r="AA72" t="str">
            <v>13167</v>
          </cell>
          <cell r="AB72">
            <v>854749.63</v>
          </cell>
          <cell r="AC72">
            <v>854749.63</v>
          </cell>
        </row>
        <row r="73">
          <cell r="G73" t="str">
            <v>13301</v>
          </cell>
          <cell r="H73">
            <v>28352.03</v>
          </cell>
          <cell r="I73">
            <v>0</v>
          </cell>
          <cell r="J73">
            <v>36217.72</v>
          </cell>
          <cell r="K73">
            <v>0</v>
          </cell>
          <cell r="L73">
            <v>0</v>
          </cell>
          <cell r="M73">
            <v>0</v>
          </cell>
          <cell r="N73">
            <v>22491.11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19584.03</v>
          </cell>
          <cell r="W73">
            <v>196761.88</v>
          </cell>
          <cell r="X73">
            <v>504982.75</v>
          </cell>
          <cell r="AA73" t="str">
            <v>13301</v>
          </cell>
          <cell r="AB73">
            <v>808389.52</v>
          </cell>
          <cell r="AC73">
            <v>808389.52</v>
          </cell>
        </row>
        <row r="74">
          <cell r="G74" t="str">
            <v>14005</v>
          </cell>
          <cell r="H74">
            <v>256189.02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417205.66</v>
          </cell>
          <cell r="O74">
            <v>0</v>
          </cell>
          <cell r="P74">
            <v>0</v>
          </cell>
          <cell r="Q74">
            <v>0</v>
          </cell>
          <cell r="R74">
            <v>13370</v>
          </cell>
          <cell r="S74">
            <v>0</v>
          </cell>
          <cell r="T74">
            <v>0</v>
          </cell>
          <cell r="U74">
            <v>0</v>
          </cell>
          <cell r="V74">
            <v>270573.55</v>
          </cell>
          <cell r="W74">
            <v>1200807.24</v>
          </cell>
          <cell r="X74">
            <v>2070445.75</v>
          </cell>
          <cell r="AA74" t="str">
            <v>14005</v>
          </cell>
          <cell r="AB74">
            <v>4228591.22</v>
          </cell>
          <cell r="AC74">
            <v>4228591.22</v>
          </cell>
        </row>
        <row r="75">
          <cell r="G75" t="str">
            <v>14028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314909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153362.91</v>
          </cell>
          <cell r="W75">
            <v>813842.26</v>
          </cell>
          <cell r="X75">
            <v>1680000</v>
          </cell>
          <cell r="AA75" t="str">
            <v>14028</v>
          </cell>
          <cell r="AB75">
            <v>2962114.17</v>
          </cell>
          <cell r="AC75">
            <v>2962114.17</v>
          </cell>
        </row>
        <row r="76">
          <cell r="G76" t="str">
            <v>14064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18245.330000000002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2500</v>
          </cell>
          <cell r="W76">
            <v>1032725.96</v>
          </cell>
          <cell r="X76">
            <v>0</v>
          </cell>
          <cell r="AA76" t="str">
            <v>14064</v>
          </cell>
          <cell r="AB76">
            <v>1053471.29</v>
          </cell>
          <cell r="AC76">
            <v>1053471.29</v>
          </cell>
        </row>
        <row r="77">
          <cell r="G77" t="str">
            <v>14065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1062.3399999999999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665629.46</v>
          </cell>
          <cell r="X77">
            <v>0</v>
          </cell>
          <cell r="AA77" t="str">
            <v>14065</v>
          </cell>
          <cell r="AB77">
            <v>666691.80000000005</v>
          </cell>
          <cell r="AC77">
            <v>666691.80000000005</v>
          </cell>
        </row>
        <row r="78">
          <cell r="G78" t="str">
            <v>14066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78595.14</v>
          </cell>
          <cell r="M78">
            <v>0</v>
          </cell>
          <cell r="N78">
            <v>171106.07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915246.76</v>
          </cell>
          <cell r="X78">
            <v>844733</v>
          </cell>
          <cell r="AA78" t="str">
            <v>14066</v>
          </cell>
          <cell r="AB78">
            <v>2009680.97</v>
          </cell>
          <cell r="AC78">
            <v>2009680.97</v>
          </cell>
        </row>
        <row r="79">
          <cell r="G79" t="str">
            <v>14068</v>
          </cell>
          <cell r="H79">
            <v>7433.21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62383.37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2916134.23</v>
          </cell>
          <cell r="X79">
            <v>2317463.48</v>
          </cell>
          <cell r="AA79" t="str">
            <v>14068</v>
          </cell>
          <cell r="AB79">
            <v>5303414.29</v>
          </cell>
          <cell r="AC79">
            <v>5303414.29</v>
          </cell>
        </row>
        <row r="80">
          <cell r="G80" t="str">
            <v>14077</v>
          </cell>
          <cell r="H80">
            <v>0</v>
          </cell>
          <cell r="I80">
            <v>0</v>
          </cell>
          <cell r="J80">
            <v>7000</v>
          </cell>
          <cell r="K80">
            <v>0</v>
          </cell>
          <cell r="L80">
            <v>0</v>
          </cell>
          <cell r="M80">
            <v>0</v>
          </cell>
          <cell r="N80">
            <v>3528.3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844710.85</v>
          </cell>
          <cell r="X80">
            <v>0</v>
          </cell>
          <cell r="AA80" t="str">
            <v>14077</v>
          </cell>
          <cell r="AB80">
            <v>855239.15</v>
          </cell>
          <cell r="AC80">
            <v>855239.15</v>
          </cell>
        </row>
        <row r="81">
          <cell r="G81" t="str">
            <v>14097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1862.12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8488.08</v>
          </cell>
          <cell r="W81">
            <v>377479.36</v>
          </cell>
          <cell r="X81">
            <v>97400.19</v>
          </cell>
          <cell r="AA81" t="str">
            <v>14097</v>
          </cell>
          <cell r="AB81">
            <v>485229.75</v>
          </cell>
          <cell r="AC81">
            <v>485229.75</v>
          </cell>
        </row>
        <row r="82">
          <cell r="G82" t="str">
            <v>14099</v>
          </cell>
          <cell r="H82">
            <v>0</v>
          </cell>
          <cell r="I82">
            <v>0</v>
          </cell>
          <cell r="J82">
            <v>13673.84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579966.71</v>
          </cell>
          <cell r="X82">
            <v>0</v>
          </cell>
          <cell r="AA82" t="str">
            <v>14099</v>
          </cell>
          <cell r="AB82">
            <v>593640.55000000005</v>
          </cell>
          <cell r="AC82">
            <v>593640.55000000005</v>
          </cell>
        </row>
        <row r="83">
          <cell r="G83" t="str">
            <v>14104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525</v>
          </cell>
          <cell r="W83">
            <v>488887.36</v>
          </cell>
          <cell r="X83">
            <v>0</v>
          </cell>
          <cell r="AA83" t="str">
            <v>14104</v>
          </cell>
          <cell r="AB83">
            <v>489412.36</v>
          </cell>
          <cell r="AC83">
            <v>489412.36</v>
          </cell>
        </row>
        <row r="84">
          <cell r="G84" t="str">
            <v>14117</v>
          </cell>
          <cell r="H84">
            <v>0</v>
          </cell>
          <cell r="I84">
            <v>0</v>
          </cell>
          <cell r="J84">
            <v>2100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488973.27</v>
          </cell>
          <cell r="X84">
            <v>0</v>
          </cell>
          <cell r="AA84" t="str">
            <v>14117</v>
          </cell>
          <cell r="AB84">
            <v>491073.27</v>
          </cell>
          <cell r="AC84">
            <v>491073.27</v>
          </cell>
        </row>
        <row r="85">
          <cell r="G85" t="str">
            <v>14172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4872.82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431705</v>
          </cell>
          <cell r="W85">
            <v>833896.5</v>
          </cell>
          <cell r="X85">
            <v>0</v>
          </cell>
          <cell r="AA85" t="str">
            <v>14172</v>
          </cell>
          <cell r="AB85">
            <v>1270474.32</v>
          </cell>
          <cell r="AC85">
            <v>1270474.32</v>
          </cell>
        </row>
        <row r="86">
          <cell r="G86" t="str">
            <v>14400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282336.25</v>
          </cell>
          <cell r="W86">
            <v>85328.07</v>
          </cell>
          <cell r="X86">
            <v>0</v>
          </cell>
          <cell r="AA86" t="str">
            <v>14400</v>
          </cell>
          <cell r="AB86">
            <v>367664.32</v>
          </cell>
          <cell r="AC86">
            <v>367664.32</v>
          </cell>
        </row>
        <row r="87">
          <cell r="G87" t="str">
            <v>15201</v>
          </cell>
          <cell r="H87">
            <v>329305.34999999998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97737.77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856464.57</v>
          </cell>
          <cell r="W87">
            <v>0</v>
          </cell>
          <cell r="X87">
            <v>1805691.53</v>
          </cell>
          <cell r="AA87" t="str">
            <v>15201</v>
          </cell>
          <cell r="AB87">
            <v>3089199.22</v>
          </cell>
          <cell r="AC87">
            <v>3089199.22</v>
          </cell>
        </row>
        <row r="88">
          <cell r="G88" t="str">
            <v>15204</v>
          </cell>
          <cell r="H88">
            <v>26038.83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7712.74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797569.16</v>
          </cell>
          <cell r="X88">
            <v>629067</v>
          </cell>
          <cell r="AA88" t="str">
            <v>15204</v>
          </cell>
          <cell r="AB88">
            <v>1460387.73</v>
          </cell>
          <cell r="AC88">
            <v>1460387.73</v>
          </cell>
        </row>
        <row r="89">
          <cell r="G89" t="str">
            <v>15206</v>
          </cell>
          <cell r="H89">
            <v>17800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14211.64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2060236.33</v>
          </cell>
          <cell r="X89">
            <v>0</v>
          </cell>
          <cell r="AA89" t="str">
            <v>15206</v>
          </cell>
          <cell r="AB89">
            <v>2092247.97</v>
          </cell>
          <cell r="AC89">
            <v>2092247.97</v>
          </cell>
        </row>
        <row r="90">
          <cell r="G90" t="str">
            <v>16020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1317.66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40423.949999999997</v>
          </cell>
          <cell r="X90">
            <v>0</v>
          </cell>
          <cell r="AA90" t="str">
            <v>16020</v>
          </cell>
          <cell r="AB90">
            <v>41741.61</v>
          </cell>
          <cell r="AC90">
            <v>41741.61</v>
          </cell>
        </row>
        <row r="91">
          <cell r="G91" t="str">
            <v>16046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224.23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35500</v>
          </cell>
          <cell r="U91">
            <v>122000</v>
          </cell>
          <cell r="V91">
            <v>35000</v>
          </cell>
          <cell r="W91">
            <v>0</v>
          </cell>
          <cell r="X91">
            <v>96002.58</v>
          </cell>
          <cell r="AA91" t="str">
            <v>16046</v>
          </cell>
          <cell r="AB91">
            <v>288726.81</v>
          </cell>
          <cell r="AC91">
            <v>288726.81</v>
          </cell>
        </row>
        <row r="92">
          <cell r="G92" t="str">
            <v>16048</v>
          </cell>
          <cell r="H92">
            <v>607.47</v>
          </cell>
          <cell r="I92">
            <v>28917.39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659650.88</v>
          </cell>
          <cell r="X92">
            <v>587584</v>
          </cell>
          <cell r="AA92" t="str">
            <v>16048</v>
          </cell>
          <cell r="AB92">
            <v>1276759.74</v>
          </cell>
          <cell r="AC92">
            <v>1276759.74</v>
          </cell>
        </row>
        <row r="93">
          <cell r="G93" t="str">
            <v>16049</v>
          </cell>
          <cell r="H93">
            <v>5000</v>
          </cell>
          <cell r="I93">
            <v>0</v>
          </cell>
          <cell r="J93">
            <v>31513.82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709000</v>
          </cell>
          <cell r="T93">
            <v>0</v>
          </cell>
          <cell r="U93">
            <v>0</v>
          </cell>
          <cell r="V93">
            <v>80355</v>
          </cell>
          <cell r="W93">
            <v>585061.28</v>
          </cell>
          <cell r="X93">
            <v>0</v>
          </cell>
          <cell r="AA93" t="str">
            <v>16049</v>
          </cell>
          <cell r="AB93">
            <v>1410930.1</v>
          </cell>
          <cell r="AC93">
            <v>1410930.1</v>
          </cell>
        </row>
        <row r="94">
          <cell r="G94" t="str">
            <v>16050</v>
          </cell>
          <cell r="H94">
            <v>1360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29345.42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50000</v>
          </cell>
          <cell r="U94">
            <v>0</v>
          </cell>
          <cell r="V94">
            <v>12960</v>
          </cell>
          <cell r="W94">
            <v>116874.2</v>
          </cell>
          <cell r="X94">
            <v>539891.6</v>
          </cell>
          <cell r="AA94" t="str">
            <v>16050</v>
          </cell>
          <cell r="AB94">
            <v>750431.22</v>
          </cell>
          <cell r="AC94">
            <v>750431.22</v>
          </cell>
        </row>
        <row r="95">
          <cell r="G95" t="str">
            <v>17001</v>
          </cell>
          <cell r="H95">
            <v>1551110.13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5122470.13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23300000</v>
          </cell>
          <cell r="T95">
            <v>0</v>
          </cell>
          <cell r="U95">
            <v>0</v>
          </cell>
          <cell r="V95">
            <v>45019063.840000004</v>
          </cell>
          <cell r="W95">
            <v>3057514</v>
          </cell>
          <cell r="X95">
            <v>0</v>
          </cell>
          <cell r="AA95" t="str">
            <v>17001</v>
          </cell>
          <cell r="AB95">
            <v>78050158.099999994</v>
          </cell>
          <cell r="AC95">
            <v>78050158.099999994</v>
          </cell>
        </row>
        <row r="96">
          <cell r="G96" t="str">
            <v>17210</v>
          </cell>
          <cell r="H96">
            <v>1833821.52</v>
          </cell>
          <cell r="I96">
            <v>0</v>
          </cell>
          <cell r="J96">
            <v>75454.509999999995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2895422</v>
          </cell>
          <cell r="W96">
            <v>8210362.9100000001</v>
          </cell>
          <cell r="X96">
            <v>13146712</v>
          </cell>
          <cell r="AA96" t="str">
            <v>17210</v>
          </cell>
          <cell r="AB96">
            <v>26161772.940000001</v>
          </cell>
          <cell r="AC96">
            <v>26161772.940000001</v>
          </cell>
        </row>
        <row r="97">
          <cell r="G97" t="str">
            <v>17216</v>
          </cell>
          <cell r="H97">
            <v>23140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200000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100000</v>
          </cell>
          <cell r="V97">
            <v>0</v>
          </cell>
          <cell r="W97">
            <v>5031394.84</v>
          </cell>
          <cell r="X97">
            <v>0</v>
          </cell>
          <cell r="AA97" t="str">
            <v>17216</v>
          </cell>
          <cell r="AB97">
            <v>5354534.84</v>
          </cell>
          <cell r="AC97">
            <v>5354534.84</v>
          </cell>
        </row>
        <row r="98">
          <cell r="G98" t="str">
            <v>17400</v>
          </cell>
          <cell r="H98">
            <v>175652.54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20000</v>
          </cell>
          <cell r="N98">
            <v>82754.39</v>
          </cell>
          <cell r="O98">
            <v>0</v>
          </cell>
          <cell r="P98">
            <v>0</v>
          </cell>
          <cell r="Q98">
            <v>0</v>
          </cell>
          <cell r="R98">
            <v>1400000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5581677.2000000002</v>
          </cell>
          <cell r="X98">
            <v>0</v>
          </cell>
          <cell r="AA98" t="str">
            <v>17400</v>
          </cell>
          <cell r="AB98">
            <v>7260084.1299999999</v>
          </cell>
          <cell r="AC98">
            <v>7260084.1299999999</v>
          </cell>
        </row>
        <row r="99">
          <cell r="G99" t="str">
            <v>17401</v>
          </cell>
          <cell r="H99">
            <v>607673.56000000006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400000</v>
          </cell>
          <cell r="N99">
            <v>411870.95</v>
          </cell>
          <cell r="O99">
            <v>0</v>
          </cell>
          <cell r="P99">
            <v>33243.35</v>
          </cell>
          <cell r="Q99">
            <v>164933.79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4975960.83</v>
          </cell>
          <cell r="W99">
            <v>9810286.7100000009</v>
          </cell>
          <cell r="X99">
            <v>0</v>
          </cell>
          <cell r="AA99" t="str">
            <v>17401</v>
          </cell>
          <cell r="AB99">
            <v>16403969.189999999</v>
          </cell>
          <cell r="AC99">
            <v>16403969.189999999</v>
          </cell>
        </row>
        <row r="100">
          <cell r="G100" t="str">
            <v>17402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164352.82</v>
          </cell>
          <cell r="W100">
            <v>967600</v>
          </cell>
          <cell r="X100">
            <v>0</v>
          </cell>
          <cell r="AA100" t="str">
            <v>17402</v>
          </cell>
          <cell r="AB100">
            <v>1131952.82</v>
          </cell>
          <cell r="AC100">
            <v>1131952.82</v>
          </cell>
        </row>
        <row r="101">
          <cell r="G101" t="str">
            <v>17403</v>
          </cell>
          <cell r="H101">
            <v>1024265.51</v>
          </cell>
          <cell r="I101">
            <v>0</v>
          </cell>
          <cell r="J101">
            <v>524404.18000000005</v>
          </cell>
          <cell r="K101">
            <v>0</v>
          </cell>
          <cell r="L101">
            <v>0</v>
          </cell>
          <cell r="M101">
            <v>154651.01999999999</v>
          </cell>
          <cell r="N101">
            <v>0</v>
          </cell>
          <cell r="O101">
            <v>250185</v>
          </cell>
          <cell r="P101">
            <v>0</v>
          </cell>
          <cell r="Q101">
            <v>1643596.69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2288646.46</v>
          </cell>
          <cell r="W101">
            <v>7992410.2800000003</v>
          </cell>
          <cell r="X101">
            <v>0</v>
          </cell>
          <cell r="AA101" t="str">
            <v>17403</v>
          </cell>
          <cell r="AB101">
            <v>13878159.140000001</v>
          </cell>
          <cell r="AC101">
            <v>13878159.140000001</v>
          </cell>
        </row>
        <row r="102">
          <cell r="G102" t="str">
            <v>17404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500000</v>
          </cell>
          <cell r="W102">
            <v>801002.97</v>
          </cell>
          <cell r="X102">
            <v>0</v>
          </cell>
          <cell r="AA102" t="str">
            <v>17404</v>
          </cell>
          <cell r="AB102">
            <v>1301002.97</v>
          </cell>
          <cell r="AC102">
            <v>1301002.97</v>
          </cell>
        </row>
        <row r="103">
          <cell r="G103" t="str">
            <v>17405</v>
          </cell>
          <cell r="H103">
            <v>2639129.36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207461.58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3000000</v>
          </cell>
          <cell r="U103">
            <v>1087718.56</v>
          </cell>
          <cell r="V103">
            <v>1562846</v>
          </cell>
          <cell r="W103">
            <v>0</v>
          </cell>
          <cell r="X103">
            <v>14146181.08</v>
          </cell>
          <cell r="AA103" t="str">
            <v>17405</v>
          </cell>
          <cell r="AB103">
            <v>22643336.579999998</v>
          </cell>
          <cell r="AC103">
            <v>22643336.579999998</v>
          </cell>
        </row>
        <row r="104">
          <cell r="G104" t="str">
            <v>17406</v>
          </cell>
          <cell r="H104">
            <v>31480.02</v>
          </cell>
          <cell r="I104">
            <v>0</v>
          </cell>
          <cell r="J104">
            <v>0</v>
          </cell>
          <cell r="K104">
            <v>0</v>
          </cell>
          <cell r="L104">
            <v>154444</v>
          </cell>
          <cell r="M104">
            <v>0</v>
          </cell>
          <cell r="N104">
            <v>15432.19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542771.19999999995</v>
          </cell>
          <cell r="W104">
            <v>-759082.14</v>
          </cell>
          <cell r="X104">
            <v>2686190.64</v>
          </cell>
          <cell r="AA104" t="str">
            <v>17406</v>
          </cell>
          <cell r="AB104">
            <v>2671235.91</v>
          </cell>
          <cell r="AC104">
            <v>2671235.91</v>
          </cell>
        </row>
        <row r="105">
          <cell r="G105" t="str">
            <v>17407</v>
          </cell>
          <cell r="H105">
            <v>0</v>
          </cell>
          <cell r="I105">
            <v>0</v>
          </cell>
          <cell r="J105">
            <v>7000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709069.8</v>
          </cell>
          <cell r="W105">
            <v>3240308.2</v>
          </cell>
          <cell r="X105">
            <v>0</v>
          </cell>
          <cell r="AA105" t="str">
            <v>17407</v>
          </cell>
          <cell r="AB105">
            <v>3956378</v>
          </cell>
          <cell r="AC105">
            <v>3956378</v>
          </cell>
        </row>
        <row r="106">
          <cell r="G106" t="str">
            <v>17408</v>
          </cell>
          <cell r="H106">
            <v>395350.2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389617.53</v>
          </cell>
          <cell r="O106">
            <v>0</v>
          </cell>
          <cell r="P106">
            <v>0</v>
          </cell>
          <cell r="Q106">
            <v>2533213.37</v>
          </cell>
          <cell r="R106">
            <v>0</v>
          </cell>
          <cell r="S106">
            <v>0</v>
          </cell>
          <cell r="T106">
            <v>300000</v>
          </cell>
          <cell r="U106">
            <v>0</v>
          </cell>
          <cell r="V106">
            <v>1800000</v>
          </cell>
          <cell r="W106">
            <v>8767919.9499999993</v>
          </cell>
          <cell r="X106">
            <v>0</v>
          </cell>
          <cell r="AA106" t="str">
            <v>17408</v>
          </cell>
          <cell r="AB106">
            <v>14186101.050000001</v>
          </cell>
          <cell r="AC106">
            <v>14186101.050000001</v>
          </cell>
        </row>
        <row r="107">
          <cell r="G107" t="str">
            <v>17409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14412358.77</v>
          </cell>
          <cell r="X107">
            <v>0</v>
          </cell>
          <cell r="AA107" t="str">
            <v>17409</v>
          </cell>
          <cell r="AB107">
            <v>14412358.77</v>
          </cell>
          <cell r="AC107">
            <v>14412358.77</v>
          </cell>
        </row>
        <row r="108">
          <cell r="G108" t="str">
            <v>17410</v>
          </cell>
          <cell r="H108">
            <v>49158.06</v>
          </cell>
          <cell r="I108">
            <v>0</v>
          </cell>
          <cell r="J108">
            <v>350000</v>
          </cell>
          <cell r="K108">
            <v>0</v>
          </cell>
          <cell r="L108">
            <v>0</v>
          </cell>
          <cell r="M108">
            <v>55052.17</v>
          </cell>
          <cell r="N108">
            <v>85008.22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2100000</v>
          </cell>
          <cell r="U108">
            <v>0</v>
          </cell>
          <cell r="V108">
            <v>3600000</v>
          </cell>
          <cell r="W108">
            <v>1223933.31</v>
          </cell>
          <cell r="X108">
            <v>0</v>
          </cell>
          <cell r="AA108" t="str">
            <v>17410</v>
          </cell>
          <cell r="AB108">
            <v>7463151.7599999998</v>
          </cell>
          <cell r="AC108">
            <v>7463151.7599999998</v>
          </cell>
        </row>
        <row r="109">
          <cell r="G109" t="str">
            <v>17411</v>
          </cell>
          <cell r="H109">
            <v>281611.40999999997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500000</v>
          </cell>
          <cell r="N109">
            <v>0</v>
          </cell>
          <cell r="O109">
            <v>0</v>
          </cell>
          <cell r="P109">
            <v>0</v>
          </cell>
          <cell r="Q109">
            <v>1251699.1000000001</v>
          </cell>
          <cell r="R109">
            <v>1088220</v>
          </cell>
          <cell r="S109">
            <v>0</v>
          </cell>
          <cell r="T109">
            <v>500000</v>
          </cell>
          <cell r="U109">
            <v>0</v>
          </cell>
          <cell r="V109">
            <v>9500000</v>
          </cell>
          <cell r="W109">
            <v>13489800.300000001</v>
          </cell>
          <cell r="X109">
            <v>0</v>
          </cell>
          <cell r="AA109" t="str">
            <v>17411</v>
          </cell>
          <cell r="AB109">
            <v>26611330.809999999</v>
          </cell>
          <cell r="AC109">
            <v>26611330.809999999</v>
          </cell>
        </row>
        <row r="110">
          <cell r="G110" t="str">
            <v>17412</v>
          </cell>
          <cell r="H110">
            <v>303440.73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225632.1</v>
          </cell>
          <cell r="O110">
            <v>235000</v>
          </cell>
          <cell r="P110">
            <v>0</v>
          </cell>
          <cell r="Q110">
            <v>0</v>
          </cell>
          <cell r="R110">
            <v>3172308</v>
          </cell>
          <cell r="S110">
            <v>0</v>
          </cell>
          <cell r="T110">
            <v>0</v>
          </cell>
          <cell r="U110">
            <v>0</v>
          </cell>
          <cell r="V110">
            <v>1079767.9099999999</v>
          </cell>
          <cell r="W110">
            <v>8304318.1399999997</v>
          </cell>
          <cell r="X110">
            <v>5840000</v>
          </cell>
          <cell r="AA110" t="str">
            <v>17412</v>
          </cell>
          <cell r="AB110">
            <v>19160466.879999999</v>
          </cell>
          <cell r="AC110">
            <v>19160466.879999999</v>
          </cell>
        </row>
        <row r="111">
          <cell r="G111" t="str">
            <v>17414</v>
          </cell>
          <cell r="H111">
            <v>4322129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2750305</v>
          </cell>
          <cell r="O111">
            <v>0</v>
          </cell>
          <cell r="P111">
            <v>320744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22716074.969999999</v>
          </cell>
          <cell r="X111">
            <v>15041371</v>
          </cell>
          <cell r="AA111" t="str">
            <v>17414</v>
          </cell>
          <cell r="AB111">
            <v>45150623.969999999</v>
          </cell>
          <cell r="AC111">
            <v>45150623.969999999</v>
          </cell>
        </row>
        <row r="112">
          <cell r="G112" t="str">
            <v>17415</v>
          </cell>
          <cell r="H112">
            <v>1131204.32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25000</v>
          </cell>
          <cell r="N112">
            <v>699427.96</v>
          </cell>
          <cell r="O112">
            <v>1270416</v>
          </cell>
          <cell r="P112">
            <v>0</v>
          </cell>
          <cell r="Q112">
            <v>621813.4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99311.03</v>
          </cell>
          <cell r="X112">
            <v>0</v>
          </cell>
          <cell r="AA112" t="str">
            <v>17415</v>
          </cell>
          <cell r="AB112">
            <v>3847172.71</v>
          </cell>
          <cell r="AC112">
            <v>3847172.71</v>
          </cell>
        </row>
        <row r="113">
          <cell r="G113" t="str">
            <v>17417</v>
          </cell>
          <cell r="H113">
            <v>2636788</v>
          </cell>
          <cell r="I113">
            <v>0</v>
          </cell>
          <cell r="J113">
            <v>433702</v>
          </cell>
          <cell r="K113">
            <v>0</v>
          </cell>
          <cell r="L113">
            <v>0</v>
          </cell>
          <cell r="M113">
            <v>600000</v>
          </cell>
          <cell r="N113">
            <v>133878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5874319</v>
          </cell>
          <cell r="W113">
            <v>7570222.5999999996</v>
          </cell>
          <cell r="X113">
            <v>6906000</v>
          </cell>
          <cell r="AA113" t="str">
            <v>17417</v>
          </cell>
          <cell r="AB113">
            <v>24154909.600000001</v>
          </cell>
          <cell r="AC113">
            <v>24154909.600000001</v>
          </cell>
        </row>
        <row r="114">
          <cell r="G114" t="str">
            <v>17903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476390.64</v>
          </cell>
          <cell r="X114">
            <v>0</v>
          </cell>
          <cell r="AA114" t="str">
            <v>17903</v>
          </cell>
          <cell r="AB114">
            <v>476390.64</v>
          </cell>
          <cell r="AC114">
            <v>476390.64</v>
          </cell>
        </row>
        <row r="115">
          <cell r="G115" t="str">
            <v>18100</v>
          </cell>
          <cell r="H115">
            <v>193175</v>
          </cell>
          <cell r="I115">
            <v>0</v>
          </cell>
          <cell r="J115">
            <v>120000</v>
          </cell>
          <cell r="K115">
            <v>0</v>
          </cell>
          <cell r="L115">
            <v>256000</v>
          </cell>
          <cell r="M115">
            <v>0</v>
          </cell>
          <cell r="N115">
            <v>88424</v>
          </cell>
          <cell r="O115">
            <v>0</v>
          </cell>
          <cell r="P115">
            <v>55305</v>
          </cell>
          <cell r="Q115">
            <v>450000</v>
          </cell>
          <cell r="R115">
            <v>0</v>
          </cell>
          <cell r="S115">
            <v>0</v>
          </cell>
          <cell r="T115">
            <v>3307000</v>
          </cell>
          <cell r="U115">
            <v>2000000</v>
          </cell>
          <cell r="V115">
            <v>1550000</v>
          </cell>
          <cell r="W115">
            <v>530422.62</v>
          </cell>
          <cell r="X115">
            <v>2013795</v>
          </cell>
          <cell r="AA115" t="str">
            <v>18100</v>
          </cell>
          <cell r="AB115">
            <v>10564121.619999999</v>
          </cell>
          <cell r="AC115">
            <v>10564121.619999999</v>
          </cell>
        </row>
        <row r="116">
          <cell r="G116" t="str">
            <v>18303</v>
          </cell>
          <cell r="H116">
            <v>257574.91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68798.899999999994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430176.08</v>
          </cell>
          <cell r="W116">
            <v>2127215.33</v>
          </cell>
          <cell r="X116">
            <v>0</v>
          </cell>
          <cell r="AA116" t="str">
            <v>18303</v>
          </cell>
          <cell r="AB116">
            <v>2883765.22</v>
          </cell>
          <cell r="AC116">
            <v>2883765.22</v>
          </cell>
        </row>
        <row r="117">
          <cell r="G117" t="str">
            <v>18400</v>
          </cell>
          <cell r="H117">
            <v>264723.69</v>
          </cell>
          <cell r="I117">
            <v>0</v>
          </cell>
          <cell r="J117">
            <v>0</v>
          </cell>
          <cell r="K117">
            <v>0</v>
          </cell>
          <cell r="L117">
            <v>188710.78</v>
          </cell>
          <cell r="M117">
            <v>0</v>
          </cell>
          <cell r="N117">
            <v>0</v>
          </cell>
          <cell r="O117">
            <v>45000</v>
          </cell>
          <cell r="P117">
            <v>0</v>
          </cell>
          <cell r="Q117">
            <v>0</v>
          </cell>
          <cell r="R117">
            <v>480000</v>
          </cell>
          <cell r="S117">
            <v>0</v>
          </cell>
          <cell r="T117">
            <v>0</v>
          </cell>
          <cell r="U117">
            <v>0</v>
          </cell>
          <cell r="V117">
            <v>720000</v>
          </cell>
          <cell r="W117">
            <v>2880978.92</v>
          </cell>
          <cell r="X117">
            <v>3527925.23</v>
          </cell>
          <cell r="AA117" t="str">
            <v>18400</v>
          </cell>
          <cell r="AB117">
            <v>8107338.6200000001</v>
          </cell>
          <cell r="AC117">
            <v>8107338.6200000001</v>
          </cell>
        </row>
        <row r="118">
          <cell r="G118" t="str">
            <v>18401</v>
          </cell>
          <cell r="H118">
            <v>1011681.13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134451.93</v>
          </cell>
          <cell r="O118">
            <v>149526.24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1500000</v>
          </cell>
          <cell r="U118">
            <v>0</v>
          </cell>
          <cell r="V118">
            <v>5055952.4800000004</v>
          </cell>
          <cell r="W118">
            <v>17125.669999999998</v>
          </cell>
          <cell r="X118">
            <v>5582900</v>
          </cell>
          <cell r="AA118" t="str">
            <v>18401</v>
          </cell>
          <cell r="AB118">
            <v>13451637.449999999</v>
          </cell>
          <cell r="AC118">
            <v>13451637.449999999</v>
          </cell>
        </row>
        <row r="119">
          <cell r="G119" t="str">
            <v>18402</v>
          </cell>
          <cell r="H119">
            <v>842722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218730</v>
          </cell>
          <cell r="O119">
            <v>0</v>
          </cell>
          <cell r="P119">
            <v>0</v>
          </cell>
          <cell r="Q119">
            <v>252900</v>
          </cell>
          <cell r="R119">
            <v>0</v>
          </cell>
          <cell r="S119">
            <v>0</v>
          </cell>
          <cell r="T119">
            <v>1725914.78</v>
          </cell>
          <cell r="U119">
            <v>0</v>
          </cell>
          <cell r="V119">
            <v>7065510</v>
          </cell>
          <cell r="W119">
            <v>649825.16</v>
          </cell>
          <cell r="X119">
            <v>6642258.1100000003</v>
          </cell>
          <cell r="AA119" t="str">
            <v>18402</v>
          </cell>
          <cell r="AB119">
            <v>17397860.050000001</v>
          </cell>
          <cell r="AC119">
            <v>17397860.050000001</v>
          </cell>
        </row>
        <row r="120">
          <cell r="G120" t="str">
            <v>18902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44134.51</v>
          </cell>
          <cell r="AA120" t="str">
            <v>18902</v>
          </cell>
          <cell r="AB120">
            <v>44134.51</v>
          </cell>
          <cell r="AC120">
            <v>44134.51</v>
          </cell>
        </row>
        <row r="121">
          <cell r="G121" t="str">
            <v>19007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567501.32999999996</v>
          </cell>
          <cell r="X121">
            <v>0</v>
          </cell>
          <cell r="AA121" t="str">
            <v>19007</v>
          </cell>
          <cell r="AB121">
            <v>567501.32999999996</v>
          </cell>
          <cell r="AC121">
            <v>567501.32999999996</v>
          </cell>
        </row>
        <row r="122">
          <cell r="G122" t="str">
            <v>19028</v>
          </cell>
          <cell r="H122">
            <v>7620.35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3608.35</v>
          </cell>
          <cell r="O122">
            <v>0</v>
          </cell>
          <cell r="P122">
            <v>0</v>
          </cell>
          <cell r="Q122">
            <v>0</v>
          </cell>
          <cell r="R122">
            <v>40234.44</v>
          </cell>
          <cell r="S122">
            <v>0</v>
          </cell>
          <cell r="T122">
            <v>0</v>
          </cell>
          <cell r="U122">
            <v>0</v>
          </cell>
          <cell r="V122">
            <v>100000</v>
          </cell>
          <cell r="W122">
            <v>17553.61</v>
          </cell>
          <cell r="X122">
            <v>485220.05</v>
          </cell>
          <cell r="AA122" t="str">
            <v>19028</v>
          </cell>
          <cell r="AB122">
            <v>654236.80000000005</v>
          </cell>
          <cell r="AC122">
            <v>654236.80000000005</v>
          </cell>
        </row>
        <row r="123">
          <cell r="G123" t="str">
            <v>19400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281604.09999999998</v>
          </cell>
          <cell r="X123">
            <v>273186.7</v>
          </cell>
          <cell r="AA123" t="str">
            <v>19400</v>
          </cell>
          <cell r="AB123">
            <v>554790.80000000005</v>
          </cell>
          <cell r="AC123">
            <v>554790.80000000005</v>
          </cell>
        </row>
        <row r="124">
          <cell r="G124" t="str">
            <v>19401</v>
          </cell>
          <cell r="H124">
            <v>27877.74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17597.080000000002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1584717.51</v>
          </cell>
          <cell r="W124">
            <v>3229386.54</v>
          </cell>
          <cell r="X124">
            <v>0</v>
          </cell>
          <cell r="AA124" t="str">
            <v>19401</v>
          </cell>
          <cell r="AB124">
            <v>4859578.87</v>
          </cell>
          <cell r="AC124">
            <v>4859578.87</v>
          </cell>
        </row>
        <row r="125">
          <cell r="G125" t="str">
            <v>19403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36390.29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479337.89</v>
          </cell>
          <cell r="X125">
            <v>381804</v>
          </cell>
          <cell r="AA125" t="str">
            <v>19403</v>
          </cell>
          <cell r="AB125">
            <v>897532.18</v>
          </cell>
          <cell r="AC125">
            <v>897532.18</v>
          </cell>
        </row>
        <row r="126">
          <cell r="G126" t="str">
            <v>19404</v>
          </cell>
          <cell r="H126">
            <v>7595.88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2484803.52</v>
          </cell>
          <cell r="X126">
            <v>0</v>
          </cell>
          <cell r="AA126" t="str">
            <v>19404</v>
          </cell>
          <cell r="AB126">
            <v>2492399.4</v>
          </cell>
          <cell r="AC126">
            <v>2492399.4</v>
          </cell>
        </row>
        <row r="127">
          <cell r="G127" t="str">
            <v>20094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516209.97</v>
          </cell>
          <cell r="X127">
            <v>0</v>
          </cell>
          <cell r="AA127" t="str">
            <v>20094</v>
          </cell>
          <cell r="AB127">
            <v>516209.97</v>
          </cell>
          <cell r="AC127">
            <v>516209.97</v>
          </cell>
        </row>
        <row r="128">
          <cell r="G128" t="str">
            <v>20203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819997.48</v>
          </cell>
          <cell r="X128">
            <v>0</v>
          </cell>
          <cell r="AA128" t="str">
            <v>20203</v>
          </cell>
          <cell r="AB128">
            <v>819997.48</v>
          </cell>
          <cell r="AC128">
            <v>819997.48</v>
          </cell>
        </row>
        <row r="129">
          <cell r="G129" t="str">
            <v>20215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248088.79</v>
          </cell>
          <cell r="X129">
            <v>0</v>
          </cell>
          <cell r="AA129" t="str">
            <v>20215</v>
          </cell>
          <cell r="AB129">
            <v>248088.79</v>
          </cell>
          <cell r="AC129">
            <v>248088.79</v>
          </cell>
        </row>
        <row r="130">
          <cell r="G130" t="str">
            <v>20400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762182.16</v>
          </cell>
          <cell r="X130">
            <v>0</v>
          </cell>
          <cell r="AA130" t="str">
            <v>20400</v>
          </cell>
          <cell r="AB130">
            <v>762182.16</v>
          </cell>
          <cell r="AC130">
            <v>762182.16</v>
          </cell>
        </row>
        <row r="131">
          <cell r="G131" t="str">
            <v>20401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882970.7</v>
          </cell>
          <cell r="X131">
            <v>0</v>
          </cell>
          <cell r="AA131" t="str">
            <v>20401</v>
          </cell>
          <cell r="AB131">
            <v>882970.7</v>
          </cell>
          <cell r="AC131">
            <v>882970.7</v>
          </cell>
        </row>
        <row r="132">
          <cell r="G132" t="str">
            <v>20402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579000</v>
          </cell>
          <cell r="W132">
            <v>878400.75</v>
          </cell>
          <cell r="X132">
            <v>0</v>
          </cell>
          <cell r="AA132" t="str">
            <v>20402</v>
          </cell>
          <cell r="AB132">
            <v>1457400.75</v>
          </cell>
          <cell r="AC132">
            <v>1457400.75</v>
          </cell>
        </row>
        <row r="133">
          <cell r="G133" t="str">
            <v>20403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88295.37</v>
          </cell>
          <cell r="X133">
            <v>0</v>
          </cell>
          <cell r="AA133" t="str">
            <v>20403</v>
          </cell>
          <cell r="AB133">
            <v>88295.37</v>
          </cell>
          <cell r="AC133">
            <v>88295.37</v>
          </cell>
        </row>
        <row r="134">
          <cell r="G134" t="str">
            <v>20404</v>
          </cell>
          <cell r="H134">
            <v>5586.94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38476.21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1470905.38</v>
          </cell>
          <cell r="X134">
            <v>0</v>
          </cell>
          <cell r="AA134" t="str">
            <v>20404</v>
          </cell>
          <cell r="AB134">
            <v>1514968.53</v>
          </cell>
          <cell r="AC134">
            <v>1514968.53</v>
          </cell>
        </row>
        <row r="135">
          <cell r="G135" t="str">
            <v>20405</v>
          </cell>
          <cell r="H135">
            <v>26408.68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31259.84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1381123.55</v>
          </cell>
          <cell r="X135">
            <v>0</v>
          </cell>
          <cell r="AA135" t="str">
            <v>20405</v>
          </cell>
          <cell r="AB135">
            <v>1438792.07</v>
          </cell>
          <cell r="AC135">
            <v>1438792.07</v>
          </cell>
        </row>
        <row r="136">
          <cell r="G136" t="str">
            <v>20406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188909.87</v>
          </cell>
          <cell r="X136">
            <v>0</v>
          </cell>
          <cell r="AA136" t="str">
            <v>20406</v>
          </cell>
          <cell r="AB136">
            <v>188909.87</v>
          </cell>
          <cell r="AC136">
            <v>188909.87</v>
          </cell>
        </row>
        <row r="137">
          <cell r="G137" t="str">
            <v>21014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30411.94</v>
          </cell>
          <cell r="M137">
            <v>0</v>
          </cell>
          <cell r="N137">
            <v>16280.86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1199074.1599999999</v>
          </cell>
          <cell r="X137">
            <v>0</v>
          </cell>
          <cell r="AA137" t="str">
            <v>21014</v>
          </cell>
          <cell r="AB137">
            <v>1245766.96</v>
          </cell>
          <cell r="AC137">
            <v>1245766.96</v>
          </cell>
        </row>
        <row r="138">
          <cell r="G138" t="str">
            <v>21036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37.659999999999997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600</v>
          </cell>
          <cell r="W138">
            <v>279467.81</v>
          </cell>
          <cell r="X138">
            <v>0</v>
          </cell>
          <cell r="AA138" t="str">
            <v>21036</v>
          </cell>
          <cell r="AB138">
            <v>280105.46999999997</v>
          </cell>
          <cell r="AC138">
            <v>280105.46999999997</v>
          </cell>
        </row>
        <row r="139">
          <cell r="G139" t="str">
            <v>21206</v>
          </cell>
          <cell r="H139">
            <v>0</v>
          </cell>
          <cell r="I139">
            <v>0</v>
          </cell>
          <cell r="J139">
            <v>400</v>
          </cell>
          <cell r="K139">
            <v>0</v>
          </cell>
          <cell r="L139">
            <v>0</v>
          </cell>
          <cell r="M139">
            <v>0</v>
          </cell>
          <cell r="N139">
            <v>8774.24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39342.400000000001</v>
          </cell>
          <cell r="W139">
            <v>1373894.29</v>
          </cell>
          <cell r="X139">
            <v>0</v>
          </cell>
          <cell r="AA139" t="str">
            <v>21206</v>
          </cell>
          <cell r="AB139">
            <v>1422410.93</v>
          </cell>
          <cell r="AC139">
            <v>1422410.93</v>
          </cell>
        </row>
        <row r="140">
          <cell r="G140" t="str">
            <v>21214</v>
          </cell>
          <cell r="H140">
            <v>0</v>
          </cell>
          <cell r="I140">
            <v>0</v>
          </cell>
          <cell r="J140">
            <v>500</v>
          </cell>
          <cell r="K140">
            <v>0</v>
          </cell>
          <cell r="L140">
            <v>0</v>
          </cell>
          <cell r="M140">
            <v>0</v>
          </cell>
          <cell r="N140">
            <v>17697.900000000001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549903.28</v>
          </cell>
          <cell r="X140">
            <v>300000</v>
          </cell>
          <cell r="AA140" t="str">
            <v>21214</v>
          </cell>
          <cell r="AB140">
            <v>868101.18</v>
          </cell>
          <cell r="AC140">
            <v>868101.18</v>
          </cell>
        </row>
        <row r="141">
          <cell r="G141" t="str">
            <v>21226</v>
          </cell>
          <cell r="H141">
            <v>0</v>
          </cell>
          <cell r="I141">
            <v>0</v>
          </cell>
          <cell r="J141">
            <v>724.19</v>
          </cell>
          <cell r="K141">
            <v>0</v>
          </cell>
          <cell r="L141">
            <v>0</v>
          </cell>
          <cell r="M141">
            <v>0</v>
          </cell>
          <cell r="N141">
            <v>3444.89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34219.949999999997</v>
          </cell>
          <cell r="W141">
            <v>796316.43</v>
          </cell>
          <cell r="X141">
            <v>390450.03</v>
          </cell>
          <cell r="AA141" t="str">
            <v>21226</v>
          </cell>
          <cell r="AB141">
            <v>1225155.49</v>
          </cell>
          <cell r="AC141">
            <v>1225155.49</v>
          </cell>
        </row>
        <row r="142">
          <cell r="G142" t="str">
            <v>21232</v>
          </cell>
          <cell r="H142">
            <v>20000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98805.96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963816.23</v>
          </cell>
          <cell r="X142">
            <v>0</v>
          </cell>
          <cell r="AA142" t="str">
            <v>21232</v>
          </cell>
          <cell r="AB142">
            <v>1082622.19</v>
          </cell>
          <cell r="AC142">
            <v>1082622.19</v>
          </cell>
        </row>
        <row r="143">
          <cell r="G143" t="str">
            <v>21234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7015.81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236328.47</v>
          </cell>
          <cell r="X143">
            <v>0</v>
          </cell>
          <cell r="AA143" t="str">
            <v>21234</v>
          </cell>
          <cell r="AB143">
            <v>243344.28</v>
          </cell>
          <cell r="AC143">
            <v>243344.28</v>
          </cell>
        </row>
        <row r="144">
          <cell r="G144" t="str">
            <v>21237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33529.370000000003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10802.78</v>
          </cell>
          <cell r="W144">
            <v>880807.03</v>
          </cell>
          <cell r="X144">
            <v>0</v>
          </cell>
          <cell r="AA144" t="str">
            <v>21237</v>
          </cell>
          <cell r="AB144">
            <v>925139.18</v>
          </cell>
          <cell r="AC144">
            <v>925139.18</v>
          </cell>
        </row>
        <row r="145">
          <cell r="G145" t="str">
            <v>21300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38471.82</v>
          </cell>
          <cell r="O145">
            <v>0</v>
          </cell>
          <cell r="P145">
            <v>0</v>
          </cell>
          <cell r="Q145">
            <v>54576.76</v>
          </cell>
          <cell r="R145">
            <v>133396.91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1096971.23</v>
          </cell>
          <cell r="X145">
            <v>346148</v>
          </cell>
          <cell r="AA145" t="str">
            <v>21300</v>
          </cell>
          <cell r="AB145">
            <v>1669564.72</v>
          </cell>
          <cell r="AC145">
            <v>1669564.72</v>
          </cell>
        </row>
        <row r="146">
          <cell r="G146" t="str">
            <v>21301</v>
          </cell>
          <cell r="H146">
            <v>0</v>
          </cell>
          <cell r="I146">
            <v>16919.009999999998</v>
          </cell>
          <cell r="J146">
            <v>1300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594841.81999999995</v>
          </cell>
          <cell r="X146">
            <v>154066.01999999999</v>
          </cell>
          <cell r="AA146" t="str">
            <v>21301</v>
          </cell>
          <cell r="AB146">
            <v>767126.85</v>
          </cell>
          <cell r="AC146">
            <v>767126.85</v>
          </cell>
        </row>
        <row r="147">
          <cell r="G147" t="str">
            <v>21302</v>
          </cell>
          <cell r="H147">
            <v>35774.58</v>
          </cell>
          <cell r="I147">
            <v>0</v>
          </cell>
          <cell r="J147">
            <v>351748.54</v>
          </cell>
          <cell r="K147">
            <v>0</v>
          </cell>
          <cell r="L147">
            <v>0</v>
          </cell>
          <cell r="M147">
            <v>0</v>
          </cell>
          <cell r="N147">
            <v>346712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550000</v>
          </cell>
          <cell r="U147">
            <v>0</v>
          </cell>
          <cell r="V147">
            <v>365257.61</v>
          </cell>
          <cell r="W147">
            <v>2614324</v>
          </cell>
          <cell r="X147">
            <v>1948000</v>
          </cell>
          <cell r="AA147" t="str">
            <v>21302</v>
          </cell>
          <cell r="AB147">
            <v>6211816.7300000004</v>
          </cell>
          <cell r="AC147">
            <v>6211816.7300000004</v>
          </cell>
        </row>
        <row r="148">
          <cell r="G148" t="str">
            <v>21303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492112.05</v>
          </cell>
          <cell r="X148">
            <v>525000</v>
          </cell>
          <cell r="AA148" t="str">
            <v>21303</v>
          </cell>
          <cell r="AB148">
            <v>1017112.05</v>
          </cell>
          <cell r="AC148">
            <v>1017112.05</v>
          </cell>
        </row>
        <row r="149">
          <cell r="G149" t="str">
            <v>21401</v>
          </cell>
          <cell r="H149">
            <v>136851.29999999999</v>
          </cell>
          <cell r="I149">
            <v>0</v>
          </cell>
          <cell r="J149">
            <v>2175</v>
          </cell>
          <cell r="K149">
            <v>0</v>
          </cell>
          <cell r="L149">
            <v>127513.54</v>
          </cell>
          <cell r="M149">
            <v>0</v>
          </cell>
          <cell r="N149">
            <v>119954.51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5884249.3300000001</v>
          </cell>
          <cell r="X149">
            <v>0</v>
          </cell>
          <cell r="AA149" t="str">
            <v>21401</v>
          </cell>
          <cell r="AB149">
            <v>6270743.6799999997</v>
          </cell>
          <cell r="AC149">
            <v>6270743.6799999997</v>
          </cell>
        </row>
        <row r="150">
          <cell r="G150" t="str">
            <v>22008</v>
          </cell>
          <cell r="H150">
            <v>800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17144.240000000002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545916.42000000004</v>
          </cell>
          <cell r="X150">
            <v>0</v>
          </cell>
          <cell r="AA150" t="str">
            <v>22008</v>
          </cell>
          <cell r="AB150">
            <v>563860.66</v>
          </cell>
          <cell r="AC150">
            <v>563860.66</v>
          </cell>
        </row>
        <row r="151">
          <cell r="G151" t="str">
            <v>22009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173350.58</v>
          </cell>
          <cell r="M151">
            <v>0</v>
          </cell>
          <cell r="N151">
            <v>29888.5</v>
          </cell>
          <cell r="O151">
            <v>0</v>
          </cell>
          <cell r="P151">
            <v>0</v>
          </cell>
          <cell r="Q151">
            <v>0</v>
          </cell>
          <cell r="R151">
            <v>50074.95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468021.68</v>
          </cell>
          <cell r="X151">
            <v>0</v>
          </cell>
          <cell r="AA151" t="str">
            <v>22009</v>
          </cell>
          <cell r="AB151">
            <v>721335.71</v>
          </cell>
          <cell r="AC151">
            <v>721335.71</v>
          </cell>
        </row>
        <row r="152">
          <cell r="G152" t="str">
            <v>22017</v>
          </cell>
          <cell r="H152">
            <v>438.09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863353</v>
          </cell>
          <cell r="X152">
            <v>0</v>
          </cell>
          <cell r="AA152" t="str">
            <v>22017</v>
          </cell>
          <cell r="AB152">
            <v>863791.09</v>
          </cell>
          <cell r="AC152">
            <v>863791.09</v>
          </cell>
        </row>
        <row r="153">
          <cell r="G153" t="str">
            <v>22073</v>
          </cell>
          <cell r="H153">
            <v>140.47999999999999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33814.94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290831.95</v>
          </cell>
          <cell r="X153">
            <v>0</v>
          </cell>
          <cell r="AA153" t="str">
            <v>22073</v>
          </cell>
          <cell r="AB153">
            <v>324787.37</v>
          </cell>
          <cell r="AC153">
            <v>324787.37</v>
          </cell>
        </row>
        <row r="154">
          <cell r="G154" t="str">
            <v>22105</v>
          </cell>
          <cell r="H154">
            <v>28.28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14815.83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687333.93</v>
          </cell>
          <cell r="X154">
            <v>0</v>
          </cell>
          <cell r="AA154" t="str">
            <v>22105</v>
          </cell>
          <cell r="AB154">
            <v>702178.04</v>
          </cell>
          <cell r="AC154">
            <v>702178.04</v>
          </cell>
        </row>
        <row r="155">
          <cell r="G155" t="str">
            <v>22200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7310.62</v>
          </cell>
          <cell r="O155">
            <v>0</v>
          </cell>
          <cell r="P155">
            <v>0</v>
          </cell>
          <cell r="Q155">
            <v>0</v>
          </cell>
          <cell r="R155">
            <v>16244.72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437868.81</v>
          </cell>
          <cell r="X155">
            <v>0</v>
          </cell>
          <cell r="AA155" t="str">
            <v>22200</v>
          </cell>
          <cell r="AB155">
            <v>461424.15</v>
          </cell>
          <cell r="AC155">
            <v>461424.15</v>
          </cell>
        </row>
        <row r="156">
          <cell r="G156" t="str">
            <v>22204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8496.58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18006.77</v>
          </cell>
          <cell r="W156">
            <v>222150.37</v>
          </cell>
          <cell r="X156">
            <v>0</v>
          </cell>
          <cell r="AA156" t="str">
            <v>22204</v>
          </cell>
          <cell r="AB156">
            <v>248653.72</v>
          </cell>
          <cell r="AC156">
            <v>248653.72</v>
          </cell>
        </row>
        <row r="157">
          <cell r="G157" t="str">
            <v>22207</v>
          </cell>
          <cell r="H157">
            <v>2500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12968.81</v>
          </cell>
          <cell r="O157">
            <v>0</v>
          </cell>
          <cell r="P157">
            <v>0</v>
          </cell>
          <cell r="Q157">
            <v>0</v>
          </cell>
          <cell r="R157">
            <v>19787.54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473396</v>
          </cell>
          <cell r="X157">
            <v>0</v>
          </cell>
          <cell r="AA157" t="str">
            <v>22207</v>
          </cell>
          <cell r="AB157">
            <v>508652.35</v>
          </cell>
          <cell r="AC157">
            <v>508652.35</v>
          </cell>
        </row>
        <row r="158">
          <cell r="G158" t="str">
            <v>23042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50000</v>
          </cell>
          <cell r="U158">
            <v>0</v>
          </cell>
          <cell r="V158">
            <v>500</v>
          </cell>
          <cell r="W158">
            <v>397180.89</v>
          </cell>
          <cell r="X158">
            <v>199535.82</v>
          </cell>
          <cell r="AA158" t="str">
            <v>23042</v>
          </cell>
          <cell r="AB158">
            <v>647216.71</v>
          </cell>
          <cell r="AC158">
            <v>647216.71</v>
          </cell>
        </row>
        <row r="159">
          <cell r="G159" t="str">
            <v>23054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1157.79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254015.87</v>
          </cell>
          <cell r="X159">
            <v>216993.33</v>
          </cell>
          <cell r="AA159" t="str">
            <v>23054</v>
          </cell>
          <cell r="AB159">
            <v>472166.99</v>
          </cell>
          <cell r="AC159">
            <v>472166.99</v>
          </cell>
        </row>
        <row r="160">
          <cell r="G160" t="str">
            <v>23309</v>
          </cell>
          <cell r="H160">
            <v>208143.01</v>
          </cell>
          <cell r="I160">
            <v>0</v>
          </cell>
          <cell r="J160">
            <v>113164.3</v>
          </cell>
          <cell r="K160">
            <v>0</v>
          </cell>
          <cell r="L160">
            <v>0</v>
          </cell>
          <cell r="M160">
            <v>0</v>
          </cell>
          <cell r="N160">
            <v>847219.37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833.96</v>
          </cell>
          <cell r="W160">
            <v>3794981.31</v>
          </cell>
          <cell r="X160">
            <v>0</v>
          </cell>
          <cell r="AA160" t="str">
            <v>23309</v>
          </cell>
          <cell r="AB160">
            <v>4964341.95</v>
          </cell>
          <cell r="AC160">
            <v>4964341.95</v>
          </cell>
        </row>
        <row r="161">
          <cell r="G161" t="str">
            <v>23311</v>
          </cell>
          <cell r="H161">
            <v>0</v>
          </cell>
          <cell r="I161">
            <v>0</v>
          </cell>
          <cell r="J161">
            <v>39400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439634.49</v>
          </cell>
          <cell r="T161">
            <v>0</v>
          </cell>
          <cell r="U161">
            <v>0</v>
          </cell>
          <cell r="V161">
            <v>600</v>
          </cell>
          <cell r="W161">
            <v>437440.36</v>
          </cell>
          <cell r="X161">
            <v>0</v>
          </cell>
          <cell r="AA161" t="str">
            <v>23311</v>
          </cell>
          <cell r="AB161">
            <v>917074.85</v>
          </cell>
          <cell r="AC161">
            <v>917074.85</v>
          </cell>
        </row>
        <row r="162">
          <cell r="G162" t="str">
            <v>23402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43236.68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29568.68</v>
          </cell>
          <cell r="W162">
            <v>2282659.4700000002</v>
          </cell>
          <cell r="X162">
            <v>927595.8</v>
          </cell>
          <cell r="AA162" t="str">
            <v>23402</v>
          </cell>
          <cell r="AB162">
            <v>3283060.63</v>
          </cell>
          <cell r="AC162">
            <v>3283060.63</v>
          </cell>
        </row>
        <row r="163">
          <cell r="G163" t="str">
            <v>23403</v>
          </cell>
          <cell r="H163">
            <v>163478.64000000001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44161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614277.43000000005</v>
          </cell>
          <cell r="X163">
            <v>879154.07</v>
          </cell>
          <cell r="AA163" t="str">
            <v>23403</v>
          </cell>
          <cell r="AB163">
            <v>1701071.14</v>
          </cell>
          <cell r="AC163">
            <v>1701071.14</v>
          </cell>
        </row>
        <row r="164">
          <cell r="G164" t="str">
            <v>23404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685537.03</v>
          </cell>
          <cell r="X164">
            <v>447329.83</v>
          </cell>
          <cell r="AA164" t="str">
            <v>23404</v>
          </cell>
          <cell r="AB164">
            <v>1132866.8600000001</v>
          </cell>
          <cell r="AC164">
            <v>1132866.8600000001</v>
          </cell>
        </row>
        <row r="165">
          <cell r="G165" t="str">
            <v>24014</v>
          </cell>
          <cell r="H165">
            <v>1271.8699999999999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89673.23</v>
          </cell>
          <cell r="W165">
            <v>574216.81000000006</v>
          </cell>
          <cell r="X165">
            <v>340075.02</v>
          </cell>
          <cell r="AA165" t="str">
            <v>24014</v>
          </cell>
          <cell r="AB165">
            <v>1005236.93</v>
          </cell>
          <cell r="AC165">
            <v>1005236.93</v>
          </cell>
        </row>
        <row r="166">
          <cell r="G166" t="str">
            <v>24019</v>
          </cell>
          <cell r="H166">
            <v>3227.71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77546.259999999995</v>
          </cell>
          <cell r="O166">
            <v>0</v>
          </cell>
          <cell r="P166">
            <v>0</v>
          </cell>
          <cell r="Q166">
            <v>0</v>
          </cell>
          <cell r="R166">
            <v>1555722.57</v>
          </cell>
          <cell r="S166">
            <v>0</v>
          </cell>
          <cell r="T166">
            <v>0</v>
          </cell>
          <cell r="U166">
            <v>1102773.53</v>
          </cell>
          <cell r="V166">
            <v>1611050.85</v>
          </cell>
          <cell r="W166">
            <v>0</v>
          </cell>
          <cell r="X166">
            <v>3870988.94</v>
          </cell>
          <cell r="AA166" t="str">
            <v>24019</v>
          </cell>
          <cell r="AB166">
            <v>8221309.8600000003</v>
          </cell>
          <cell r="AC166">
            <v>8221309.8600000003</v>
          </cell>
        </row>
        <row r="167">
          <cell r="G167" t="str">
            <v>24105</v>
          </cell>
          <cell r="H167">
            <v>109838.32</v>
          </cell>
          <cell r="I167">
            <v>0</v>
          </cell>
          <cell r="J167">
            <v>87513.3</v>
          </cell>
          <cell r="K167">
            <v>0</v>
          </cell>
          <cell r="L167">
            <v>0</v>
          </cell>
          <cell r="M167">
            <v>0</v>
          </cell>
          <cell r="N167">
            <v>31850.39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677940.37</v>
          </cell>
          <cell r="W167">
            <v>2078747.88</v>
          </cell>
          <cell r="X167">
            <v>0</v>
          </cell>
          <cell r="AA167" t="str">
            <v>24105</v>
          </cell>
          <cell r="AB167">
            <v>2985890.26</v>
          </cell>
          <cell r="AC167">
            <v>2985890.26</v>
          </cell>
        </row>
        <row r="168">
          <cell r="G168" t="str">
            <v>24111</v>
          </cell>
          <cell r="H168">
            <v>55762.55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78811.350000000006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126637.1</v>
          </cell>
          <cell r="W168">
            <v>1165692.98</v>
          </cell>
          <cell r="X168">
            <v>985087.45</v>
          </cell>
          <cell r="AA168" t="str">
            <v>24111</v>
          </cell>
          <cell r="AB168">
            <v>2411991.4300000002</v>
          </cell>
          <cell r="AC168">
            <v>2411991.4300000002</v>
          </cell>
        </row>
        <row r="169">
          <cell r="G169" t="str">
            <v>24122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21729.71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42451.87</v>
          </cell>
          <cell r="W169">
            <v>477149.71</v>
          </cell>
          <cell r="X169">
            <v>130567.28</v>
          </cell>
          <cell r="AA169" t="str">
            <v>24122</v>
          </cell>
          <cell r="AB169">
            <v>671898.57</v>
          </cell>
          <cell r="AC169">
            <v>671898.57</v>
          </cell>
        </row>
        <row r="170">
          <cell r="G170" t="str">
            <v>24350</v>
          </cell>
          <cell r="H170">
            <v>7399.67</v>
          </cell>
          <cell r="I170">
            <v>0</v>
          </cell>
          <cell r="J170">
            <v>0</v>
          </cell>
          <cell r="K170">
            <v>0</v>
          </cell>
          <cell r="L170">
            <v>20459</v>
          </cell>
          <cell r="M170">
            <v>0</v>
          </cell>
          <cell r="N170">
            <v>399.96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45000</v>
          </cell>
          <cell r="W170">
            <v>259719.74</v>
          </cell>
          <cell r="X170">
            <v>0</v>
          </cell>
          <cell r="AA170" t="str">
            <v>24350</v>
          </cell>
          <cell r="AB170">
            <v>332978.37</v>
          </cell>
          <cell r="AC170">
            <v>332978.37</v>
          </cell>
        </row>
        <row r="171">
          <cell r="G171" t="str">
            <v>24404</v>
          </cell>
          <cell r="H171">
            <v>27574.94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18521.96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642582.06999999995</v>
          </cell>
          <cell r="X171">
            <v>757960</v>
          </cell>
          <cell r="AA171" t="str">
            <v>24404</v>
          </cell>
          <cell r="AB171">
            <v>1446638.97</v>
          </cell>
          <cell r="AC171">
            <v>1446638.97</v>
          </cell>
        </row>
        <row r="172">
          <cell r="G172" t="str">
            <v>24410</v>
          </cell>
          <cell r="H172">
            <v>5311.29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6418.4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65293.96</v>
          </cell>
          <cell r="W172">
            <v>751422.15</v>
          </cell>
          <cell r="X172">
            <v>0</v>
          </cell>
          <cell r="AA172" t="str">
            <v>24410</v>
          </cell>
          <cell r="AB172">
            <v>828445.8</v>
          </cell>
          <cell r="AC172">
            <v>828445.8</v>
          </cell>
        </row>
        <row r="173">
          <cell r="G173" t="str">
            <v>25101</v>
          </cell>
          <cell r="H173">
            <v>54980.01</v>
          </cell>
          <cell r="I173">
            <v>0</v>
          </cell>
          <cell r="J173">
            <v>0</v>
          </cell>
          <cell r="K173">
            <v>0</v>
          </cell>
          <cell r="L173">
            <v>215350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100000</v>
          </cell>
          <cell r="U173">
            <v>36737.97</v>
          </cell>
          <cell r="V173">
            <v>83733.19</v>
          </cell>
          <cell r="W173">
            <v>1057597.71</v>
          </cell>
          <cell r="X173">
            <v>0</v>
          </cell>
          <cell r="AA173" t="str">
            <v>25101</v>
          </cell>
          <cell r="AB173">
            <v>1548398.88</v>
          </cell>
          <cell r="AC173">
            <v>1548398.88</v>
          </cell>
        </row>
        <row r="174">
          <cell r="G174" t="str">
            <v>25116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182552.08</v>
          </cell>
          <cell r="W174">
            <v>1249084.1200000001</v>
          </cell>
          <cell r="X174">
            <v>0</v>
          </cell>
          <cell r="AA174" t="str">
            <v>25116</v>
          </cell>
          <cell r="AB174">
            <v>1431636.2</v>
          </cell>
          <cell r="AC174">
            <v>1431636.2</v>
          </cell>
        </row>
        <row r="175">
          <cell r="G175" t="str">
            <v>25118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27845.78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63387.37</v>
          </cell>
          <cell r="W175">
            <v>815316.18</v>
          </cell>
          <cell r="X175">
            <v>111849.12</v>
          </cell>
          <cell r="AA175" t="str">
            <v>25118</v>
          </cell>
          <cell r="AB175">
            <v>1018398.45</v>
          </cell>
          <cell r="AC175">
            <v>1018398.45</v>
          </cell>
        </row>
        <row r="176">
          <cell r="G176" t="str">
            <v>25155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82773.27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833340.94</v>
          </cell>
          <cell r="X176">
            <v>0</v>
          </cell>
          <cell r="AA176" t="str">
            <v>25155</v>
          </cell>
          <cell r="AB176">
            <v>916114.21</v>
          </cell>
          <cell r="AC176">
            <v>916114.21</v>
          </cell>
        </row>
        <row r="177">
          <cell r="G177" t="str">
            <v>25160</v>
          </cell>
          <cell r="H177">
            <v>0</v>
          </cell>
          <cell r="I177">
            <v>-93484.62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740.03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3400</v>
          </cell>
          <cell r="W177">
            <v>2004024.4</v>
          </cell>
          <cell r="X177">
            <v>0</v>
          </cell>
          <cell r="AA177" t="str">
            <v>25160</v>
          </cell>
          <cell r="AB177">
            <v>1914679.81</v>
          </cell>
          <cell r="AC177">
            <v>1914679.81</v>
          </cell>
        </row>
        <row r="178">
          <cell r="G178" t="str">
            <v>25200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726.84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1000</v>
          </cell>
          <cell r="W178">
            <v>391670.55</v>
          </cell>
          <cell r="X178">
            <v>0</v>
          </cell>
          <cell r="AA178" t="str">
            <v>25200</v>
          </cell>
          <cell r="AB178">
            <v>393397.39</v>
          </cell>
          <cell r="AC178">
            <v>393397.39</v>
          </cell>
        </row>
        <row r="179">
          <cell r="G179" t="str">
            <v>26056</v>
          </cell>
          <cell r="H179">
            <v>22294.83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24068.76</v>
          </cell>
          <cell r="O179">
            <v>0</v>
          </cell>
          <cell r="P179">
            <v>0</v>
          </cell>
          <cell r="Q179">
            <v>0</v>
          </cell>
          <cell r="R179">
            <v>5748.61</v>
          </cell>
          <cell r="S179">
            <v>0</v>
          </cell>
          <cell r="T179">
            <v>0</v>
          </cell>
          <cell r="U179">
            <v>0</v>
          </cell>
          <cell r="V179">
            <v>63813.29</v>
          </cell>
          <cell r="W179">
            <v>978335.87</v>
          </cell>
          <cell r="X179">
            <v>0</v>
          </cell>
          <cell r="AA179" t="str">
            <v>26056</v>
          </cell>
          <cell r="AB179">
            <v>1094261.3600000001</v>
          </cell>
          <cell r="AC179">
            <v>1094261.3600000001</v>
          </cell>
        </row>
        <row r="180">
          <cell r="G180" t="str">
            <v>26059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188059.29</v>
          </cell>
          <cell r="M180">
            <v>0</v>
          </cell>
          <cell r="N180">
            <v>24854.639999999999</v>
          </cell>
          <cell r="O180">
            <v>0</v>
          </cell>
          <cell r="P180">
            <v>0</v>
          </cell>
          <cell r="Q180">
            <v>0</v>
          </cell>
          <cell r="R180">
            <v>101491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638028.09</v>
          </cell>
          <cell r="X180">
            <v>0</v>
          </cell>
          <cell r="AA180" t="str">
            <v>26059</v>
          </cell>
          <cell r="AB180">
            <v>952433.02</v>
          </cell>
          <cell r="AC180">
            <v>952433.02</v>
          </cell>
        </row>
        <row r="181">
          <cell r="G181" t="str">
            <v>26070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26332.53</v>
          </cell>
          <cell r="O181">
            <v>0</v>
          </cell>
          <cell r="P181">
            <v>0</v>
          </cell>
          <cell r="Q181">
            <v>0</v>
          </cell>
          <cell r="R181">
            <v>39927.07</v>
          </cell>
          <cell r="S181">
            <v>0</v>
          </cell>
          <cell r="T181">
            <v>100000</v>
          </cell>
          <cell r="U181">
            <v>0</v>
          </cell>
          <cell r="V181">
            <v>22040.76</v>
          </cell>
          <cell r="W181">
            <v>477830.54</v>
          </cell>
          <cell r="X181">
            <v>0</v>
          </cell>
          <cell r="AA181" t="str">
            <v>26070</v>
          </cell>
          <cell r="AB181">
            <v>666130.9</v>
          </cell>
          <cell r="AC181">
            <v>666130.9</v>
          </cell>
        </row>
        <row r="182">
          <cell r="G182" t="str">
            <v>27001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525437.88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2908310.51</v>
          </cell>
          <cell r="X182">
            <v>1855000</v>
          </cell>
          <cell r="AA182" t="str">
            <v>27001</v>
          </cell>
          <cell r="AB182">
            <v>5288748.3899999997</v>
          </cell>
          <cell r="AC182">
            <v>5288748.3899999997</v>
          </cell>
        </row>
        <row r="183">
          <cell r="G183" t="str">
            <v>27003</v>
          </cell>
          <cell r="H183">
            <v>1481815.45</v>
          </cell>
          <cell r="I183">
            <v>0</v>
          </cell>
          <cell r="J183">
            <v>275041</v>
          </cell>
          <cell r="K183">
            <v>0</v>
          </cell>
          <cell r="L183">
            <v>241942</v>
          </cell>
          <cell r="M183">
            <v>0</v>
          </cell>
          <cell r="N183">
            <v>996640</v>
          </cell>
          <cell r="O183">
            <v>0</v>
          </cell>
          <cell r="P183">
            <v>0</v>
          </cell>
          <cell r="Q183">
            <v>0</v>
          </cell>
          <cell r="R183">
            <v>15588568</v>
          </cell>
          <cell r="S183">
            <v>13958516</v>
          </cell>
          <cell r="T183">
            <v>1450000</v>
          </cell>
          <cell r="U183">
            <v>0</v>
          </cell>
          <cell r="V183">
            <v>4138970</v>
          </cell>
          <cell r="W183">
            <v>4453968.2300000004</v>
          </cell>
          <cell r="X183">
            <v>0</v>
          </cell>
          <cell r="AA183" t="str">
            <v>27003</v>
          </cell>
          <cell r="AB183">
            <v>42585460.68</v>
          </cell>
          <cell r="AC183">
            <v>42585460.68</v>
          </cell>
        </row>
        <row r="184">
          <cell r="G184" t="str">
            <v>27010</v>
          </cell>
          <cell r="H184">
            <v>4283413.4800000004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633565.98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23698761.07</v>
          </cell>
          <cell r="W184">
            <v>14635856</v>
          </cell>
          <cell r="X184">
            <v>0</v>
          </cell>
          <cell r="AA184" t="str">
            <v>27010</v>
          </cell>
          <cell r="AB184">
            <v>43251596.530000001</v>
          </cell>
          <cell r="AC184">
            <v>43251596.530000001</v>
          </cell>
        </row>
        <row r="185">
          <cell r="G185" t="str">
            <v>27019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1018932.39</v>
          </cell>
          <cell r="X185">
            <v>0</v>
          </cell>
          <cell r="AA185" t="str">
            <v>27019</v>
          </cell>
          <cell r="AB185">
            <v>1018932.39</v>
          </cell>
          <cell r="AC185">
            <v>1018932.39</v>
          </cell>
        </row>
        <row r="186">
          <cell r="G186" t="str">
            <v>27083</v>
          </cell>
          <cell r="H186">
            <v>514408.79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500000</v>
          </cell>
          <cell r="N186">
            <v>88487.55</v>
          </cell>
          <cell r="O186">
            <v>500000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1000000</v>
          </cell>
          <cell r="U186">
            <v>0</v>
          </cell>
          <cell r="V186">
            <v>1025602</v>
          </cell>
          <cell r="W186">
            <v>905952.17</v>
          </cell>
          <cell r="X186">
            <v>3103170.1</v>
          </cell>
          <cell r="AA186" t="str">
            <v>27083</v>
          </cell>
          <cell r="AB186">
            <v>7637620.6100000003</v>
          </cell>
          <cell r="AC186">
            <v>7637620.6100000003</v>
          </cell>
        </row>
        <row r="187">
          <cell r="G187" t="str">
            <v>27320</v>
          </cell>
          <cell r="H187">
            <v>1338340.3700000001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139516.81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1000000</v>
          </cell>
          <cell r="V187">
            <v>1204526.18</v>
          </cell>
          <cell r="W187">
            <v>15426.03</v>
          </cell>
          <cell r="X187">
            <v>5149044</v>
          </cell>
          <cell r="AA187" t="str">
            <v>27320</v>
          </cell>
          <cell r="AB187">
            <v>8846853.3900000006</v>
          </cell>
          <cell r="AC187">
            <v>8846853.3900000006</v>
          </cell>
        </row>
        <row r="188">
          <cell r="G188" t="str">
            <v>27343</v>
          </cell>
          <cell r="H188">
            <v>51979.63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2380.62</v>
          </cell>
          <cell r="O188">
            <v>0</v>
          </cell>
          <cell r="P188">
            <v>0</v>
          </cell>
          <cell r="Q188">
            <v>5835.57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938583.24</v>
          </cell>
          <cell r="X188">
            <v>0</v>
          </cell>
          <cell r="AA188" t="str">
            <v>27343</v>
          </cell>
          <cell r="AB188">
            <v>998779.06</v>
          </cell>
          <cell r="AC188">
            <v>998779.06</v>
          </cell>
        </row>
        <row r="189">
          <cell r="G189" t="str">
            <v>27344</v>
          </cell>
          <cell r="H189">
            <v>108293.91</v>
          </cell>
          <cell r="I189">
            <v>0</v>
          </cell>
          <cell r="J189">
            <v>29323.29</v>
          </cell>
          <cell r="K189">
            <v>0</v>
          </cell>
          <cell r="L189">
            <v>68050</v>
          </cell>
          <cell r="M189">
            <v>200000</v>
          </cell>
          <cell r="N189">
            <v>84803.32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350000</v>
          </cell>
          <cell r="U189">
            <v>0</v>
          </cell>
          <cell r="V189">
            <v>850000</v>
          </cell>
          <cell r="W189">
            <v>74169.53</v>
          </cell>
          <cell r="X189">
            <v>1434871.4</v>
          </cell>
          <cell r="AA189" t="str">
            <v>27344</v>
          </cell>
          <cell r="AB189">
            <v>3199511.45</v>
          </cell>
          <cell r="AC189">
            <v>3199511.45</v>
          </cell>
        </row>
        <row r="190">
          <cell r="G190" t="str">
            <v>27400</v>
          </cell>
          <cell r="H190">
            <v>348062.63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1184203</v>
          </cell>
          <cell r="O190">
            <v>0</v>
          </cell>
          <cell r="P190">
            <v>0</v>
          </cell>
          <cell r="Q190">
            <v>0</v>
          </cell>
          <cell r="R190">
            <v>1200000</v>
          </cell>
          <cell r="S190">
            <v>0</v>
          </cell>
          <cell r="T190">
            <v>0</v>
          </cell>
          <cell r="U190">
            <v>0</v>
          </cell>
          <cell r="V190">
            <v>5811562.5499999998</v>
          </cell>
          <cell r="W190">
            <v>4946928.72</v>
          </cell>
          <cell r="X190">
            <v>7980000</v>
          </cell>
          <cell r="AA190" t="str">
            <v>27400</v>
          </cell>
          <cell r="AB190">
            <v>21470756.899999999</v>
          </cell>
          <cell r="AC190">
            <v>21470756.899999999</v>
          </cell>
        </row>
        <row r="191">
          <cell r="G191" t="str">
            <v>27401</v>
          </cell>
          <cell r="H191">
            <v>1170357.72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50000</v>
          </cell>
          <cell r="N191">
            <v>235590.16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1000000</v>
          </cell>
          <cell r="U191">
            <v>0</v>
          </cell>
          <cell r="V191">
            <v>3062277</v>
          </cell>
          <cell r="W191">
            <v>5051530.08</v>
          </cell>
          <cell r="X191">
            <v>0</v>
          </cell>
          <cell r="AA191" t="str">
            <v>27401</v>
          </cell>
          <cell r="AB191">
            <v>10569754.960000001</v>
          </cell>
          <cell r="AC191">
            <v>10569754.960000001</v>
          </cell>
        </row>
        <row r="192">
          <cell r="G192" t="str">
            <v>27402</v>
          </cell>
          <cell r="H192">
            <v>100000</v>
          </cell>
          <cell r="I192">
            <v>0</v>
          </cell>
          <cell r="J192">
            <v>3025371.69</v>
          </cell>
          <cell r="K192">
            <v>0</v>
          </cell>
          <cell r="L192">
            <v>122432.7</v>
          </cell>
          <cell r="M192">
            <v>0</v>
          </cell>
          <cell r="N192">
            <v>109848.68</v>
          </cell>
          <cell r="O192">
            <v>0</v>
          </cell>
          <cell r="P192">
            <v>0</v>
          </cell>
          <cell r="Q192">
            <v>1241202.3700000001</v>
          </cell>
          <cell r="R192">
            <v>0</v>
          </cell>
          <cell r="S192">
            <v>0</v>
          </cell>
          <cell r="T192">
            <v>3488854.41</v>
          </cell>
          <cell r="U192">
            <v>500000</v>
          </cell>
          <cell r="V192">
            <v>4046591.2</v>
          </cell>
          <cell r="W192">
            <v>0</v>
          </cell>
          <cell r="X192">
            <v>4485598.54</v>
          </cell>
          <cell r="AA192" t="str">
            <v>27402</v>
          </cell>
          <cell r="AB192">
            <v>17119899.59</v>
          </cell>
          <cell r="AC192">
            <v>17119899.59</v>
          </cell>
        </row>
        <row r="193">
          <cell r="G193" t="str">
            <v>27403</v>
          </cell>
          <cell r="H193">
            <v>824340</v>
          </cell>
          <cell r="I193">
            <v>0</v>
          </cell>
          <cell r="J193">
            <v>40000</v>
          </cell>
          <cell r="K193">
            <v>0</v>
          </cell>
          <cell r="L193">
            <v>3320570.75</v>
          </cell>
          <cell r="M193">
            <v>0</v>
          </cell>
          <cell r="N193">
            <v>589405.16</v>
          </cell>
          <cell r="O193">
            <v>0</v>
          </cell>
          <cell r="P193">
            <v>680725.48</v>
          </cell>
          <cell r="Q193">
            <v>331407.5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27674298</v>
          </cell>
          <cell r="W193">
            <v>8463970.9499999993</v>
          </cell>
          <cell r="X193">
            <v>0</v>
          </cell>
          <cell r="AA193" t="str">
            <v>27403</v>
          </cell>
          <cell r="AB193">
            <v>41924717.840000004</v>
          </cell>
          <cell r="AC193">
            <v>41924717.840000004</v>
          </cell>
        </row>
        <row r="194">
          <cell r="G194" t="str">
            <v>27404</v>
          </cell>
          <cell r="H194">
            <v>75219.25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26215.83</v>
          </cell>
          <cell r="O194">
            <v>0</v>
          </cell>
          <cell r="P194">
            <v>0</v>
          </cell>
          <cell r="Q194">
            <v>0</v>
          </cell>
          <cell r="R194">
            <v>58460.32</v>
          </cell>
          <cell r="S194">
            <v>0</v>
          </cell>
          <cell r="T194">
            <v>0</v>
          </cell>
          <cell r="U194">
            <v>0</v>
          </cell>
          <cell r="V194">
            <v>95668.81</v>
          </cell>
          <cell r="W194">
            <v>0</v>
          </cell>
          <cell r="X194">
            <v>1728198.84</v>
          </cell>
          <cell r="AA194" t="str">
            <v>27404</v>
          </cell>
          <cell r="AB194">
            <v>1983763.05</v>
          </cell>
          <cell r="AC194">
            <v>1983763.05</v>
          </cell>
        </row>
        <row r="195">
          <cell r="G195" t="str">
            <v>27416</v>
          </cell>
          <cell r="H195">
            <v>82421</v>
          </cell>
          <cell r="I195">
            <v>0</v>
          </cell>
          <cell r="J195">
            <v>28998</v>
          </cell>
          <cell r="K195">
            <v>0</v>
          </cell>
          <cell r="L195">
            <v>40185</v>
          </cell>
          <cell r="M195">
            <v>0</v>
          </cell>
          <cell r="N195">
            <v>203894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200000</v>
          </cell>
          <cell r="V195">
            <v>1675158</v>
          </cell>
          <cell r="W195">
            <v>3311918.6</v>
          </cell>
          <cell r="X195">
            <v>2847305.93</v>
          </cell>
          <cell r="AA195" t="str">
            <v>27416</v>
          </cell>
          <cell r="AB195">
            <v>8389880.5299999993</v>
          </cell>
          <cell r="AC195">
            <v>8389880.5299999993</v>
          </cell>
        </row>
        <row r="196">
          <cell r="G196" t="str">
            <v>27417</v>
          </cell>
          <cell r="H196">
            <v>266581.89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24292.85</v>
          </cell>
          <cell r="O196">
            <v>0</v>
          </cell>
          <cell r="P196">
            <v>0</v>
          </cell>
          <cell r="Q196">
            <v>151300.85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3492640.68</v>
          </cell>
          <cell r="W196">
            <v>2782931.12</v>
          </cell>
          <cell r="X196">
            <v>0</v>
          </cell>
          <cell r="AA196" t="str">
            <v>27417</v>
          </cell>
          <cell r="AB196">
            <v>6717747.3899999997</v>
          </cell>
          <cell r="AC196">
            <v>6717747.3899999997</v>
          </cell>
        </row>
        <row r="197">
          <cell r="G197" t="str">
            <v>28010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2491.21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333971.90000000002</v>
          </cell>
          <cell r="X197">
            <v>0</v>
          </cell>
          <cell r="AA197" t="str">
            <v>28010</v>
          </cell>
          <cell r="AB197">
            <v>336463.11</v>
          </cell>
          <cell r="AC197">
            <v>336463.11</v>
          </cell>
        </row>
        <row r="198">
          <cell r="G198" t="str">
            <v>28137</v>
          </cell>
          <cell r="H198">
            <v>51405.68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9831.2999999999993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5182.79</v>
          </cell>
          <cell r="U198">
            <v>0</v>
          </cell>
          <cell r="V198">
            <v>0</v>
          </cell>
          <cell r="W198">
            <v>182056.14</v>
          </cell>
          <cell r="X198">
            <v>745000</v>
          </cell>
          <cell r="AA198" t="str">
            <v>28137</v>
          </cell>
          <cell r="AB198">
            <v>993475.91</v>
          </cell>
          <cell r="AC198">
            <v>993475.91</v>
          </cell>
        </row>
        <row r="199">
          <cell r="G199" t="str">
            <v>28144</v>
          </cell>
          <cell r="H199">
            <v>2228.8000000000002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126200.54</v>
          </cell>
          <cell r="X199">
            <v>349117.43</v>
          </cell>
          <cell r="AA199" t="str">
            <v>28144</v>
          </cell>
          <cell r="AB199">
            <v>477546.77</v>
          </cell>
          <cell r="AC199">
            <v>477546.77</v>
          </cell>
        </row>
        <row r="200">
          <cell r="G200" t="str">
            <v>28149</v>
          </cell>
          <cell r="H200">
            <v>9758.65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28618.68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124018.05</v>
          </cell>
          <cell r="W200">
            <v>949373.74</v>
          </cell>
          <cell r="X200">
            <v>0</v>
          </cell>
          <cell r="AA200" t="str">
            <v>28149</v>
          </cell>
          <cell r="AB200">
            <v>1111769.1200000001</v>
          </cell>
          <cell r="AC200">
            <v>1111769.1200000001</v>
          </cell>
        </row>
        <row r="201">
          <cell r="G201" t="str">
            <v>29011</v>
          </cell>
          <cell r="H201">
            <v>72993.759999999995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27478.01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232723</v>
          </cell>
          <cell r="W201">
            <v>1451782.86</v>
          </cell>
          <cell r="X201">
            <v>352899.04</v>
          </cell>
          <cell r="AA201" t="str">
            <v>29011</v>
          </cell>
          <cell r="AB201">
            <v>2137876.67</v>
          </cell>
          <cell r="AC201">
            <v>2137876.67</v>
          </cell>
        </row>
        <row r="202">
          <cell r="G202" t="str">
            <v>29100</v>
          </cell>
          <cell r="H202">
            <v>159160.35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34103.67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810000</v>
          </cell>
          <cell r="W202">
            <v>2178808.88</v>
          </cell>
          <cell r="X202">
            <v>0</v>
          </cell>
          <cell r="AA202" t="str">
            <v>29100</v>
          </cell>
          <cell r="AB202">
            <v>3182072.9</v>
          </cell>
          <cell r="AC202">
            <v>3182072.9</v>
          </cell>
        </row>
        <row r="203">
          <cell r="G203" t="str">
            <v>29101</v>
          </cell>
          <cell r="H203">
            <v>24813.47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100198.84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1105769.42</v>
          </cell>
          <cell r="W203">
            <v>3174123.22</v>
          </cell>
          <cell r="X203">
            <v>2460627.0499999998</v>
          </cell>
          <cell r="AA203" t="str">
            <v>29101</v>
          </cell>
          <cell r="AB203">
            <v>6865532</v>
          </cell>
          <cell r="AC203">
            <v>6865532</v>
          </cell>
        </row>
        <row r="204">
          <cell r="G204" t="str">
            <v>29103</v>
          </cell>
          <cell r="H204">
            <v>50380.78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101634.83</v>
          </cell>
          <cell r="O204">
            <v>0</v>
          </cell>
          <cell r="P204">
            <v>0</v>
          </cell>
          <cell r="Q204">
            <v>0</v>
          </cell>
          <cell r="R204">
            <v>250000</v>
          </cell>
          <cell r="S204">
            <v>0</v>
          </cell>
          <cell r="T204">
            <v>0</v>
          </cell>
          <cell r="U204">
            <v>0</v>
          </cell>
          <cell r="V204">
            <v>1660500</v>
          </cell>
          <cell r="W204">
            <v>133818.16</v>
          </cell>
          <cell r="X204">
            <v>1815000</v>
          </cell>
          <cell r="AA204" t="str">
            <v>29103</v>
          </cell>
          <cell r="AB204">
            <v>4011333.77</v>
          </cell>
          <cell r="AC204">
            <v>4011333.77</v>
          </cell>
        </row>
        <row r="205">
          <cell r="G205" t="str">
            <v>29311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45066.36</v>
          </cell>
          <cell r="M205">
            <v>0</v>
          </cell>
          <cell r="N205">
            <v>16087.25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250000</v>
          </cell>
          <cell r="U205">
            <v>0</v>
          </cell>
          <cell r="V205">
            <v>0</v>
          </cell>
          <cell r="W205">
            <v>1081880.43</v>
          </cell>
          <cell r="X205">
            <v>0</v>
          </cell>
          <cell r="AA205" t="str">
            <v>29311</v>
          </cell>
          <cell r="AB205">
            <v>1393034.04</v>
          </cell>
          <cell r="AC205">
            <v>1393034.04</v>
          </cell>
        </row>
        <row r="206">
          <cell r="G206" t="str">
            <v>29317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51007.199999999997</v>
          </cell>
          <cell r="M206">
            <v>0</v>
          </cell>
          <cell r="N206">
            <v>410.53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100000</v>
          </cell>
          <cell r="U206">
            <v>0</v>
          </cell>
          <cell r="V206">
            <v>0</v>
          </cell>
          <cell r="W206">
            <v>289364.95</v>
          </cell>
          <cell r="X206">
            <v>370660.9</v>
          </cell>
          <cell r="AA206" t="str">
            <v>29317</v>
          </cell>
          <cell r="AB206">
            <v>811443.58</v>
          </cell>
          <cell r="AC206">
            <v>811443.58</v>
          </cell>
        </row>
        <row r="207">
          <cell r="G207" t="str">
            <v>29320</v>
          </cell>
          <cell r="H207">
            <v>909480.51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78886.850000000006</v>
          </cell>
          <cell r="O207">
            <v>0</v>
          </cell>
          <cell r="P207">
            <v>295782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697368</v>
          </cell>
          <cell r="W207">
            <v>1804388.05</v>
          </cell>
          <cell r="X207">
            <v>4028620.85</v>
          </cell>
          <cell r="AA207" t="str">
            <v>29320</v>
          </cell>
          <cell r="AB207">
            <v>7814526.2599999998</v>
          </cell>
          <cell r="AC207">
            <v>7814526.2599999998</v>
          </cell>
        </row>
        <row r="208">
          <cell r="G208" t="str">
            <v>30002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3222.82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595352.44999999995</v>
          </cell>
          <cell r="X208">
            <v>0</v>
          </cell>
          <cell r="AA208" t="str">
            <v>30002</v>
          </cell>
          <cell r="AB208">
            <v>598575.27</v>
          </cell>
          <cell r="AC208">
            <v>598575.27</v>
          </cell>
        </row>
        <row r="209">
          <cell r="G209" t="str">
            <v>30029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80396</v>
          </cell>
          <cell r="V209">
            <v>30500</v>
          </cell>
          <cell r="W209">
            <v>236928.31</v>
          </cell>
          <cell r="X209">
            <v>0</v>
          </cell>
          <cell r="AA209" t="str">
            <v>30029</v>
          </cell>
          <cell r="AB209">
            <v>347824.31</v>
          </cell>
          <cell r="AC209">
            <v>347824.31</v>
          </cell>
        </row>
        <row r="210">
          <cell r="G210" t="str">
            <v>30031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429063.41</v>
          </cell>
          <cell r="X210">
            <v>0</v>
          </cell>
          <cell r="AA210" t="str">
            <v>30031</v>
          </cell>
          <cell r="AB210">
            <v>429063.41</v>
          </cell>
          <cell r="AC210">
            <v>429063.41</v>
          </cell>
        </row>
        <row r="211">
          <cell r="G211" t="str">
            <v>30303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8262.3700000000008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843350</v>
          </cell>
          <cell r="V211">
            <v>593050</v>
          </cell>
          <cell r="W211">
            <v>1921503.74</v>
          </cell>
          <cell r="X211">
            <v>0</v>
          </cell>
          <cell r="AA211" t="str">
            <v>30303</v>
          </cell>
          <cell r="AB211">
            <v>3366166.11</v>
          </cell>
          <cell r="AC211">
            <v>3366166.11</v>
          </cell>
        </row>
        <row r="212">
          <cell r="G212" t="str">
            <v>31002</v>
          </cell>
          <cell r="H212">
            <v>1683457.36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757701.77</v>
          </cell>
          <cell r="O212">
            <v>0</v>
          </cell>
          <cell r="P212">
            <v>0</v>
          </cell>
          <cell r="Q212">
            <v>843811.47</v>
          </cell>
          <cell r="R212">
            <v>102000</v>
          </cell>
          <cell r="S212">
            <v>0</v>
          </cell>
          <cell r="T212">
            <v>0</v>
          </cell>
          <cell r="U212">
            <v>0</v>
          </cell>
          <cell r="V212">
            <v>812073.11</v>
          </cell>
          <cell r="W212">
            <v>16189878.77</v>
          </cell>
          <cell r="X212">
            <v>0</v>
          </cell>
          <cell r="AA212" t="str">
            <v>31002</v>
          </cell>
          <cell r="AB212">
            <v>20388922.48</v>
          </cell>
          <cell r="AC212">
            <v>20388922.48</v>
          </cell>
        </row>
        <row r="213">
          <cell r="G213" t="str">
            <v>31004</v>
          </cell>
          <cell r="H213">
            <v>202809.13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83899.91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2065235.11</v>
          </cell>
          <cell r="W213">
            <v>7157173.25</v>
          </cell>
          <cell r="X213">
            <v>0</v>
          </cell>
          <cell r="AA213" t="str">
            <v>31004</v>
          </cell>
          <cell r="AB213">
            <v>9509117.4000000004</v>
          </cell>
          <cell r="AC213">
            <v>9509117.4000000004</v>
          </cell>
        </row>
        <row r="214">
          <cell r="G214" t="str">
            <v>31006</v>
          </cell>
          <cell r="H214">
            <v>133927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214960.27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8042041.1699999999</v>
          </cell>
          <cell r="W214">
            <v>7921502</v>
          </cell>
          <cell r="X214">
            <v>5432620</v>
          </cell>
          <cell r="AA214" t="str">
            <v>31006</v>
          </cell>
          <cell r="AB214">
            <v>21745050.440000001</v>
          </cell>
          <cell r="AC214">
            <v>21745050.440000001</v>
          </cell>
        </row>
        <row r="215">
          <cell r="G215" t="str">
            <v>31015</v>
          </cell>
          <cell r="H215">
            <v>627190.86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1482972</v>
          </cell>
          <cell r="N215">
            <v>379498.05</v>
          </cell>
          <cell r="O215">
            <v>370743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6639667.8700000001</v>
          </cell>
          <cell r="W215">
            <v>0</v>
          </cell>
          <cell r="X215">
            <v>5882694.3600000003</v>
          </cell>
          <cell r="AA215" t="str">
            <v>31015</v>
          </cell>
          <cell r="AB215">
            <v>15382766.140000001</v>
          </cell>
          <cell r="AC215">
            <v>15382766.140000001</v>
          </cell>
        </row>
        <row r="216">
          <cell r="G216" t="str">
            <v>31016</v>
          </cell>
          <cell r="H216">
            <v>141575.87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5265716.9400000004</v>
          </cell>
          <cell r="X216">
            <v>0</v>
          </cell>
          <cell r="AA216" t="str">
            <v>31016</v>
          </cell>
          <cell r="AB216">
            <v>5407292.8099999996</v>
          </cell>
          <cell r="AC216">
            <v>5407292.8099999996</v>
          </cell>
        </row>
        <row r="217">
          <cell r="G217" t="str">
            <v>31025</v>
          </cell>
          <cell r="H217">
            <v>130628.49</v>
          </cell>
          <cell r="I217">
            <v>0</v>
          </cell>
          <cell r="J217">
            <v>78106</v>
          </cell>
          <cell r="K217">
            <v>0</v>
          </cell>
          <cell r="L217">
            <v>0</v>
          </cell>
          <cell r="M217">
            <v>0</v>
          </cell>
          <cell r="N217">
            <v>271621.28000000003</v>
          </cell>
          <cell r="O217">
            <v>0</v>
          </cell>
          <cell r="P217">
            <v>0</v>
          </cell>
          <cell r="Q217">
            <v>0</v>
          </cell>
          <cell r="R217">
            <v>32000</v>
          </cell>
          <cell r="S217">
            <v>0</v>
          </cell>
          <cell r="T217">
            <v>0</v>
          </cell>
          <cell r="U217">
            <v>0</v>
          </cell>
          <cell r="V217">
            <v>314484.46000000002</v>
          </cell>
          <cell r="W217">
            <v>6019357.2199999997</v>
          </cell>
          <cell r="X217">
            <v>0</v>
          </cell>
          <cell r="AA217" t="str">
            <v>31025</v>
          </cell>
          <cell r="AB217">
            <v>6846197.4500000002</v>
          </cell>
          <cell r="AC217">
            <v>6846197.4500000002</v>
          </cell>
        </row>
        <row r="218">
          <cell r="G218" t="str">
            <v>31063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351571.74</v>
          </cell>
          <cell r="X218">
            <v>0</v>
          </cell>
          <cell r="AA218" t="str">
            <v>31063</v>
          </cell>
          <cell r="AB218">
            <v>351571.74</v>
          </cell>
          <cell r="AC218">
            <v>351571.74</v>
          </cell>
        </row>
        <row r="219">
          <cell r="G219" t="str">
            <v>31103</v>
          </cell>
          <cell r="H219">
            <v>149951.81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31076.53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2692711.81</v>
          </cell>
          <cell r="W219">
            <v>3723378.59</v>
          </cell>
          <cell r="X219">
            <v>0</v>
          </cell>
          <cell r="AA219" t="str">
            <v>31103</v>
          </cell>
          <cell r="AB219">
            <v>6597118.7400000002</v>
          </cell>
          <cell r="AC219">
            <v>6597118.7400000002</v>
          </cell>
        </row>
        <row r="220">
          <cell r="G220" t="str">
            <v>31201</v>
          </cell>
          <cell r="H220">
            <v>873770.56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131303.26999999999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1120385.6000000001</v>
          </cell>
          <cell r="W220">
            <v>1603441.62</v>
          </cell>
          <cell r="X220">
            <v>4000000</v>
          </cell>
          <cell r="AA220" t="str">
            <v>31201</v>
          </cell>
          <cell r="AB220">
            <v>7728901.0499999998</v>
          </cell>
          <cell r="AC220">
            <v>7728901.0499999998</v>
          </cell>
        </row>
        <row r="221">
          <cell r="G221" t="str">
            <v>31306</v>
          </cell>
          <cell r="H221">
            <v>7453.12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43050.43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949.35</v>
          </cell>
          <cell r="W221">
            <v>4156588.1</v>
          </cell>
          <cell r="X221">
            <v>0</v>
          </cell>
          <cell r="AA221" t="str">
            <v>31306</v>
          </cell>
          <cell r="AB221">
            <v>4208041</v>
          </cell>
          <cell r="AC221">
            <v>4208041</v>
          </cell>
        </row>
        <row r="222">
          <cell r="G222" t="str">
            <v>31311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28986.26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985.05</v>
          </cell>
          <cell r="W222">
            <v>2031118.39</v>
          </cell>
          <cell r="X222">
            <v>0</v>
          </cell>
          <cell r="AA222" t="str">
            <v>31311</v>
          </cell>
          <cell r="AB222">
            <v>2061089.7</v>
          </cell>
          <cell r="AC222">
            <v>2061089.7</v>
          </cell>
        </row>
        <row r="223">
          <cell r="G223" t="str">
            <v>31330</v>
          </cell>
          <cell r="H223">
            <v>3161.48</v>
          </cell>
          <cell r="I223">
            <v>0</v>
          </cell>
          <cell r="J223">
            <v>43064.77</v>
          </cell>
          <cell r="K223">
            <v>0</v>
          </cell>
          <cell r="L223">
            <v>51245</v>
          </cell>
          <cell r="M223">
            <v>0</v>
          </cell>
          <cell r="N223">
            <v>6140.07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125000</v>
          </cell>
          <cell r="U223">
            <v>0</v>
          </cell>
          <cell r="V223">
            <v>0</v>
          </cell>
          <cell r="W223">
            <v>846320.74</v>
          </cell>
          <cell r="X223">
            <v>0</v>
          </cell>
          <cell r="AA223" t="str">
            <v>31330</v>
          </cell>
          <cell r="AB223">
            <v>1074932.06</v>
          </cell>
          <cell r="AC223">
            <v>1074932.06</v>
          </cell>
        </row>
        <row r="224">
          <cell r="G224" t="str">
            <v>31332</v>
          </cell>
          <cell r="H224">
            <v>182368.9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57619.21</v>
          </cell>
          <cell r="O224">
            <v>0</v>
          </cell>
          <cell r="P224">
            <v>0</v>
          </cell>
          <cell r="Q224">
            <v>0</v>
          </cell>
          <cell r="R224">
            <v>93157.01</v>
          </cell>
          <cell r="S224">
            <v>0</v>
          </cell>
          <cell r="T224">
            <v>0</v>
          </cell>
          <cell r="U224">
            <v>0</v>
          </cell>
          <cell r="V224">
            <v>3282.83</v>
          </cell>
          <cell r="W224">
            <v>0</v>
          </cell>
          <cell r="X224">
            <v>598668.23</v>
          </cell>
          <cell r="AA224" t="str">
            <v>31332</v>
          </cell>
          <cell r="AB224">
            <v>935096.18</v>
          </cell>
          <cell r="AC224">
            <v>935096.18</v>
          </cell>
        </row>
        <row r="225">
          <cell r="G225" t="str">
            <v>31401</v>
          </cell>
          <cell r="H225">
            <v>242214.35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78712.100000000006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771543.95</v>
          </cell>
          <cell r="W225">
            <v>479848.44</v>
          </cell>
          <cell r="X225">
            <v>2385494.4</v>
          </cell>
          <cell r="AA225" t="str">
            <v>31401</v>
          </cell>
          <cell r="AB225">
            <v>3957813.24</v>
          </cell>
          <cell r="AC225">
            <v>3957813.24</v>
          </cell>
        </row>
        <row r="226">
          <cell r="G226" t="str">
            <v>32081</v>
          </cell>
          <cell r="H226">
            <v>2678615.63</v>
          </cell>
          <cell r="I226">
            <v>0</v>
          </cell>
          <cell r="J226">
            <v>0</v>
          </cell>
          <cell r="K226">
            <v>0</v>
          </cell>
          <cell r="L226">
            <v>5600000</v>
          </cell>
          <cell r="M226">
            <v>2815000</v>
          </cell>
          <cell r="N226">
            <v>0</v>
          </cell>
          <cell r="O226">
            <v>0</v>
          </cell>
          <cell r="P226">
            <v>497532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13671658.689999999</v>
          </cell>
          <cell r="W226">
            <v>7565382.29</v>
          </cell>
          <cell r="X226">
            <v>0</v>
          </cell>
          <cell r="AA226" t="str">
            <v>32081</v>
          </cell>
          <cell r="AB226">
            <v>32828188.609999999</v>
          </cell>
          <cell r="AC226">
            <v>32828188.609999999</v>
          </cell>
        </row>
        <row r="227">
          <cell r="G227" t="str">
            <v>32123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289152.76</v>
          </cell>
          <cell r="X227">
            <v>0</v>
          </cell>
          <cell r="AA227" t="str">
            <v>32123</v>
          </cell>
          <cell r="AB227">
            <v>289152.76</v>
          </cell>
          <cell r="AC227">
            <v>289152.76</v>
          </cell>
        </row>
        <row r="228">
          <cell r="G228" t="str">
            <v>32312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8954.49</v>
          </cell>
          <cell r="W228">
            <v>200996.33</v>
          </cell>
          <cell r="X228">
            <v>0</v>
          </cell>
          <cell r="AA228" t="str">
            <v>32312</v>
          </cell>
          <cell r="AB228">
            <v>209950.82</v>
          </cell>
          <cell r="AC228">
            <v>209950.82</v>
          </cell>
        </row>
        <row r="229">
          <cell r="G229" t="str">
            <v>32325</v>
          </cell>
          <cell r="H229">
            <v>91680.71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377868.73</v>
          </cell>
          <cell r="W229">
            <v>1266546.1000000001</v>
          </cell>
          <cell r="X229">
            <v>0</v>
          </cell>
          <cell r="AA229" t="str">
            <v>32325</v>
          </cell>
          <cell r="AB229">
            <v>1736095.54</v>
          </cell>
          <cell r="AC229">
            <v>1736095.54</v>
          </cell>
        </row>
        <row r="230">
          <cell r="G230" t="str">
            <v>32326</v>
          </cell>
          <cell r="H230">
            <v>52626.65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85196.42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2010798.44</v>
          </cell>
          <cell r="X230">
            <v>0</v>
          </cell>
          <cell r="AA230" t="str">
            <v>32326</v>
          </cell>
          <cell r="AB230">
            <v>2148621.5099999998</v>
          </cell>
          <cell r="AC230">
            <v>2148621.5099999998</v>
          </cell>
        </row>
        <row r="231">
          <cell r="G231" t="str">
            <v>32354</v>
          </cell>
          <cell r="H231">
            <v>61336.49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1782279.46</v>
          </cell>
          <cell r="W231">
            <v>0</v>
          </cell>
          <cell r="X231">
            <v>6279071.5099999998</v>
          </cell>
          <cell r="AA231" t="str">
            <v>32354</v>
          </cell>
          <cell r="AB231">
            <v>8122687.46</v>
          </cell>
          <cell r="AC231">
            <v>8122687.46</v>
          </cell>
        </row>
        <row r="232">
          <cell r="G232" t="str">
            <v>32356</v>
          </cell>
          <cell r="H232">
            <v>679232.1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261787.23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3225000</v>
          </cell>
          <cell r="W232">
            <v>9170933.2200000007</v>
          </cell>
          <cell r="X232">
            <v>0</v>
          </cell>
          <cell r="AA232" t="str">
            <v>32356</v>
          </cell>
          <cell r="AB232">
            <v>13336952.550000001</v>
          </cell>
          <cell r="AC232">
            <v>13336952.550000001</v>
          </cell>
        </row>
        <row r="233">
          <cell r="G233" t="str">
            <v>32358</v>
          </cell>
          <cell r="H233">
            <v>4640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9405.23</v>
          </cell>
          <cell r="O233">
            <v>0</v>
          </cell>
          <cell r="P233">
            <v>0</v>
          </cell>
          <cell r="Q233">
            <v>0</v>
          </cell>
          <cell r="R233">
            <v>90849.34</v>
          </cell>
          <cell r="S233">
            <v>0</v>
          </cell>
          <cell r="T233">
            <v>0</v>
          </cell>
          <cell r="U233">
            <v>0</v>
          </cell>
          <cell r="V233">
            <v>46422.89</v>
          </cell>
          <cell r="W233">
            <v>139321.85999999999</v>
          </cell>
          <cell r="X233">
            <v>293659.12</v>
          </cell>
          <cell r="AA233" t="str">
            <v>32358</v>
          </cell>
          <cell r="AB233">
            <v>584298.43999999994</v>
          </cell>
          <cell r="AC233">
            <v>584298.43999999994</v>
          </cell>
        </row>
        <row r="234">
          <cell r="G234" t="str">
            <v>32360</v>
          </cell>
          <cell r="H234">
            <v>320013.08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109058.89</v>
          </cell>
          <cell r="O234">
            <v>0</v>
          </cell>
          <cell r="P234">
            <v>0</v>
          </cell>
          <cell r="Q234">
            <v>0</v>
          </cell>
          <cell r="R234">
            <v>130160.03</v>
          </cell>
          <cell r="S234">
            <v>0</v>
          </cell>
          <cell r="T234">
            <v>0</v>
          </cell>
          <cell r="U234">
            <v>0</v>
          </cell>
          <cell r="V234">
            <v>273158.32</v>
          </cell>
          <cell r="W234">
            <v>1120420.6100000001</v>
          </cell>
          <cell r="X234">
            <v>2506753.19</v>
          </cell>
          <cell r="AA234" t="str">
            <v>32360</v>
          </cell>
          <cell r="AB234">
            <v>4459564.12</v>
          </cell>
          <cell r="AC234">
            <v>4459564.12</v>
          </cell>
        </row>
        <row r="235">
          <cell r="G235" t="str">
            <v>32361</v>
          </cell>
          <cell r="H235">
            <v>339038.41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49467.7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277892.8</v>
          </cell>
          <cell r="W235">
            <v>3927874.35</v>
          </cell>
          <cell r="X235">
            <v>0</v>
          </cell>
          <cell r="AA235" t="str">
            <v>32361</v>
          </cell>
          <cell r="AB235">
            <v>4594273.26</v>
          </cell>
          <cell r="AC235">
            <v>4594273.26</v>
          </cell>
        </row>
        <row r="236">
          <cell r="G236" t="str">
            <v>32362</v>
          </cell>
          <cell r="H236">
            <v>1263.5999999999999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26950.98</v>
          </cell>
          <cell r="O236">
            <v>0</v>
          </cell>
          <cell r="P236">
            <v>0</v>
          </cell>
          <cell r="Q236">
            <v>0</v>
          </cell>
          <cell r="R236">
            <v>30951.59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267745.67</v>
          </cell>
          <cell r="X236">
            <v>529670</v>
          </cell>
          <cell r="AA236" t="str">
            <v>32362</v>
          </cell>
          <cell r="AB236">
            <v>856581.84</v>
          </cell>
          <cell r="AC236">
            <v>856581.84</v>
          </cell>
        </row>
        <row r="237">
          <cell r="G237" t="str">
            <v>32363</v>
          </cell>
          <cell r="H237">
            <v>318474.48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3069961.54</v>
          </cell>
          <cell r="X237">
            <v>0</v>
          </cell>
          <cell r="AA237" t="str">
            <v>32363</v>
          </cell>
          <cell r="AB237">
            <v>3388436.02</v>
          </cell>
          <cell r="AC237">
            <v>3388436.02</v>
          </cell>
        </row>
        <row r="238">
          <cell r="G238" t="str">
            <v>32414</v>
          </cell>
          <cell r="H238">
            <v>223433.47</v>
          </cell>
          <cell r="I238">
            <v>0</v>
          </cell>
          <cell r="J238">
            <v>44044.46</v>
          </cell>
          <cell r="K238">
            <v>0</v>
          </cell>
          <cell r="L238">
            <v>0</v>
          </cell>
          <cell r="M238">
            <v>0</v>
          </cell>
          <cell r="N238">
            <v>27656</v>
          </cell>
          <cell r="O238">
            <v>0</v>
          </cell>
          <cell r="P238">
            <v>0</v>
          </cell>
          <cell r="Q238">
            <v>0</v>
          </cell>
          <cell r="R238">
            <v>356752.97</v>
          </cell>
          <cell r="S238">
            <v>0</v>
          </cell>
          <cell r="T238">
            <v>0</v>
          </cell>
          <cell r="U238">
            <v>0</v>
          </cell>
          <cell r="V238">
            <v>589442.18999999994</v>
          </cell>
          <cell r="W238">
            <v>1550228.85</v>
          </cell>
          <cell r="X238">
            <v>0</v>
          </cell>
          <cell r="AA238" t="str">
            <v>32414</v>
          </cell>
          <cell r="AB238">
            <v>2791557.94</v>
          </cell>
          <cell r="AC238">
            <v>2791557.94</v>
          </cell>
        </row>
        <row r="239">
          <cell r="G239" t="str">
            <v>32416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170980.3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512847.33</v>
          </cell>
          <cell r="W239">
            <v>1382307.8400000001</v>
          </cell>
          <cell r="X239">
            <v>0</v>
          </cell>
          <cell r="AA239" t="str">
            <v>32416</v>
          </cell>
          <cell r="AB239">
            <v>2066135.47</v>
          </cell>
          <cell r="AC239">
            <v>2066135.47</v>
          </cell>
        </row>
        <row r="240">
          <cell r="G240" t="str">
            <v>33030</v>
          </cell>
          <cell r="H240">
            <v>133.93</v>
          </cell>
          <cell r="I240">
            <v>0</v>
          </cell>
          <cell r="J240">
            <v>9620.0400000000009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5000</v>
          </cell>
          <cell r="W240">
            <v>220581.02</v>
          </cell>
          <cell r="X240">
            <v>0</v>
          </cell>
          <cell r="AA240" t="str">
            <v>33030</v>
          </cell>
          <cell r="AB240">
            <v>235334.99</v>
          </cell>
          <cell r="AC240">
            <v>235334.99</v>
          </cell>
        </row>
        <row r="241">
          <cell r="G241" t="str">
            <v>33036</v>
          </cell>
          <cell r="H241">
            <v>166712.5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688.28</v>
          </cell>
          <cell r="O241">
            <v>0</v>
          </cell>
          <cell r="P241">
            <v>0</v>
          </cell>
          <cell r="Q241">
            <v>0</v>
          </cell>
          <cell r="R241">
            <v>35305.32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925876.61</v>
          </cell>
          <cell r="X241">
            <v>0</v>
          </cell>
          <cell r="AA241" t="str">
            <v>33036</v>
          </cell>
          <cell r="AB241">
            <v>1128582.71</v>
          </cell>
          <cell r="AC241">
            <v>1128582.71</v>
          </cell>
        </row>
        <row r="242">
          <cell r="G242" t="str">
            <v>33049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18401.21</v>
          </cell>
          <cell r="O242">
            <v>0</v>
          </cell>
          <cell r="P242">
            <v>0</v>
          </cell>
          <cell r="Q242">
            <v>0</v>
          </cell>
          <cell r="R242">
            <v>10659.92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2476740.5299999998</v>
          </cell>
          <cell r="X242">
            <v>0</v>
          </cell>
          <cell r="AA242" t="str">
            <v>33049</v>
          </cell>
          <cell r="AB242">
            <v>2505801.66</v>
          </cell>
          <cell r="AC242">
            <v>2505801.66</v>
          </cell>
        </row>
        <row r="243">
          <cell r="G243" t="str">
            <v>33070</v>
          </cell>
          <cell r="H243">
            <v>249137.18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1934.82</v>
          </cell>
          <cell r="O243">
            <v>0</v>
          </cell>
          <cell r="P243">
            <v>0</v>
          </cell>
          <cell r="Q243">
            <v>0</v>
          </cell>
          <cell r="R243">
            <v>37600</v>
          </cell>
          <cell r="S243">
            <v>0</v>
          </cell>
          <cell r="T243">
            <v>106000</v>
          </cell>
          <cell r="U243">
            <v>128983</v>
          </cell>
          <cell r="V243">
            <v>115273.73</v>
          </cell>
          <cell r="W243">
            <v>204241.83</v>
          </cell>
          <cell r="X243">
            <v>0</v>
          </cell>
          <cell r="AA243" t="str">
            <v>33070</v>
          </cell>
          <cell r="AB243">
            <v>843170.56</v>
          </cell>
          <cell r="AC243">
            <v>843170.56</v>
          </cell>
        </row>
        <row r="244">
          <cell r="G244" t="str">
            <v>33115</v>
          </cell>
          <cell r="H244">
            <v>7399.14</v>
          </cell>
          <cell r="I244">
            <v>0</v>
          </cell>
          <cell r="J244">
            <v>70000</v>
          </cell>
          <cell r="K244">
            <v>0</v>
          </cell>
          <cell r="L244">
            <v>95850</v>
          </cell>
          <cell r="M244">
            <v>0</v>
          </cell>
          <cell r="N244">
            <v>40127.410000000003</v>
          </cell>
          <cell r="O244">
            <v>0</v>
          </cell>
          <cell r="P244">
            <v>0</v>
          </cell>
          <cell r="Q244">
            <v>0</v>
          </cell>
          <cell r="R244">
            <v>113686.81</v>
          </cell>
          <cell r="S244">
            <v>0</v>
          </cell>
          <cell r="T244">
            <v>0</v>
          </cell>
          <cell r="U244">
            <v>0</v>
          </cell>
          <cell r="V244">
            <v>305805</v>
          </cell>
          <cell r="W244">
            <v>586497.81999999995</v>
          </cell>
          <cell r="X244">
            <v>0</v>
          </cell>
          <cell r="AA244" t="str">
            <v>33115</v>
          </cell>
          <cell r="AB244">
            <v>1219366.18</v>
          </cell>
          <cell r="AC244">
            <v>1219366.18</v>
          </cell>
        </row>
        <row r="245">
          <cell r="G245" t="str">
            <v>33183</v>
          </cell>
          <cell r="H245">
            <v>824.49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14478.15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419958.42</v>
          </cell>
          <cell r="X245">
            <v>0</v>
          </cell>
          <cell r="AA245" t="str">
            <v>33183</v>
          </cell>
          <cell r="AB245">
            <v>435261.06</v>
          </cell>
          <cell r="AC245">
            <v>435261.06</v>
          </cell>
        </row>
        <row r="246">
          <cell r="G246" t="str">
            <v>33202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6488.57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196328.02</v>
          </cell>
          <cell r="X246">
            <v>0</v>
          </cell>
          <cell r="AA246" t="str">
            <v>33202</v>
          </cell>
          <cell r="AB246">
            <v>202816.59</v>
          </cell>
          <cell r="AC246">
            <v>202816.59</v>
          </cell>
        </row>
        <row r="247">
          <cell r="G247" t="str">
            <v>33205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43719.7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171485.32</v>
          </cell>
          <cell r="X247">
            <v>0</v>
          </cell>
          <cell r="AA247" t="str">
            <v>33205</v>
          </cell>
          <cell r="AB247">
            <v>215205.02</v>
          </cell>
          <cell r="AC247">
            <v>215205.02</v>
          </cell>
        </row>
        <row r="248">
          <cell r="G248" t="str">
            <v>33206</v>
          </cell>
          <cell r="H248">
            <v>768.55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41461.06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391673.98</v>
          </cell>
          <cell r="X248">
            <v>144705</v>
          </cell>
          <cell r="AA248" t="str">
            <v>33206</v>
          </cell>
          <cell r="AB248">
            <v>578608.59</v>
          </cell>
          <cell r="AC248">
            <v>578608.59</v>
          </cell>
        </row>
        <row r="249">
          <cell r="G249" t="str">
            <v>33207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65705.41</v>
          </cell>
          <cell r="O249">
            <v>0</v>
          </cell>
          <cell r="P249">
            <v>0</v>
          </cell>
          <cell r="Q249">
            <v>0</v>
          </cell>
          <cell r="R249">
            <v>33690.980000000003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647835.42000000004</v>
          </cell>
          <cell r="X249">
            <v>0</v>
          </cell>
          <cell r="AA249" t="str">
            <v>33207</v>
          </cell>
          <cell r="AB249">
            <v>747231.81</v>
          </cell>
          <cell r="AC249">
            <v>747231.81</v>
          </cell>
        </row>
        <row r="250">
          <cell r="G250" t="str">
            <v>33211</v>
          </cell>
          <cell r="H250">
            <v>3214.46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3627.91</v>
          </cell>
          <cell r="O250">
            <v>0</v>
          </cell>
          <cell r="P250">
            <v>0</v>
          </cell>
          <cell r="Q250">
            <v>0</v>
          </cell>
          <cell r="R250">
            <v>13264.52</v>
          </cell>
          <cell r="S250">
            <v>0</v>
          </cell>
          <cell r="T250">
            <v>0</v>
          </cell>
          <cell r="U250">
            <v>0</v>
          </cell>
          <cell r="V250">
            <v>165000</v>
          </cell>
          <cell r="W250">
            <v>198738.67</v>
          </cell>
          <cell r="X250">
            <v>0</v>
          </cell>
          <cell r="AA250" t="str">
            <v>33211</v>
          </cell>
          <cell r="AB250">
            <v>383845.56</v>
          </cell>
          <cell r="AC250">
            <v>383845.56</v>
          </cell>
        </row>
        <row r="251">
          <cell r="G251" t="str">
            <v>33212</v>
          </cell>
          <cell r="H251">
            <v>4324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15187.02</v>
          </cell>
          <cell r="O251">
            <v>0</v>
          </cell>
          <cell r="P251">
            <v>0</v>
          </cell>
          <cell r="Q251">
            <v>0</v>
          </cell>
          <cell r="R251">
            <v>53609.11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738809.84</v>
          </cell>
          <cell r="X251">
            <v>0</v>
          </cell>
          <cell r="AA251" t="str">
            <v>33212</v>
          </cell>
          <cell r="AB251">
            <v>811929.97</v>
          </cell>
          <cell r="AC251">
            <v>811929.97</v>
          </cell>
        </row>
        <row r="252">
          <cell r="G252" t="str">
            <v>34002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8000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4498623.42</v>
          </cell>
          <cell r="X252">
            <v>2984277</v>
          </cell>
          <cell r="AA252" t="str">
            <v>34002</v>
          </cell>
          <cell r="AB252">
            <v>7490900.4199999999</v>
          </cell>
          <cell r="AC252">
            <v>7490900.4199999999</v>
          </cell>
        </row>
        <row r="253">
          <cell r="G253" t="str">
            <v>34003</v>
          </cell>
          <cell r="H253">
            <v>552735.48</v>
          </cell>
          <cell r="I253">
            <v>0</v>
          </cell>
          <cell r="J253">
            <v>6000</v>
          </cell>
          <cell r="K253">
            <v>0</v>
          </cell>
          <cell r="L253">
            <v>0</v>
          </cell>
          <cell r="M253">
            <v>0</v>
          </cell>
          <cell r="N253">
            <v>318173.78999999998</v>
          </cell>
          <cell r="O253">
            <v>0</v>
          </cell>
          <cell r="P253">
            <v>0</v>
          </cell>
          <cell r="Q253">
            <v>0</v>
          </cell>
          <cell r="R253">
            <v>675.9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14214198.48</v>
          </cell>
          <cell r="X253">
            <v>0</v>
          </cell>
          <cell r="AA253" t="str">
            <v>34003</v>
          </cell>
          <cell r="AB253">
            <v>15091783.65</v>
          </cell>
          <cell r="AC253">
            <v>15091783.65</v>
          </cell>
        </row>
        <row r="254">
          <cell r="G254" t="str">
            <v>34033</v>
          </cell>
          <cell r="H254">
            <v>1359107.66</v>
          </cell>
          <cell r="I254">
            <v>0</v>
          </cell>
          <cell r="J254">
            <v>5080</v>
          </cell>
          <cell r="K254">
            <v>0</v>
          </cell>
          <cell r="L254">
            <v>0</v>
          </cell>
          <cell r="M254">
            <v>0</v>
          </cell>
          <cell r="N254">
            <v>14021.52</v>
          </cell>
          <cell r="O254">
            <v>0</v>
          </cell>
          <cell r="P254">
            <v>933583.38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1650000</v>
          </cell>
          <cell r="W254">
            <v>713071.54</v>
          </cell>
          <cell r="X254">
            <v>3444394.46</v>
          </cell>
          <cell r="AA254" t="str">
            <v>34033</v>
          </cell>
          <cell r="AB254">
            <v>8119258.5599999996</v>
          </cell>
          <cell r="AC254">
            <v>8119258.5599999996</v>
          </cell>
        </row>
        <row r="255">
          <cell r="G255" t="str">
            <v>34111</v>
          </cell>
          <cell r="H255">
            <v>208661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719512</v>
          </cell>
          <cell r="O255">
            <v>0</v>
          </cell>
          <cell r="P255">
            <v>0</v>
          </cell>
          <cell r="Q255">
            <v>0</v>
          </cell>
          <cell r="R255">
            <v>534536.31999999995</v>
          </cell>
          <cell r="S255">
            <v>0</v>
          </cell>
          <cell r="T255">
            <v>0</v>
          </cell>
          <cell r="U255">
            <v>0</v>
          </cell>
          <cell r="V255">
            <v>1417760.91</v>
          </cell>
          <cell r="W255">
            <v>0</v>
          </cell>
          <cell r="X255">
            <v>3239816.46</v>
          </cell>
          <cell r="AA255" t="str">
            <v>34111</v>
          </cell>
          <cell r="AB255">
            <v>6120286.6900000004</v>
          </cell>
          <cell r="AC255">
            <v>6120286.6900000004</v>
          </cell>
        </row>
        <row r="256">
          <cell r="G256" t="str">
            <v>34307</v>
          </cell>
          <cell r="H256">
            <v>0</v>
          </cell>
          <cell r="I256">
            <v>0</v>
          </cell>
          <cell r="J256">
            <v>1000</v>
          </cell>
          <cell r="K256">
            <v>0</v>
          </cell>
          <cell r="L256">
            <v>0</v>
          </cell>
          <cell r="M256">
            <v>0</v>
          </cell>
          <cell r="N256">
            <v>5859.17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311964.19</v>
          </cell>
          <cell r="W256">
            <v>53799.06</v>
          </cell>
          <cell r="X256">
            <v>614000</v>
          </cell>
          <cell r="AA256" t="str">
            <v>34307</v>
          </cell>
          <cell r="AB256">
            <v>986622.42</v>
          </cell>
          <cell r="AC256">
            <v>986622.42</v>
          </cell>
        </row>
        <row r="257">
          <cell r="G257" t="str">
            <v>34324</v>
          </cell>
          <cell r="H257">
            <v>0</v>
          </cell>
          <cell r="I257">
            <v>0.11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32909.51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225000</v>
          </cell>
          <cell r="U257">
            <v>0</v>
          </cell>
          <cell r="V257">
            <v>284648.99</v>
          </cell>
          <cell r="W257">
            <v>1214287.3999999999</v>
          </cell>
          <cell r="X257">
            <v>679066.16</v>
          </cell>
          <cell r="AA257" t="str">
            <v>34324</v>
          </cell>
          <cell r="AB257">
            <v>2435912.17</v>
          </cell>
          <cell r="AC257">
            <v>2435912.17</v>
          </cell>
        </row>
        <row r="258">
          <cell r="G258" t="str">
            <v>34401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59653.919999999998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1200000</v>
          </cell>
          <cell r="U258">
            <v>0</v>
          </cell>
          <cell r="V258">
            <v>888575.04</v>
          </cell>
          <cell r="W258">
            <v>883369.56</v>
          </cell>
          <cell r="X258">
            <v>2000503.84</v>
          </cell>
          <cell r="AA258" t="str">
            <v>34401</v>
          </cell>
          <cell r="AB258">
            <v>5032102.3600000003</v>
          </cell>
          <cell r="AC258">
            <v>5032102.3600000003</v>
          </cell>
        </row>
        <row r="259">
          <cell r="G259" t="str">
            <v>34402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24118.18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4400</v>
          </cell>
          <cell r="W259">
            <v>-156425.81</v>
          </cell>
          <cell r="X259">
            <v>1139078.8899999999</v>
          </cell>
          <cell r="AA259" t="str">
            <v>34402</v>
          </cell>
          <cell r="AB259">
            <v>1011171.26</v>
          </cell>
          <cell r="AC259">
            <v>1011171.26</v>
          </cell>
        </row>
        <row r="260">
          <cell r="G260" t="str">
            <v>35200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9705.42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20189.12</v>
          </cell>
          <cell r="W260">
            <v>1094412.57</v>
          </cell>
          <cell r="X260">
            <v>0</v>
          </cell>
          <cell r="AA260" t="str">
            <v>35200</v>
          </cell>
          <cell r="AB260">
            <v>1124307.1100000001</v>
          </cell>
          <cell r="AC260">
            <v>1124307.1100000001</v>
          </cell>
        </row>
        <row r="261">
          <cell r="G261" t="str">
            <v>36101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224649.29</v>
          </cell>
          <cell r="X261">
            <v>0</v>
          </cell>
          <cell r="AA261" t="str">
            <v>36101</v>
          </cell>
          <cell r="AB261">
            <v>224649.29</v>
          </cell>
          <cell r="AC261">
            <v>224649.29</v>
          </cell>
        </row>
        <row r="262">
          <cell r="G262" t="str">
            <v>36140</v>
          </cell>
          <cell r="H262">
            <v>81946.27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240851.49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1491155.45</v>
          </cell>
          <cell r="W262">
            <v>6105806.6299999999</v>
          </cell>
          <cell r="X262">
            <v>0</v>
          </cell>
          <cell r="AA262" t="str">
            <v>36140</v>
          </cell>
          <cell r="AB262">
            <v>7919759.8399999999</v>
          </cell>
          <cell r="AC262">
            <v>7919759.8399999999</v>
          </cell>
        </row>
        <row r="263">
          <cell r="G263" t="str">
            <v>36250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16246.03</v>
          </cell>
          <cell r="O263">
            <v>0</v>
          </cell>
          <cell r="P263">
            <v>0</v>
          </cell>
          <cell r="Q263">
            <v>0</v>
          </cell>
          <cell r="R263">
            <v>100000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2874984.27</v>
          </cell>
          <cell r="X263">
            <v>0</v>
          </cell>
          <cell r="AA263" t="str">
            <v>36250</v>
          </cell>
          <cell r="AB263">
            <v>2991230.3</v>
          </cell>
          <cell r="AC263">
            <v>2991230.3</v>
          </cell>
        </row>
        <row r="264">
          <cell r="G264" t="str">
            <v>36300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36.46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272541.09000000003</v>
          </cell>
          <cell r="X264">
            <v>106025.81</v>
          </cell>
          <cell r="AA264" t="str">
            <v>36300</v>
          </cell>
          <cell r="AB264">
            <v>378603.36</v>
          </cell>
          <cell r="AC264">
            <v>378603.36</v>
          </cell>
        </row>
        <row r="265">
          <cell r="G265" t="str">
            <v>36400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96000</v>
          </cell>
          <cell r="M265">
            <v>0</v>
          </cell>
          <cell r="N265">
            <v>22627.75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769720.75</v>
          </cell>
          <cell r="X265">
            <v>0</v>
          </cell>
          <cell r="AA265" t="str">
            <v>36400</v>
          </cell>
          <cell r="AB265">
            <v>888348.5</v>
          </cell>
          <cell r="AC265">
            <v>888348.5</v>
          </cell>
        </row>
        <row r="266">
          <cell r="G266" t="str">
            <v>36401</v>
          </cell>
          <cell r="H266">
            <v>0</v>
          </cell>
          <cell r="I266">
            <v>0</v>
          </cell>
          <cell r="J266">
            <v>5860.3</v>
          </cell>
          <cell r="K266">
            <v>0</v>
          </cell>
          <cell r="L266">
            <v>0</v>
          </cell>
          <cell r="M266">
            <v>0</v>
          </cell>
          <cell r="N266">
            <v>2805.73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618917.56000000006</v>
          </cell>
          <cell r="X266">
            <v>0</v>
          </cell>
          <cell r="AA266" t="str">
            <v>36401</v>
          </cell>
          <cell r="AB266">
            <v>627583.59</v>
          </cell>
          <cell r="AC266">
            <v>627583.59</v>
          </cell>
        </row>
        <row r="267">
          <cell r="G267" t="str">
            <v>36402</v>
          </cell>
          <cell r="H267">
            <v>0</v>
          </cell>
          <cell r="I267">
            <v>0</v>
          </cell>
          <cell r="J267">
            <v>5526.2</v>
          </cell>
          <cell r="K267">
            <v>0</v>
          </cell>
          <cell r="L267">
            <v>0</v>
          </cell>
          <cell r="M267">
            <v>0</v>
          </cell>
          <cell r="N267">
            <v>21388.29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1221820.06</v>
          </cell>
          <cell r="X267">
            <v>0</v>
          </cell>
          <cell r="AA267" t="str">
            <v>36402</v>
          </cell>
          <cell r="AB267">
            <v>1248734.55</v>
          </cell>
          <cell r="AC267">
            <v>1248734.55</v>
          </cell>
        </row>
        <row r="268">
          <cell r="G268" t="str">
            <v>37501</v>
          </cell>
          <cell r="H268">
            <v>744483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195450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695340</v>
          </cell>
          <cell r="U268">
            <v>0</v>
          </cell>
          <cell r="V268">
            <v>324342</v>
          </cell>
          <cell r="W268">
            <v>789127.29</v>
          </cell>
          <cell r="X268">
            <v>5225582</v>
          </cell>
          <cell r="AA268" t="str">
            <v>37501</v>
          </cell>
          <cell r="AB268">
            <v>7974324.29</v>
          </cell>
          <cell r="AC268">
            <v>7974324.29</v>
          </cell>
        </row>
        <row r="269">
          <cell r="G269" t="str">
            <v>37502</v>
          </cell>
          <cell r="H269">
            <v>104140.28</v>
          </cell>
          <cell r="I269">
            <v>0</v>
          </cell>
          <cell r="J269">
            <v>59071.37</v>
          </cell>
          <cell r="K269">
            <v>0</v>
          </cell>
          <cell r="L269">
            <v>0</v>
          </cell>
          <cell r="M269">
            <v>70000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150000</v>
          </cell>
          <cell r="U269">
            <v>0</v>
          </cell>
          <cell r="V269">
            <v>4577840.07</v>
          </cell>
          <cell r="W269">
            <v>2000000</v>
          </cell>
          <cell r="X269">
            <v>0</v>
          </cell>
          <cell r="AA269" t="str">
            <v>37502</v>
          </cell>
          <cell r="AB269">
            <v>6961051.7199999997</v>
          </cell>
          <cell r="AC269">
            <v>6961051.7199999997</v>
          </cell>
        </row>
        <row r="270">
          <cell r="G270" t="str">
            <v>37503</v>
          </cell>
          <cell r="H270">
            <v>10253.85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4142.25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874405.58</v>
          </cell>
          <cell r="X270">
            <v>1539772.9</v>
          </cell>
          <cell r="AA270" t="str">
            <v>37503</v>
          </cell>
          <cell r="AB270">
            <v>2428574.58</v>
          </cell>
          <cell r="AC270">
            <v>2428574.58</v>
          </cell>
        </row>
        <row r="271">
          <cell r="G271" t="str">
            <v>37504</v>
          </cell>
          <cell r="H271">
            <v>423189.72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33477.910000000003</v>
          </cell>
          <cell r="O271">
            <v>0</v>
          </cell>
          <cell r="P271">
            <v>0</v>
          </cell>
          <cell r="Q271">
            <v>145356.38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218915.59</v>
          </cell>
          <cell r="W271">
            <v>507146.19</v>
          </cell>
          <cell r="X271">
            <v>1569296.72</v>
          </cell>
          <cell r="AA271" t="str">
            <v>37504</v>
          </cell>
          <cell r="AB271">
            <v>2897382.51</v>
          </cell>
          <cell r="AC271">
            <v>2897382.51</v>
          </cell>
        </row>
        <row r="272">
          <cell r="G272" t="str">
            <v>37505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24256.39</v>
          </cell>
          <cell r="O272">
            <v>0</v>
          </cell>
          <cell r="P272">
            <v>0</v>
          </cell>
          <cell r="Q272">
            <v>0</v>
          </cell>
          <cell r="R272">
            <v>191648.48</v>
          </cell>
          <cell r="S272">
            <v>0</v>
          </cell>
          <cell r="T272">
            <v>200000</v>
          </cell>
          <cell r="U272">
            <v>0</v>
          </cell>
          <cell r="V272">
            <v>47619.43</v>
          </cell>
          <cell r="W272">
            <v>581890.93999999994</v>
          </cell>
          <cell r="X272">
            <v>1106450.18</v>
          </cell>
          <cell r="AA272" t="str">
            <v>37505</v>
          </cell>
          <cell r="AB272">
            <v>2151865.42</v>
          </cell>
          <cell r="AC272">
            <v>2151865.42</v>
          </cell>
        </row>
        <row r="273">
          <cell r="G273" t="str">
            <v>37506</v>
          </cell>
          <cell r="H273">
            <v>74574.759999999995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6174.81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2738185.26</v>
          </cell>
          <cell r="X273">
            <v>0</v>
          </cell>
          <cell r="AA273" t="str">
            <v>37506</v>
          </cell>
          <cell r="AB273">
            <v>2818934.83</v>
          </cell>
          <cell r="AC273">
            <v>2818934.83</v>
          </cell>
        </row>
        <row r="274">
          <cell r="G274" t="str">
            <v>37507</v>
          </cell>
          <cell r="H274">
            <v>212836.66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40181.78</v>
          </cell>
          <cell r="X274">
            <v>1189139.8899999999</v>
          </cell>
          <cell r="AA274" t="str">
            <v>37507</v>
          </cell>
          <cell r="AB274">
            <v>1442158.33</v>
          </cell>
          <cell r="AC274">
            <v>1442158.33</v>
          </cell>
        </row>
        <row r="275">
          <cell r="G275" t="str">
            <v>37903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AA275" t="str">
            <v>37903</v>
          </cell>
          <cell r="AB275">
            <v>0</v>
          </cell>
          <cell r="AC275">
            <v>0</v>
          </cell>
        </row>
        <row r="276">
          <cell r="G276" t="str">
            <v>38126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11900.73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682569.88</v>
          </cell>
          <cell r="X276">
            <v>0</v>
          </cell>
          <cell r="AA276" t="str">
            <v>38126</v>
          </cell>
          <cell r="AB276">
            <v>694470.61</v>
          </cell>
          <cell r="AC276">
            <v>694470.61</v>
          </cell>
        </row>
        <row r="277">
          <cell r="G277" t="str">
            <v>38264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6943.17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89327.09</v>
          </cell>
          <cell r="X277">
            <v>0</v>
          </cell>
          <cell r="AA277" t="str">
            <v>38264</v>
          </cell>
          <cell r="AB277">
            <v>96270.26</v>
          </cell>
          <cell r="AC277">
            <v>96270.26</v>
          </cell>
        </row>
        <row r="278">
          <cell r="G278" t="str">
            <v>38265</v>
          </cell>
          <cell r="H278">
            <v>3749.55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31769.78</v>
          </cell>
          <cell r="S278">
            <v>0</v>
          </cell>
          <cell r="T278">
            <v>0</v>
          </cell>
          <cell r="U278">
            <v>0</v>
          </cell>
          <cell r="V278">
            <v>21477.7</v>
          </cell>
          <cell r="W278">
            <v>363166.17</v>
          </cell>
          <cell r="X278">
            <v>0</v>
          </cell>
          <cell r="AA278" t="str">
            <v>38265</v>
          </cell>
          <cell r="AB278">
            <v>420163.2</v>
          </cell>
          <cell r="AC278">
            <v>420163.2</v>
          </cell>
        </row>
        <row r="279">
          <cell r="G279" t="str">
            <v>38267</v>
          </cell>
          <cell r="H279">
            <v>8061.92</v>
          </cell>
          <cell r="I279">
            <v>0</v>
          </cell>
          <cell r="J279">
            <v>0</v>
          </cell>
          <cell r="K279">
            <v>0</v>
          </cell>
          <cell r="L279">
            <v>115000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1667329.54</v>
          </cell>
          <cell r="X279">
            <v>1489350.05</v>
          </cell>
          <cell r="AA279" t="str">
            <v>38267</v>
          </cell>
          <cell r="AB279">
            <v>3279741.51</v>
          </cell>
          <cell r="AC279">
            <v>3279741.51</v>
          </cell>
        </row>
        <row r="280">
          <cell r="G280" t="str">
            <v>38300</v>
          </cell>
          <cell r="H280">
            <v>705.17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4138.3100000000004</v>
          </cell>
          <cell r="O280">
            <v>0</v>
          </cell>
          <cell r="P280">
            <v>0</v>
          </cell>
          <cell r="Q280">
            <v>0</v>
          </cell>
          <cell r="R280">
            <v>168000</v>
          </cell>
          <cell r="S280">
            <v>0</v>
          </cell>
          <cell r="T280">
            <v>0</v>
          </cell>
          <cell r="U280">
            <v>0</v>
          </cell>
          <cell r="V280">
            <v>5240.59</v>
          </cell>
          <cell r="W280">
            <v>802285.56</v>
          </cell>
          <cell r="X280">
            <v>0</v>
          </cell>
          <cell r="AA280" t="str">
            <v>38300</v>
          </cell>
          <cell r="AB280">
            <v>980369.63</v>
          </cell>
          <cell r="AC280">
            <v>980369.63</v>
          </cell>
        </row>
        <row r="281">
          <cell r="G281" t="str">
            <v>38301</v>
          </cell>
          <cell r="H281">
            <v>27.78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38784.449999999997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501996.22</v>
          </cell>
          <cell r="X281">
            <v>0</v>
          </cell>
          <cell r="AA281" t="str">
            <v>38301</v>
          </cell>
          <cell r="AB281">
            <v>540808.44999999995</v>
          </cell>
          <cell r="AC281">
            <v>540808.44999999995</v>
          </cell>
        </row>
        <row r="282">
          <cell r="G282" t="str">
            <v>38302</v>
          </cell>
          <cell r="H282">
            <v>1013.55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42528.68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774147.79</v>
          </cell>
          <cell r="X282">
            <v>0</v>
          </cell>
          <cell r="AA282" t="str">
            <v>38302</v>
          </cell>
          <cell r="AB282">
            <v>817690.02</v>
          </cell>
          <cell r="AC282">
            <v>817690.02</v>
          </cell>
        </row>
        <row r="283">
          <cell r="G283" t="str">
            <v>38304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184708.35</v>
          </cell>
          <cell r="X283">
            <v>0</v>
          </cell>
          <cell r="AA283" t="str">
            <v>38304</v>
          </cell>
          <cell r="AB283">
            <v>184708.35</v>
          </cell>
          <cell r="AC283">
            <v>184708.35</v>
          </cell>
        </row>
        <row r="284">
          <cell r="G284" t="str">
            <v>38306</v>
          </cell>
          <cell r="H284">
            <v>32.94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249978.78</v>
          </cell>
          <cell r="X284">
            <v>551328.18000000005</v>
          </cell>
          <cell r="AA284" t="str">
            <v>38306</v>
          </cell>
          <cell r="AB284">
            <v>801339.9</v>
          </cell>
          <cell r="AC284">
            <v>801339.9</v>
          </cell>
        </row>
        <row r="285">
          <cell r="G285" t="str">
            <v>38308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14360.78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647506.48</v>
          </cell>
          <cell r="X285">
            <v>0</v>
          </cell>
          <cell r="AA285" t="str">
            <v>38308</v>
          </cell>
          <cell r="AB285">
            <v>661867.26</v>
          </cell>
          <cell r="AC285">
            <v>661867.26</v>
          </cell>
        </row>
        <row r="286">
          <cell r="G286" t="str">
            <v>38320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159777.45000000001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348839.13</v>
          </cell>
          <cell r="X286">
            <v>0</v>
          </cell>
          <cell r="AA286" t="str">
            <v>38320</v>
          </cell>
          <cell r="AB286">
            <v>508616.58</v>
          </cell>
          <cell r="AC286">
            <v>508616.58</v>
          </cell>
        </row>
        <row r="287">
          <cell r="G287" t="str">
            <v>38322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19139.14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675569.39</v>
          </cell>
          <cell r="X287">
            <v>0</v>
          </cell>
          <cell r="AA287" t="str">
            <v>38322</v>
          </cell>
          <cell r="AB287">
            <v>694708.53</v>
          </cell>
          <cell r="AC287">
            <v>694708.53</v>
          </cell>
        </row>
        <row r="288">
          <cell r="G288" t="str">
            <v>38324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1051.2</v>
          </cell>
          <cell r="O288">
            <v>0</v>
          </cell>
          <cell r="P288">
            <v>0</v>
          </cell>
          <cell r="Q288">
            <v>0</v>
          </cell>
          <cell r="R288">
            <v>27188.84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236796.66</v>
          </cell>
          <cell r="X288">
            <v>0</v>
          </cell>
          <cell r="AA288" t="str">
            <v>38324</v>
          </cell>
          <cell r="AB288">
            <v>265036.7</v>
          </cell>
          <cell r="AC288">
            <v>265036.7</v>
          </cell>
        </row>
        <row r="289">
          <cell r="G289" t="str">
            <v>39002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1711773.31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831914.23</v>
          </cell>
          <cell r="X289">
            <v>1620123</v>
          </cell>
          <cell r="AA289" t="str">
            <v>39002</v>
          </cell>
          <cell r="AB289">
            <v>4163810.54</v>
          </cell>
          <cell r="AC289">
            <v>4163810.54</v>
          </cell>
        </row>
        <row r="290">
          <cell r="G290" t="str">
            <v>39003</v>
          </cell>
          <cell r="H290">
            <v>133899.46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34621.230000000003</v>
          </cell>
          <cell r="O290">
            <v>0</v>
          </cell>
          <cell r="P290">
            <v>0</v>
          </cell>
          <cell r="Q290">
            <v>0</v>
          </cell>
          <cell r="R290">
            <v>68855.210000000006</v>
          </cell>
          <cell r="S290">
            <v>0</v>
          </cell>
          <cell r="T290">
            <v>0</v>
          </cell>
          <cell r="U290">
            <v>0</v>
          </cell>
          <cell r="V290">
            <v>100000</v>
          </cell>
          <cell r="W290">
            <v>946760.99</v>
          </cell>
          <cell r="X290">
            <v>289231.40999999997</v>
          </cell>
          <cell r="AA290" t="str">
            <v>39003</v>
          </cell>
          <cell r="AB290">
            <v>1573368.3</v>
          </cell>
          <cell r="AC290">
            <v>1573368.3</v>
          </cell>
        </row>
        <row r="291">
          <cell r="G291" t="str">
            <v>39007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655950</v>
          </cell>
          <cell r="M291">
            <v>350000</v>
          </cell>
          <cell r="N291">
            <v>889852.27</v>
          </cell>
          <cell r="O291">
            <v>500000</v>
          </cell>
          <cell r="P291">
            <v>231260</v>
          </cell>
          <cell r="Q291">
            <v>0</v>
          </cell>
          <cell r="R291">
            <v>295375.77</v>
          </cell>
          <cell r="S291">
            <v>0</v>
          </cell>
          <cell r="T291">
            <v>0</v>
          </cell>
          <cell r="U291">
            <v>4500000</v>
          </cell>
          <cell r="V291">
            <v>1372911.85</v>
          </cell>
          <cell r="W291">
            <v>6707616.6799999997</v>
          </cell>
          <cell r="X291">
            <v>9085603.4499999993</v>
          </cell>
          <cell r="AA291" t="str">
            <v>39007</v>
          </cell>
          <cell r="AB291">
            <v>24588570.02</v>
          </cell>
          <cell r="AC291">
            <v>24588570.02</v>
          </cell>
        </row>
        <row r="292">
          <cell r="G292" t="str">
            <v>39090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18505.3</v>
          </cell>
          <cell r="O292">
            <v>0</v>
          </cell>
          <cell r="P292">
            <v>0</v>
          </cell>
          <cell r="Q292">
            <v>188011.18</v>
          </cell>
          <cell r="R292">
            <v>127949.12</v>
          </cell>
          <cell r="S292">
            <v>0</v>
          </cell>
          <cell r="T292">
            <v>800000</v>
          </cell>
          <cell r="U292">
            <v>0</v>
          </cell>
          <cell r="V292">
            <v>0</v>
          </cell>
          <cell r="W292">
            <v>1439059.7</v>
          </cell>
          <cell r="X292">
            <v>1674358.25</v>
          </cell>
          <cell r="AA292" t="str">
            <v>39090</v>
          </cell>
          <cell r="AB292">
            <v>4247883.55</v>
          </cell>
          <cell r="AC292">
            <v>4247883.55</v>
          </cell>
        </row>
        <row r="293">
          <cell r="G293" t="str">
            <v>39119</v>
          </cell>
          <cell r="H293">
            <v>58104.959999999999</v>
          </cell>
          <cell r="I293">
            <v>0</v>
          </cell>
          <cell r="J293">
            <v>0</v>
          </cell>
          <cell r="K293">
            <v>0</v>
          </cell>
          <cell r="L293">
            <v>125000</v>
          </cell>
          <cell r="M293">
            <v>0</v>
          </cell>
          <cell r="N293">
            <v>85575.09</v>
          </cell>
          <cell r="O293">
            <v>0</v>
          </cell>
          <cell r="P293">
            <v>0</v>
          </cell>
          <cell r="Q293">
            <v>90057.48</v>
          </cell>
          <cell r="R293">
            <v>0</v>
          </cell>
          <cell r="S293">
            <v>0</v>
          </cell>
          <cell r="T293">
            <v>0</v>
          </cell>
          <cell r="U293">
            <v>650000</v>
          </cell>
          <cell r="V293">
            <v>210186.29</v>
          </cell>
          <cell r="W293">
            <v>1078951.77</v>
          </cell>
          <cell r="X293">
            <v>3292120</v>
          </cell>
          <cell r="AA293" t="str">
            <v>39119</v>
          </cell>
          <cell r="AB293">
            <v>5589995.5899999999</v>
          </cell>
          <cell r="AC293">
            <v>5589995.5899999999</v>
          </cell>
        </row>
        <row r="294">
          <cell r="G294" t="str">
            <v>39120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42850.21</v>
          </cell>
          <cell r="O294">
            <v>0</v>
          </cell>
          <cell r="P294">
            <v>0</v>
          </cell>
          <cell r="Q294">
            <v>144026.72</v>
          </cell>
          <cell r="R294">
            <v>22723.200000000001</v>
          </cell>
          <cell r="S294">
            <v>0</v>
          </cell>
          <cell r="T294">
            <v>0</v>
          </cell>
          <cell r="U294">
            <v>0</v>
          </cell>
          <cell r="V294">
            <v>39736</v>
          </cell>
          <cell r="W294">
            <v>312930</v>
          </cell>
          <cell r="X294">
            <v>1561098</v>
          </cell>
          <cell r="AA294" t="str">
            <v>39120</v>
          </cell>
          <cell r="AB294">
            <v>2123364.13</v>
          </cell>
          <cell r="AC294">
            <v>2123364.13</v>
          </cell>
        </row>
        <row r="295">
          <cell r="G295" t="str">
            <v>39200</v>
          </cell>
          <cell r="H295">
            <v>6000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15116.71</v>
          </cell>
          <cell r="O295">
            <v>0</v>
          </cell>
          <cell r="P295">
            <v>0</v>
          </cell>
          <cell r="Q295">
            <v>0</v>
          </cell>
          <cell r="R295">
            <v>160920.24</v>
          </cell>
          <cell r="S295">
            <v>0</v>
          </cell>
          <cell r="T295">
            <v>705000</v>
          </cell>
          <cell r="U295">
            <v>0</v>
          </cell>
          <cell r="V295">
            <v>130452.14</v>
          </cell>
          <cell r="W295">
            <v>6445002.5499999998</v>
          </cell>
          <cell r="X295">
            <v>0</v>
          </cell>
          <cell r="AA295" t="str">
            <v>39200</v>
          </cell>
          <cell r="AB295">
            <v>7462491.6399999997</v>
          </cell>
          <cell r="AC295">
            <v>7462491.6399999997</v>
          </cell>
        </row>
        <row r="296">
          <cell r="G296" t="str">
            <v>39201</v>
          </cell>
          <cell r="H296">
            <v>748513.02</v>
          </cell>
          <cell r="I296">
            <v>0</v>
          </cell>
          <cell r="J296">
            <v>0</v>
          </cell>
          <cell r="K296">
            <v>0</v>
          </cell>
          <cell r="L296">
            <v>3000000</v>
          </cell>
          <cell r="M296">
            <v>0</v>
          </cell>
          <cell r="N296">
            <v>903689.24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657252.68999999994</v>
          </cell>
          <cell r="W296">
            <v>2646161.96</v>
          </cell>
          <cell r="X296">
            <v>5867112.7999999998</v>
          </cell>
          <cell r="AA296" t="str">
            <v>39201</v>
          </cell>
          <cell r="AB296">
            <v>13822729.710000001</v>
          </cell>
          <cell r="AC296">
            <v>13822729.710000001</v>
          </cell>
        </row>
        <row r="297">
          <cell r="G297" t="str">
            <v>39202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544245.28</v>
          </cell>
          <cell r="O297">
            <v>0</v>
          </cell>
          <cell r="P297">
            <v>0</v>
          </cell>
          <cell r="Q297">
            <v>47460.14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331024.84000000003</v>
          </cell>
          <cell r="W297">
            <v>3966013.63</v>
          </cell>
          <cell r="X297">
            <v>2207348.2999999998</v>
          </cell>
          <cell r="AA297" t="str">
            <v>39202</v>
          </cell>
          <cell r="AB297">
            <v>7096092.1900000004</v>
          </cell>
          <cell r="AC297">
            <v>7096092.1900000004</v>
          </cell>
        </row>
        <row r="298">
          <cell r="G298" t="str">
            <v>39203</v>
          </cell>
          <cell r="H298">
            <v>2050.29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53285.88</v>
          </cell>
          <cell r="O298">
            <v>0</v>
          </cell>
          <cell r="P298">
            <v>0</v>
          </cell>
          <cell r="Q298">
            <v>0</v>
          </cell>
          <cell r="R298">
            <v>75657.440000000002</v>
          </cell>
          <cell r="S298">
            <v>0</v>
          </cell>
          <cell r="T298">
            <v>0</v>
          </cell>
          <cell r="U298">
            <v>170000</v>
          </cell>
          <cell r="V298">
            <v>0</v>
          </cell>
          <cell r="W298">
            <v>1633519.65</v>
          </cell>
          <cell r="X298">
            <v>0</v>
          </cell>
          <cell r="AA298" t="str">
            <v>39203</v>
          </cell>
          <cell r="AB298">
            <v>1934513.26</v>
          </cell>
          <cell r="AC298">
            <v>1934513.26</v>
          </cell>
        </row>
        <row r="299">
          <cell r="G299" t="str">
            <v>39204</v>
          </cell>
          <cell r="H299">
            <v>19000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362965.4</v>
          </cell>
          <cell r="O299">
            <v>0</v>
          </cell>
          <cell r="P299">
            <v>0</v>
          </cell>
          <cell r="Q299">
            <v>0</v>
          </cell>
          <cell r="R299">
            <v>156425.84</v>
          </cell>
          <cell r="S299">
            <v>0</v>
          </cell>
          <cell r="T299">
            <v>0</v>
          </cell>
          <cell r="U299">
            <v>775000</v>
          </cell>
          <cell r="V299">
            <v>36547.730000000003</v>
          </cell>
          <cell r="W299">
            <v>0</v>
          </cell>
          <cell r="X299">
            <v>782955.47</v>
          </cell>
          <cell r="AA299" t="str">
            <v>39204</v>
          </cell>
          <cell r="AB299">
            <v>2132894.44</v>
          </cell>
          <cell r="AC299">
            <v>2132894.44</v>
          </cell>
        </row>
        <row r="300">
          <cell r="G300" t="str">
            <v>39205</v>
          </cell>
          <cell r="H300">
            <v>58244.07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30994.080000000002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2976121.15</v>
          </cell>
          <cell r="X300">
            <v>0</v>
          </cell>
          <cell r="AA300" t="str">
            <v>39205</v>
          </cell>
          <cell r="AB300">
            <v>3065359.3</v>
          </cell>
          <cell r="AC300">
            <v>3065359.3</v>
          </cell>
        </row>
        <row r="301">
          <cell r="G301" t="str">
            <v>39207</v>
          </cell>
          <cell r="H301">
            <v>59535.44</v>
          </cell>
          <cell r="I301">
            <v>0</v>
          </cell>
          <cell r="J301">
            <v>752984.67</v>
          </cell>
          <cell r="K301">
            <v>0</v>
          </cell>
          <cell r="L301">
            <v>0</v>
          </cell>
          <cell r="M301">
            <v>0</v>
          </cell>
          <cell r="N301">
            <v>132262.42000000001</v>
          </cell>
          <cell r="O301">
            <v>0</v>
          </cell>
          <cell r="P301">
            <v>0</v>
          </cell>
          <cell r="Q301">
            <v>0</v>
          </cell>
          <cell r="R301">
            <v>121916.52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3155663.44</v>
          </cell>
          <cell r="AA301" t="str">
            <v>39207</v>
          </cell>
          <cell r="AB301">
            <v>4222362.49</v>
          </cell>
          <cell r="AC301">
            <v>4222362.49</v>
          </cell>
        </row>
        <row r="302">
          <cell r="G302" t="str">
            <v>39208</v>
          </cell>
          <cell r="H302">
            <v>136637.07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185331.94</v>
          </cell>
          <cell r="R302">
            <v>133996.65</v>
          </cell>
          <cell r="S302">
            <v>0</v>
          </cell>
          <cell r="T302">
            <v>125000</v>
          </cell>
          <cell r="U302">
            <v>1084100</v>
          </cell>
          <cell r="V302">
            <v>275000</v>
          </cell>
          <cell r="W302">
            <v>3128249.31</v>
          </cell>
          <cell r="X302">
            <v>2500000</v>
          </cell>
          <cell r="AA302" t="str">
            <v>39208</v>
          </cell>
          <cell r="AB302">
            <v>7568314.9699999997</v>
          </cell>
          <cell r="AC302">
            <v>7568314.9699999997</v>
          </cell>
        </row>
        <row r="303">
          <cell r="G303" t="str">
            <v>39209</v>
          </cell>
          <cell r="H303">
            <v>7823.72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17534.169999999998</v>
          </cell>
          <cell r="O303">
            <v>0</v>
          </cell>
          <cell r="P303">
            <v>0</v>
          </cell>
          <cell r="Q303">
            <v>0</v>
          </cell>
          <cell r="R303">
            <v>207904.49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1330825.27</v>
          </cell>
          <cell r="X303">
            <v>1200000</v>
          </cell>
          <cell r="AA303" t="str">
            <v>39209</v>
          </cell>
          <cell r="AB303">
            <v>2764087.65</v>
          </cell>
          <cell r="AC303">
            <v>2764087.65</v>
          </cell>
        </row>
      </sheetData>
      <sheetData sheetId="3">
        <row r="5">
          <cell r="A5"/>
          <cell r="B5" t="str">
            <v>State Total</v>
          </cell>
          <cell r="C5">
            <v>1074908.9499999988</v>
          </cell>
          <cell r="D5">
            <v>12308143017.119995</v>
          </cell>
          <cell r="E5">
            <v>12634085867.939991</v>
          </cell>
          <cell r="F5">
            <v>1055498.1299999992</v>
          </cell>
          <cell r="G5">
            <v>19410.820000000003</v>
          </cell>
        </row>
        <row r="6">
          <cell r="A6" t="str">
            <v>20,000 and over</v>
          </cell>
          <cell r="C6"/>
          <cell r="D6"/>
          <cell r="E6"/>
          <cell r="F6"/>
          <cell r="G6"/>
        </row>
        <row r="7">
          <cell r="A7" t="str">
            <v>17001</v>
          </cell>
          <cell r="B7" t="str">
            <v>Seattle</v>
          </cell>
          <cell r="C7">
            <v>51908.91</v>
          </cell>
          <cell r="D7">
            <v>710607690.71000004</v>
          </cell>
          <cell r="E7">
            <v>723676132.88</v>
          </cell>
          <cell r="F7">
            <v>50996.18</v>
          </cell>
          <cell r="G7">
            <v>912.73</v>
          </cell>
        </row>
        <row r="8">
          <cell r="A8" t="str">
            <v>32081</v>
          </cell>
          <cell r="B8" t="str">
            <v>Spokane</v>
          </cell>
          <cell r="C8">
            <v>30357.620000000003</v>
          </cell>
          <cell r="D8">
            <v>360926735.48000002</v>
          </cell>
          <cell r="E8">
            <v>369452720.80000001</v>
          </cell>
          <cell r="F8">
            <v>29707.4</v>
          </cell>
          <cell r="G8">
            <v>650.22</v>
          </cell>
        </row>
        <row r="9">
          <cell r="A9" t="str">
            <v>27010</v>
          </cell>
          <cell r="B9" t="str">
            <v>Tacoma</v>
          </cell>
          <cell r="C9">
            <v>28909.200000000004</v>
          </cell>
          <cell r="D9">
            <v>378116107.30000001</v>
          </cell>
          <cell r="E9">
            <v>380611251.98000002</v>
          </cell>
          <cell r="F9">
            <v>28343.580000000005</v>
          </cell>
          <cell r="G9">
            <v>565.62</v>
          </cell>
        </row>
        <row r="10">
          <cell r="A10" t="str">
            <v>17414</v>
          </cell>
          <cell r="B10" t="str">
            <v>Lake Washington</v>
          </cell>
          <cell r="C10">
            <v>27515.849999999995</v>
          </cell>
          <cell r="D10">
            <v>288241774.16000003</v>
          </cell>
          <cell r="E10">
            <v>300827423.16000003</v>
          </cell>
          <cell r="F10">
            <v>27005.189999999995</v>
          </cell>
          <cell r="G10">
            <v>510.65999999999997</v>
          </cell>
        </row>
        <row r="11">
          <cell r="A11" t="str">
            <v>17415</v>
          </cell>
          <cell r="B11" t="str">
            <v>Kent</v>
          </cell>
          <cell r="C11">
            <v>27484.86</v>
          </cell>
          <cell r="D11">
            <v>325746079.02999997</v>
          </cell>
          <cell r="E11">
            <v>315496059.94</v>
          </cell>
          <cell r="F11">
            <v>27088.75</v>
          </cell>
          <cell r="G11">
            <v>396.11</v>
          </cell>
        </row>
        <row r="12">
          <cell r="A12" t="str">
            <v>06114</v>
          </cell>
          <cell r="B12" t="str">
            <v>Evergreen (Clark)</v>
          </cell>
          <cell r="C12">
            <v>26508.34</v>
          </cell>
          <cell r="D12">
            <v>293077460.99000001</v>
          </cell>
          <cell r="E12">
            <v>301968972.11000001</v>
          </cell>
          <cell r="F12">
            <v>26303.56</v>
          </cell>
          <cell r="G12">
            <v>204.78</v>
          </cell>
        </row>
        <row r="13">
          <cell r="A13" t="str">
            <v>06037</v>
          </cell>
          <cell r="B13" t="str">
            <v>Vancouver</v>
          </cell>
          <cell r="C13">
            <v>23206.37</v>
          </cell>
          <cell r="D13">
            <v>261193843.08000001</v>
          </cell>
          <cell r="E13">
            <v>267937107.56999999</v>
          </cell>
          <cell r="F13">
            <v>22948.809999999998</v>
          </cell>
          <cell r="G13">
            <v>257.56</v>
          </cell>
        </row>
        <row r="14">
          <cell r="A14" t="str">
            <v>27003</v>
          </cell>
          <cell r="B14" t="str">
            <v>Puyallup</v>
          </cell>
          <cell r="C14">
            <v>22906.960000000003</v>
          </cell>
          <cell r="D14">
            <v>227028664.36000001</v>
          </cell>
          <cell r="E14">
            <v>248184032.84999999</v>
          </cell>
          <cell r="F14">
            <v>22508.960000000003</v>
          </cell>
          <cell r="G14">
            <v>398</v>
          </cell>
        </row>
        <row r="15">
          <cell r="A15" t="str">
            <v>17210</v>
          </cell>
          <cell r="B15" t="str">
            <v>Federal Way</v>
          </cell>
          <cell r="C15">
            <v>22720.42</v>
          </cell>
          <cell r="D15">
            <v>262934241.25</v>
          </cell>
          <cell r="E15">
            <v>267120422.97</v>
          </cell>
          <cell r="F15">
            <v>22309.19</v>
          </cell>
          <cell r="G15">
            <v>411.23</v>
          </cell>
        </row>
        <row r="16">
          <cell r="A16" t="str">
            <v>17417</v>
          </cell>
          <cell r="B16" t="str">
            <v>Northshore</v>
          </cell>
          <cell r="C16">
            <v>20672.560000000001</v>
          </cell>
          <cell r="D16">
            <v>224393820.65000001</v>
          </cell>
          <cell r="E16">
            <v>232553398.19999999</v>
          </cell>
          <cell r="F16">
            <v>20287.27</v>
          </cell>
          <cell r="G16">
            <v>385.29</v>
          </cell>
        </row>
        <row r="17">
          <cell r="A17" t="str">
            <v>31015</v>
          </cell>
          <cell r="B17" t="str">
            <v>Edmonds</v>
          </cell>
          <cell r="C17">
            <v>20662.66</v>
          </cell>
          <cell r="D17">
            <v>240251683.72999999</v>
          </cell>
          <cell r="E17">
            <v>241207840.28</v>
          </cell>
          <cell r="F17">
            <v>20252.329999999998</v>
          </cell>
          <cell r="G17">
            <v>410.33</v>
          </cell>
        </row>
        <row r="18">
          <cell r="A18">
            <v>11</v>
          </cell>
          <cell r="C18">
            <v>302853.74999999994</v>
          </cell>
          <cell r="D18">
            <v>3572518100.7400002</v>
          </cell>
          <cell r="E18">
            <v>3649035362.7400002</v>
          </cell>
          <cell r="F18">
            <v>297751.22000000003</v>
          </cell>
          <cell r="G18">
            <v>5102.53</v>
          </cell>
        </row>
        <row r="19">
          <cell r="A19" t="str">
            <v>10,000-19,999</v>
          </cell>
          <cell r="C19"/>
          <cell r="D19"/>
          <cell r="E19"/>
          <cell r="F19"/>
          <cell r="G19"/>
        </row>
        <row r="20">
          <cell r="A20" t="str">
            <v>17401</v>
          </cell>
          <cell r="B20" t="str">
            <v>Highline</v>
          </cell>
          <cell r="C20">
            <v>19844.010000000002</v>
          </cell>
          <cell r="D20">
            <v>242907863.87</v>
          </cell>
          <cell r="E20">
            <v>250301521.06</v>
          </cell>
          <cell r="F20">
            <v>19399.350000000002</v>
          </cell>
          <cell r="G20">
            <v>444.66</v>
          </cell>
        </row>
        <row r="21">
          <cell r="A21" t="str">
            <v>17405</v>
          </cell>
          <cell r="B21" t="str">
            <v>Bellevue</v>
          </cell>
          <cell r="C21">
            <v>19654.280000000006</v>
          </cell>
          <cell r="D21">
            <v>248573836.03999999</v>
          </cell>
          <cell r="E21">
            <v>249162047.96000001</v>
          </cell>
          <cell r="F21">
            <v>19330.170000000006</v>
          </cell>
          <cell r="G21">
            <v>324.11</v>
          </cell>
        </row>
        <row r="22">
          <cell r="A22" t="str">
            <v>31002</v>
          </cell>
          <cell r="B22" t="str">
            <v>Everett</v>
          </cell>
          <cell r="C22">
            <v>19603.530000000002</v>
          </cell>
          <cell r="D22">
            <v>228677936.56999999</v>
          </cell>
          <cell r="E22">
            <v>236656304.61000001</v>
          </cell>
          <cell r="F22">
            <v>19297.750000000004</v>
          </cell>
          <cell r="G22">
            <v>305.77999999999997</v>
          </cell>
        </row>
        <row r="23">
          <cell r="A23" t="str">
            <v>27403</v>
          </cell>
          <cell r="B23" t="str">
            <v>Bethel</v>
          </cell>
          <cell r="C23">
            <v>19317.32</v>
          </cell>
          <cell r="D23">
            <v>204529991.08000001</v>
          </cell>
          <cell r="E23">
            <v>219879181.47999999</v>
          </cell>
          <cell r="F23">
            <v>19004.54</v>
          </cell>
          <cell r="G23">
            <v>312.77999999999997</v>
          </cell>
        </row>
        <row r="24">
          <cell r="A24" t="str">
            <v>17411</v>
          </cell>
          <cell r="B24" t="str">
            <v>Issaquah</v>
          </cell>
          <cell r="C24">
            <v>19309.539999999997</v>
          </cell>
          <cell r="D24">
            <v>207405161.94</v>
          </cell>
          <cell r="E24">
            <v>209881839.16</v>
          </cell>
          <cell r="F24">
            <v>18919.039999999997</v>
          </cell>
          <cell r="G24">
            <v>390.5</v>
          </cell>
        </row>
        <row r="25">
          <cell r="A25" t="str">
            <v>03017</v>
          </cell>
          <cell r="B25" t="str">
            <v>Kennewick</v>
          </cell>
          <cell r="C25">
            <v>18090.940000000002</v>
          </cell>
          <cell r="D25">
            <v>187018982.44</v>
          </cell>
          <cell r="E25">
            <v>197407724.00999999</v>
          </cell>
          <cell r="F25">
            <v>17746.63</v>
          </cell>
          <cell r="G25">
            <v>344.31</v>
          </cell>
        </row>
        <row r="26">
          <cell r="A26" t="str">
            <v>11001</v>
          </cell>
          <cell r="B26" t="str">
            <v>Pasco</v>
          </cell>
          <cell r="C26">
            <v>17375.98</v>
          </cell>
          <cell r="D26">
            <v>198673274.74000001</v>
          </cell>
          <cell r="E26">
            <v>194605174.66999999</v>
          </cell>
          <cell r="F26">
            <v>17113.98</v>
          </cell>
          <cell r="G26">
            <v>262</v>
          </cell>
        </row>
        <row r="27">
          <cell r="A27" t="str">
            <v>39007</v>
          </cell>
          <cell r="B27" t="str">
            <v>Yakima</v>
          </cell>
          <cell r="C27">
            <v>16493.869999999995</v>
          </cell>
          <cell r="D27">
            <v>181712068.97</v>
          </cell>
          <cell r="E27">
            <v>192490921.13999999</v>
          </cell>
          <cell r="F27">
            <v>16129.129999999996</v>
          </cell>
          <cell r="G27">
            <v>364.74</v>
          </cell>
        </row>
        <row r="28">
          <cell r="A28" t="str">
            <v>17408</v>
          </cell>
          <cell r="B28" t="str">
            <v>Auburn</v>
          </cell>
          <cell r="C28">
            <v>15752.660000000002</v>
          </cell>
          <cell r="D28">
            <v>184701714.09</v>
          </cell>
          <cell r="E28">
            <v>188577306.93000001</v>
          </cell>
          <cell r="F28">
            <v>15463.990000000002</v>
          </cell>
          <cell r="G28">
            <v>288.66999999999996</v>
          </cell>
        </row>
        <row r="29">
          <cell r="A29" t="str">
            <v>17403</v>
          </cell>
          <cell r="B29" t="str">
            <v>Renton</v>
          </cell>
          <cell r="C29">
            <v>15737.800000000001</v>
          </cell>
          <cell r="D29">
            <v>182475120.61000001</v>
          </cell>
          <cell r="E29">
            <v>186255451.99000001</v>
          </cell>
          <cell r="F29">
            <v>15384.130000000001</v>
          </cell>
          <cell r="G29">
            <v>353.67</v>
          </cell>
        </row>
        <row r="30">
          <cell r="A30" t="str">
            <v>31006</v>
          </cell>
          <cell r="B30" t="str">
            <v>Mukilteo</v>
          </cell>
          <cell r="C30">
            <v>15387.73</v>
          </cell>
          <cell r="D30">
            <v>176795472.43000001</v>
          </cell>
          <cell r="E30">
            <v>181087322.66999999</v>
          </cell>
          <cell r="F30">
            <v>15119.84</v>
          </cell>
          <cell r="G30">
            <v>267.89</v>
          </cell>
        </row>
        <row r="31">
          <cell r="A31" t="str">
            <v>34003</v>
          </cell>
          <cell r="B31" t="str">
            <v>North Thurston</v>
          </cell>
          <cell r="C31">
            <v>14918.66</v>
          </cell>
          <cell r="D31">
            <v>164416564.66999999</v>
          </cell>
          <cell r="E31">
            <v>165329809.88999999</v>
          </cell>
          <cell r="F31">
            <v>14603.88</v>
          </cell>
          <cell r="G31">
            <v>314.77999999999997</v>
          </cell>
        </row>
        <row r="32">
          <cell r="A32" t="str">
            <v>32356</v>
          </cell>
          <cell r="B32" t="str">
            <v>Central Valley</v>
          </cell>
          <cell r="C32">
            <v>13406.650000000001</v>
          </cell>
          <cell r="D32">
            <v>141916714.90000001</v>
          </cell>
          <cell r="E32">
            <v>146268774.77000001</v>
          </cell>
          <cell r="F32">
            <v>13098.320000000002</v>
          </cell>
          <cell r="G32">
            <v>308.33000000000004</v>
          </cell>
        </row>
        <row r="33">
          <cell r="A33" t="str">
            <v>06119</v>
          </cell>
          <cell r="B33" t="str">
            <v>Battle Ground</v>
          </cell>
          <cell r="C33">
            <v>12891.859999999997</v>
          </cell>
          <cell r="D33">
            <v>141183509.5</v>
          </cell>
          <cell r="E33">
            <v>145068036.13999999</v>
          </cell>
          <cell r="F33">
            <v>12762.639999999998</v>
          </cell>
          <cell r="G33">
            <v>129.22</v>
          </cell>
        </row>
        <row r="34">
          <cell r="A34" t="str">
            <v>03400</v>
          </cell>
          <cell r="B34" t="str">
            <v>Richland</v>
          </cell>
          <cell r="C34">
            <v>12871.259999999998</v>
          </cell>
          <cell r="D34">
            <v>132309736.3</v>
          </cell>
          <cell r="E34">
            <v>133697253.94</v>
          </cell>
          <cell r="F34">
            <v>12629.71</v>
          </cell>
          <cell r="G34">
            <v>241.55</v>
          </cell>
        </row>
        <row r="35">
          <cell r="A35" t="str">
            <v>27400</v>
          </cell>
          <cell r="B35" t="str">
            <v>Clover Park</v>
          </cell>
          <cell r="C35">
            <v>12671.419999999998</v>
          </cell>
          <cell r="D35">
            <v>154159242.18000001</v>
          </cell>
          <cell r="E35">
            <v>159536472.09999999</v>
          </cell>
          <cell r="F35">
            <v>12211.039999999999</v>
          </cell>
          <cell r="G35">
            <v>460.37999999999994</v>
          </cell>
        </row>
        <row r="36">
          <cell r="A36" t="str">
            <v>18401</v>
          </cell>
          <cell r="B36" t="str">
            <v>Central Kitsap</v>
          </cell>
          <cell r="C36">
            <v>11073.5</v>
          </cell>
          <cell r="D36">
            <v>125007967.89</v>
          </cell>
          <cell r="E36">
            <v>128828241.31999999</v>
          </cell>
          <cell r="F36">
            <v>10786.05</v>
          </cell>
          <cell r="G36">
            <v>287.45</v>
          </cell>
        </row>
        <row r="37">
          <cell r="A37" t="str">
            <v>31025</v>
          </cell>
          <cell r="B37" t="str">
            <v>Marysville</v>
          </cell>
          <cell r="C37">
            <v>11068.369999999999</v>
          </cell>
          <cell r="D37">
            <v>135280187.13</v>
          </cell>
          <cell r="E37">
            <v>138276375.40000001</v>
          </cell>
          <cell r="F37">
            <v>10835.039999999999</v>
          </cell>
          <cell r="G37">
            <v>233.33</v>
          </cell>
        </row>
        <row r="38">
          <cell r="A38" t="str">
            <v>37501</v>
          </cell>
          <cell r="B38" t="str">
            <v>Bellingham</v>
          </cell>
          <cell r="C38">
            <v>11062.08</v>
          </cell>
          <cell r="D38">
            <v>130639546.45</v>
          </cell>
          <cell r="E38">
            <v>131923670.51000001</v>
          </cell>
          <cell r="F38">
            <v>10866.75</v>
          </cell>
          <cell r="G38">
            <v>195.32999999999998</v>
          </cell>
        </row>
        <row r="39">
          <cell r="A39">
            <v>19</v>
          </cell>
          <cell r="C39">
            <v>296531.46000000002</v>
          </cell>
          <cell r="D39">
            <v>3368384891.7999997</v>
          </cell>
          <cell r="E39">
            <v>3455233429.7500005</v>
          </cell>
          <cell r="F39">
            <v>290701.98</v>
          </cell>
          <cell r="G39">
            <v>5829.4800000000005</v>
          </cell>
        </row>
        <row r="40">
          <cell r="A40" t="str">
            <v>5,000-9,999</v>
          </cell>
          <cell r="C40"/>
          <cell r="D40"/>
          <cell r="E40"/>
          <cell r="F40"/>
          <cell r="G40"/>
        </row>
        <row r="41">
          <cell r="A41" t="str">
            <v>31201</v>
          </cell>
          <cell r="B41" t="str">
            <v>Snohomish</v>
          </cell>
          <cell r="C41">
            <v>9901.41</v>
          </cell>
          <cell r="D41">
            <v>113665393.94</v>
          </cell>
          <cell r="E41">
            <v>115116784.56999999</v>
          </cell>
          <cell r="F41">
            <v>9756.5300000000007</v>
          </cell>
          <cell r="G41">
            <v>144.88</v>
          </cell>
        </row>
        <row r="42">
          <cell r="A42" t="str">
            <v>34111</v>
          </cell>
          <cell r="B42" t="str">
            <v>Olympia</v>
          </cell>
          <cell r="C42">
            <v>9795.6</v>
          </cell>
          <cell r="D42">
            <v>107993882.03</v>
          </cell>
          <cell r="E42">
            <v>108858249.02</v>
          </cell>
          <cell r="F42">
            <v>9603.7900000000009</v>
          </cell>
          <cell r="G42">
            <v>191.81</v>
          </cell>
        </row>
        <row r="43">
          <cell r="A43" t="str">
            <v>18402</v>
          </cell>
          <cell r="B43" t="str">
            <v>South Kitsap</v>
          </cell>
          <cell r="C43">
            <v>9745.84</v>
          </cell>
          <cell r="D43">
            <v>103829140.55</v>
          </cell>
          <cell r="E43">
            <v>110704301.77</v>
          </cell>
          <cell r="F43">
            <v>9518.17</v>
          </cell>
          <cell r="G43">
            <v>227.67000000000002</v>
          </cell>
        </row>
        <row r="44">
          <cell r="A44" t="str">
            <v>32354</v>
          </cell>
          <cell r="B44" t="str">
            <v>Mead</v>
          </cell>
          <cell r="C44">
            <v>9677.5899999999983</v>
          </cell>
          <cell r="D44">
            <v>104651191.91</v>
          </cell>
          <cell r="E44">
            <v>106701847.16</v>
          </cell>
          <cell r="F44">
            <v>9545.2599999999984</v>
          </cell>
          <cell r="G44">
            <v>132.32999999999998</v>
          </cell>
        </row>
        <row r="45">
          <cell r="A45" t="str">
            <v>17412</v>
          </cell>
          <cell r="B45" t="str">
            <v>Shoreline</v>
          </cell>
          <cell r="C45">
            <v>9343.32</v>
          </cell>
          <cell r="D45">
            <v>107937900.84</v>
          </cell>
          <cell r="E45">
            <v>108979067.2</v>
          </cell>
          <cell r="F45">
            <v>9178.85</v>
          </cell>
          <cell r="G45">
            <v>164.47000000000003</v>
          </cell>
        </row>
        <row r="46">
          <cell r="A46" t="str">
            <v>27320</v>
          </cell>
          <cell r="B46" t="str">
            <v>Sumner</v>
          </cell>
          <cell r="C46">
            <v>9098.909999999998</v>
          </cell>
          <cell r="D46">
            <v>102980886.65000001</v>
          </cell>
          <cell r="E46">
            <v>104269325.09999999</v>
          </cell>
          <cell r="F46">
            <v>8960.6799999999985</v>
          </cell>
          <cell r="G46">
            <v>138.23000000000002</v>
          </cell>
        </row>
        <row r="47">
          <cell r="A47" t="str">
            <v>27401</v>
          </cell>
          <cell r="B47" t="str">
            <v>Peninsula</v>
          </cell>
          <cell r="C47">
            <v>8694.7900000000009</v>
          </cell>
          <cell r="D47">
            <v>97048845.969999999</v>
          </cell>
          <cell r="E47">
            <v>98149916.299999997</v>
          </cell>
          <cell r="F47">
            <v>8518.68</v>
          </cell>
          <cell r="G47">
            <v>176.10999999999999</v>
          </cell>
        </row>
        <row r="48">
          <cell r="A48" t="str">
            <v>13161</v>
          </cell>
          <cell r="B48" t="str">
            <v>Moses Lake</v>
          </cell>
          <cell r="C48">
            <v>8463.5500000000011</v>
          </cell>
          <cell r="D48">
            <v>93661735.459999993</v>
          </cell>
          <cell r="E48">
            <v>98630265.260000005</v>
          </cell>
          <cell r="F48">
            <v>8309.11</v>
          </cell>
          <cell r="G48">
            <v>154.44</v>
          </cell>
        </row>
        <row r="49">
          <cell r="A49" t="str">
            <v>31004</v>
          </cell>
          <cell r="B49" t="str">
            <v>Lake Stevens</v>
          </cell>
          <cell r="C49">
            <v>8384.2499999999964</v>
          </cell>
          <cell r="D49">
            <v>88667001.019999996</v>
          </cell>
          <cell r="E49">
            <v>89983356.620000005</v>
          </cell>
          <cell r="F49">
            <v>8201.6899999999969</v>
          </cell>
          <cell r="G49">
            <v>182.56</v>
          </cell>
        </row>
        <row r="50">
          <cell r="A50" t="str">
            <v>04246</v>
          </cell>
          <cell r="B50" t="str">
            <v>Wenatchee</v>
          </cell>
          <cell r="C50">
            <v>8054.2499999999991</v>
          </cell>
          <cell r="D50">
            <v>88876738.480000004</v>
          </cell>
          <cell r="E50">
            <v>90813294.209999993</v>
          </cell>
          <cell r="F50">
            <v>7919.579999999999</v>
          </cell>
          <cell r="G50">
            <v>134.67000000000002</v>
          </cell>
        </row>
        <row r="51">
          <cell r="A51" t="str">
            <v>17409</v>
          </cell>
          <cell r="B51" t="str">
            <v>Tahoma</v>
          </cell>
          <cell r="C51">
            <v>7829.7900000000009</v>
          </cell>
          <cell r="D51">
            <v>79334474.370000005</v>
          </cell>
          <cell r="E51">
            <v>84384991.260000005</v>
          </cell>
          <cell r="F51">
            <v>7681.6800000000012</v>
          </cell>
          <cell r="G51">
            <v>148.11000000000001</v>
          </cell>
        </row>
        <row r="52">
          <cell r="A52" t="str">
            <v>27402</v>
          </cell>
          <cell r="B52" t="str">
            <v>Franklin Pierce</v>
          </cell>
          <cell r="C52">
            <v>7739.739999999998</v>
          </cell>
          <cell r="D52">
            <v>88901410.379999995</v>
          </cell>
          <cell r="E52">
            <v>96819842.829999998</v>
          </cell>
          <cell r="F52">
            <v>7588.2999999999984</v>
          </cell>
          <cell r="G52">
            <v>151.44</v>
          </cell>
        </row>
        <row r="53">
          <cell r="A53" t="str">
            <v>34033</v>
          </cell>
          <cell r="B53" t="str">
            <v>Tumwater</v>
          </cell>
          <cell r="C53">
            <v>6838.1100000000006</v>
          </cell>
          <cell r="D53">
            <v>73008918.209999993</v>
          </cell>
          <cell r="E53">
            <v>73174956.659999996</v>
          </cell>
          <cell r="F53">
            <v>6719.1500000000005</v>
          </cell>
          <cell r="G53">
            <v>118.96000000000001</v>
          </cell>
        </row>
        <row r="54">
          <cell r="A54" t="str">
            <v>29320</v>
          </cell>
          <cell r="B54" t="str">
            <v>Mt Vernon</v>
          </cell>
          <cell r="C54">
            <v>6811.31</v>
          </cell>
          <cell r="D54">
            <v>80572417.030000001</v>
          </cell>
          <cell r="E54">
            <v>81604334.040000007</v>
          </cell>
          <cell r="F54">
            <v>6695.8600000000006</v>
          </cell>
          <cell r="G54">
            <v>115.45</v>
          </cell>
        </row>
        <row r="55">
          <cell r="A55" t="str">
            <v>08122</v>
          </cell>
          <cell r="B55" t="str">
            <v>Longview</v>
          </cell>
          <cell r="C55">
            <v>6786.91</v>
          </cell>
          <cell r="D55">
            <v>75293853.989999995</v>
          </cell>
          <cell r="E55">
            <v>78829240.109999999</v>
          </cell>
          <cell r="F55">
            <v>6607.14</v>
          </cell>
          <cell r="G55">
            <v>179.76999999999998</v>
          </cell>
        </row>
        <row r="56">
          <cell r="A56" t="str">
            <v>39201</v>
          </cell>
          <cell r="B56" t="str">
            <v>Sunnyside</v>
          </cell>
          <cell r="C56">
            <v>6760.82</v>
          </cell>
          <cell r="D56">
            <v>71766399.200000003</v>
          </cell>
          <cell r="E56">
            <v>79867049.420000002</v>
          </cell>
          <cell r="F56">
            <v>6645.9299999999994</v>
          </cell>
          <cell r="G56">
            <v>114.89</v>
          </cell>
        </row>
        <row r="57">
          <cell r="A57" t="str">
            <v>31103</v>
          </cell>
          <cell r="B57" t="str">
            <v>Monroe</v>
          </cell>
          <cell r="C57">
            <v>6669.04</v>
          </cell>
          <cell r="D57">
            <v>73536979.069999993</v>
          </cell>
          <cell r="E57">
            <v>72540912.709999993</v>
          </cell>
          <cell r="F57">
            <v>6585.04</v>
          </cell>
          <cell r="G57">
            <v>84</v>
          </cell>
        </row>
        <row r="58">
          <cell r="A58" t="str">
            <v>06117</v>
          </cell>
          <cell r="B58" t="str">
            <v>Camas</v>
          </cell>
          <cell r="C58">
            <v>6667.2099999999991</v>
          </cell>
          <cell r="D58">
            <v>68821766.870000005</v>
          </cell>
          <cell r="E58">
            <v>68852286.189999998</v>
          </cell>
          <cell r="F58">
            <v>6593.7699999999995</v>
          </cell>
          <cell r="G58">
            <v>73.44</v>
          </cell>
        </row>
        <row r="59">
          <cell r="A59" t="str">
            <v>17410</v>
          </cell>
          <cell r="B59" t="str">
            <v>Snoqualmie Valley</v>
          </cell>
          <cell r="C59">
            <v>6643.17</v>
          </cell>
          <cell r="D59">
            <v>69414073.329999998</v>
          </cell>
          <cell r="E59">
            <v>70282817.75</v>
          </cell>
          <cell r="F59">
            <v>6514.95</v>
          </cell>
          <cell r="G59">
            <v>128.22</v>
          </cell>
        </row>
        <row r="60">
          <cell r="A60" t="str">
            <v>18400</v>
          </cell>
          <cell r="B60" t="str">
            <v>North Kitsap</v>
          </cell>
          <cell r="C60">
            <v>6013.880000000001</v>
          </cell>
          <cell r="D60">
            <v>70558504.670000002</v>
          </cell>
          <cell r="E60">
            <v>70903347.819999993</v>
          </cell>
          <cell r="F60">
            <v>5898.4300000000012</v>
          </cell>
          <cell r="G60">
            <v>115.45</v>
          </cell>
        </row>
        <row r="61">
          <cell r="A61" t="str">
            <v>36140</v>
          </cell>
          <cell r="B61" t="str">
            <v>Walla Walla</v>
          </cell>
          <cell r="C61">
            <v>5956.94</v>
          </cell>
          <cell r="D61">
            <v>70291960.180000007</v>
          </cell>
          <cell r="E61">
            <v>71473046.200000003</v>
          </cell>
          <cell r="F61">
            <v>5865.32</v>
          </cell>
          <cell r="G61">
            <v>91.62</v>
          </cell>
        </row>
        <row r="62">
          <cell r="A62" t="str">
            <v>09206</v>
          </cell>
          <cell r="B62" t="str">
            <v>Eastmont</v>
          </cell>
          <cell r="C62">
            <v>5901.82</v>
          </cell>
          <cell r="D62">
            <v>61092157.640000001</v>
          </cell>
          <cell r="E62">
            <v>64761831.530000001</v>
          </cell>
          <cell r="F62">
            <v>5802</v>
          </cell>
          <cell r="G62">
            <v>99.82</v>
          </cell>
        </row>
        <row r="63">
          <cell r="A63" t="str">
            <v>15201</v>
          </cell>
          <cell r="B63" t="str">
            <v>Oak Harbor</v>
          </cell>
          <cell r="C63">
            <v>5781.4700000000021</v>
          </cell>
          <cell r="D63">
            <v>60189717.579999998</v>
          </cell>
          <cell r="E63">
            <v>62248578.140000001</v>
          </cell>
          <cell r="F63">
            <v>5625.9100000000017</v>
          </cell>
          <cell r="G63">
            <v>155.56</v>
          </cell>
        </row>
        <row r="64">
          <cell r="A64" t="str">
            <v>34002</v>
          </cell>
          <cell r="B64" t="str">
            <v>Yelm</v>
          </cell>
          <cell r="C64">
            <v>5660.2500000000009</v>
          </cell>
          <cell r="D64">
            <v>57543208.729999997</v>
          </cell>
          <cell r="E64">
            <v>61509023.229999997</v>
          </cell>
          <cell r="F64">
            <v>5566.3600000000006</v>
          </cell>
          <cell r="G64">
            <v>93.89</v>
          </cell>
        </row>
        <row r="65">
          <cell r="A65" t="str">
            <v>27083</v>
          </cell>
          <cell r="B65" t="str">
            <v>University Place</v>
          </cell>
          <cell r="C65">
            <v>5626.7999999999993</v>
          </cell>
          <cell r="D65">
            <v>59374151.329999998</v>
          </cell>
          <cell r="E65">
            <v>61322766.409999996</v>
          </cell>
          <cell r="F65">
            <v>5546.2499999999991</v>
          </cell>
          <cell r="G65">
            <v>80.55</v>
          </cell>
        </row>
        <row r="66">
          <cell r="A66" t="str">
            <v>31016</v>
          </cell>
          <cell r="B66" t="str">
            <v>Arlington</v>
          </cell>
          <cell r="C66">
            <v>5430.7700000000013</v>
          </cell>
          <cell r="D66">
            <v>59695353.030000001</v>
          </cell>
          <cell r="E66">
            <v>60274740.549999997</v>
          </cell>
          <cell r="F66">
            <v>5345.880000000001</v>
          </cell>
          <cell r="G66">
            <v>84.89</v>
          </cell>
        </row>
        <row r="67">
          <cell r="A67" t="str">
            <v>18100</v>
          </cell>
          <cell r="B67" t="str">
            <v>Bremerton</v>
          </cell>
          <cell r="C67">
            <v>5373.1699999999992</v>
          </cell>
          <cell r="D67">
            <v>62200655.280000001</v>
          </cell>
          <cell r="E67">
            <v>64178556.979999997</v>
          </cell>
          <cell r="F67">
            <v>5206.829999999999</v>
          </cell>
          <cell r="G67">
            <v>166.34</v>
          </cell>
        </row>
        <row r="68">
          <cell r="A68" t="str">
            <v>24019</v>
          </cell>
          <cell r="B68" t="str">
            <v>Omak</v>
          </cell>
          <cell r="C68">
            <v>5327.78</v>
          </cell>
          <cell r="D68">
            <v>48325305.729999997</v>
          </cell>
          <cell r="E68">
            <v>50928062.799999997</v>
          </cell>
          <cell r="F68">
            <v>5264.33</v>
          </cell>
          <cell r="G68">
            <v>63.45</v>
          </cell>
        </row>
        <row r="69">
          <cell r="A69">
            <v>28</v>
          </cell>
          <cell r="B69"/>
          <cell r="C69">
            <v>204978.49</v>
          </cell>
          <cell r="D69">
            <v>2239234023.4699998</v>
          </cell>
          <cell r="E69">
            <v>2306162791.8400006</v>
          </cell>
          <cell r="F69">
            <v>201265.47000000003</v>
          </cell>
          <cell r="G69">
            <v>3713.0199999999995</v>
          </cell>
        </row>
        <row r="70">
          <cell r="A70" t="str">
            <v>3,000-4,999</v>
          </cell>
          <cell r="C70"/>
          <cell r="D70"/>
          <cell r="E70"/>
          <cell r="F70"/>
          <cell r="G70"/>
        </row>
        <row r="71">
          <cell r="A71" t="str">
            <v>39208</v>
          </cell>
          <cell r="B71" t="str">
            <v>West Valley (Yak)</v>
          </cell>
          <cell r="C71">
            <v>4980.47</v>
          </cell>
          <cell r="D71">
            <v>50139514.560000002</v>
          </cell>
          <cell r="E71">
            <v>52285886.869999997</v>
          </cell>
          <cell r="F71">
            <v>4903.8</v>
          </cell>
          <cell r="G71">
            <v>76.67</v>
          </cell>
        </row>
        <row r="72">
          <cell r="A72" t="str">
            <v>08458</v>
          </cell>
          <cell r="B72" t="str">
            <v>Kelso</v>
          </cell>
          <cell r="C72">
            <v>4972.21</v>
          </cell>
          <cell r="D72">
            <v>53862465.700000003</v>
          </cell>
          <cell r="E72">
            <v>55204988.590000004</v>
          </cell>
          <cell r="F72">
            <v>4934.43</v>
          </cell>
          <cell r="G72">
            <v>37.78</v>
          </cell>
        </row>
        <row r="73">
          <cell r="A73" t="str">
            <v>37502</v>
          </cell>
          <cell r="B73" t="str">
            <v>Ferndale</v>
          </cell>
          <cell r="C73">
            <v>4763.2099999999991</v>
          </cell>
          <cell r="D73">
            <v>55421946.719999999</v>
          </cell>
          <cell r="E73">
            <v>57649200.530000001</v>
          </cell>
          <cell r="F73">
            <v>4679.6599999999989</v>
          </cell>
          <cell r="G73">
            <v>83.55</v>
          </cell>
        </row>
        <row r="74">
          <cell r="A74" t="str">
            <v>32360</v>
          </cell>
          <cell r="B74" t="str">
            <v>Cheney</v>
          </cell>
          <cell r="C74">
            <v>4525.51</v>
          </cell>
          <cell r="D74">
            <v>48870136.530000001</v>
          </cell>
          <cell r="E74">
            <v>50135221.299999997</v>
          </cell>
          <cell r="F74">
            <v>4391.18</v>
          </cell>
          <cell r="G74">
            <v>134.32999999999998</v>
          </cell>
        </row>
        <row r="75">
          <cell r="A75" t="str">
            <v>31401</v>
          </cell>
          <cell r="B75" t="str">
            <v>Stanwood</v>
          </cell>
          <cell r="C75">
            <v>4402.88</v>
          </cell>
          <cell r="D75">
            <v>49346221.25</v>
          </cell>
          <cell r="E75">
            <v>49086841.829999998</v>
          </cell>
          <cell r="F75">
            <v>4324.55</v>
          </cell>
          <cell r="G75">
            <v>78.33</v>
          </cell>
        </row>
        <row r="76">
          <cell r="A76" t="str">
            <v>23309</v>
          </cell>
          <cell r="B76" t="str">
            <v>Shelton</v>
          </cell>
          <cell r="C76">
            <v>4379.58</v>
          </cell>
          <cell r="D76">
            <v>51198668.009999998</v>
          </cell>
          <cell r="E76">
            <v>52655537.630000003</v>
          </cell>
          <cell r="F76">
            <v>4264.87</v>
          </cell>
          <cell r="G76">
            <v>114.71</v>
          </cell>
        </row>
        <row r="77">
          <cell r="A77" t="str">
            <v>17400</v>
          </cell>
          <cell r="B77" t="str">
            <v>Mercer Island</v>
          </cell>
          <cell r="C77">
            <v>4286.3500000000004</v>
          </cell>
          <cell r="D77">
            <v>50608353.079999998</v>
          </cell>
          <cell r="E77">
            <v>51376006.689999998</v>
          </cell>
          <cell r="F77">
            <v>4243.68</v>
          </cell>
          <cell r="G77">
            <v>42.67</v>
          </cell>
        </row>
        <row r="78">
          <cell r="A78" t="str">
            <v>01147</v>
          </cell>
          <cell r="B78" t="str">
            <v>Othello</v>
          </cell>
          <cell r="C78">
            <v>4279.5499999999993</v>
          </cell>
          <cell r="D78">
            <v>43787288.780000001</v>
          </cell>
          <cell r="E78">
            <v>46489950.240000002</v>
          </cell>
          <cell r="F78">
            <v>4168.32</v>
          </cell>
          <cell r="G78">
            <v>111.23</v>
          </cell>
        </row>
        <row r="79">
          <cell r="A79" t="str">
            <v>32361</v>
          </cell>
          <cell r="B79" t="str">
            <v>East Valley (Spok</v>
          </cell>
          <cell r="C79">
            <v>4267.37</v>
          </cell>
          <cell r="D79">
            <v>50070414.960000001</v>
          </cell>
          <cell r="E79">
            <v>51780553.659999996</v>
          </cell>
          <cell r="F79">
            <v>4166.4799999999996</v>
          </cell>
          <cell r="G79">
            <v>100.89</v>
          </cell>
        </row>
        <row r="80">
          <cell r="A80" t="str">
            <v>29101</v>
          </cell>
          <cell r="B80" t="str">
            <v>Sedro Woolley</v>
          </cell>
          <cell r="C80">
            <v>4238.8999999999996</v>
          </cell>
          <cell r="D80">
            <v>49212541.060000002</v>
          </cell>
          <cell r="E80">
            <v>50833758.07</v>
          </cell>
          <cell r="F80">
            <v>4160.67</v>
          </cell>
          <cell r="G80">
            <v>78.23</v>
          </cell>
        </row>
        <row r="81">
          <cell r="A81" t="str">
            <v>39202</v>
          </cell>
          <cell r="B81" t="str">
            <v>Toppenish</v>
          </cell>
          <cell r="C81">
            <v>4140.7299999999996</v>
          </cell>
          <cell r="D81">
            <v>44146646.719999999</v>
          </cell>
          <cell r="E81">
            <v>45799300.539999999</v>
          </cell>
          <cell r="F81">
            <v>4076.5099999999998</v>
          </cell>
          <cell r="G81">
            <v>64.22</v>
          </cell>
        </row>
        <row r="82">
          <cell r="A82" t="str">
            <v>17216</v>
          </cell>
          <cell r="B82" t="str">
            <v>Enumclaw</v>
          </cell>
          <cell r="C82">
            <v>4033.6099999999997</v>
          </cell>
          <cell r="D82">
            <v>47201587.619999997</v>
          </cell>
          <cell r="E82">
            <v>47266347.450000003</v>
          </cell>
          <cell r="F82">
            <v>3981.9399999999996</v>
          </cell>
          <cell r="G82">
            <v>51.67</v>
          </cell>
        </row>
        <row r="83">
          <cell r="A83" t="str">
            <v>05121</v>
          </cell>
          <cell r="B83" t="str">
            <v>Port Angeles</v>
          </cell>
          <cell r="C83">
            <v>3858.1800000000003</v>
          </cell>
          <cell r="D83">
            <v>43160372.170000002</v>
          </cell>
          <cell r="E83">
            <v>44774279.350000001</v>
          </cell>
          <cell r="F83">
            <v>3798.4</v>
          </cell>
          <cell r="G83">
            <v>59.78</v>
          </cell>
        </row>
        <row r="84">
          <cell r="A84" t="str">
            <v>18303</v>
          </cell>
          <cell r="B84" t="str">
            <v>Bainbridge</v>
          </cell>
          <cell r="C84">
            <v>3769.74</v>
          </cell>
          <cell r="D84">
            <v>42544306.670000002</v>
          </cell>
          <cell r="E84">
            <v>42786295.93</v>
          </cell>
          <cell r="F84">
            <v>3708.85</v>
          </cell>
          <cell r="G84">
            <v>60.89</v>
          </cell>
        </row>
        <row r="85">
          <cell r="A85" t="str">
            <v>32363</v>
          </cell>
          <cell r="B85" t="str">
            <v>West Valley (Spok</v>
          </cell>
          <cell r="C85">
            <v>3708.4700000000003</v>
          </cell>
          <cell r="D85">
            <v>41921355.240000002</v>
          </cell>
          <cell r="E85">
            <v>42889209.729999997</v>
          </cell>
          <cell r="F85">
            <v>3643.36</v>
          </cell>
          <cell r="G85">
            <v>65.11</v>
          </cell>
        </row>
        <row r="86">
          <cell r="A86" t="str">
            <v>39200</v>
          </cell>
          <cell r="B86" t="str">
            <v>Grandview</v>
          </cell>
          <cell r="C86">
            <v>3694.87</v>
          </cell>
          <cell r="D86">
            <v>38153412.210000001</v>
          </cell>
          <cell r="E86">
            <v>40574180.25</v>
          </cell>
          <cell r="F86">
            <v>3623.2</v>
          </cell>
          <cell r="G86">
            <v>71.67</v>
          </cell>
        </row>
        <row r="87">
          <cell r="A87" t="str">
            <v>29100</v>
          </cell>
          <cell r="B87" t="str">
            <v>Burlington Edison</v>
          </cell>
          <cell r="C87">
            <v>3685.41</v>
          </cell>
          <cell r="D87">
            <v>44539696.960000001</v>
          </cell>
          <cell r="E87">
            <v>44496862.530000001</v>
          </cell>
          <cell r="F87">
            <v>3637.08</v>
          </cell>
          <cell r="G87">
            <v>48.33</v>
          </cell>
        </row>
        <row r="88">
          <cell r="A88" t="str">
            <v>27417</v>
          </cell>
          <cell r="B88" t="str">
            <v>Fife</v>
          </cell>
          <cell r="C88">
            <v>3676.2200000000003</v>
          </cell>
          <cell r="D88">
            <v>38945406.030000001</v>
          </cell>
          <cell r="E88">
            <v>40987780.520000003</v>
          </cell>
          <cell r="F88">
            <v>3609.44</v>
          </cell>
          <cell r="G88">
            <v>66.78</v>
          </cell>
        </row>
        <row r="89">
          <cell r="A89" t="str">
            <v>21401</v>
          </cell>
          <cell r="B89" t="str">
            <v>Centralia</v>
          </cell>
          <cell r="C89">
            <v>3654.68</v>
          </cell>
          <cell r="D89">
            <v>41179978.159999996</v>
          </cell>
          <cell r="E89">
            <v>43446302.350000001</v>
          </cell>
          <cell r="F89">
            <v>3563.8999999999996</v>
          </cell>
          <cell r="G89">
            <v>90.78</v>
          </cell>
        </row>
        <row r="90">
          <cell r="A90" t="str">
            <v>39119</v>
          </cell>
          <cell r="B90" t="str">
            <v>Selah</v>
          </cell>
          <cell r="C90">
            <v>3599.8300000000004</v>
          </cell>
          <cell r="D90">
            <v>38805813.850000001</v>
          </cell>
          <cell r="E90">
            <v>40466490</v>
          </cell>
          <cell r="F90">
            <v>3558.3600000000006</v>
          </cell>
          <cell r="G90">
            <v>41.47</v>
          </cell>
        </row>
        <row r="91">
          <cell r="A91" t="str">
            <v>27416</v>
          </cell>
          <cell r="B91" t="str">
            <v>White River</v>
          </cell>
          <cell r="C91">
            <v>3567.0899999999997</v>
          </cell>
          <cell r="D91">
            <v>38508584.140000001</v>
          </cell>
          <cell r="E91">
            <v>40638301.469999999</v>
          </cell>
          <cell r="F91">
            <v>3514.1899999999996</v>
          </cell>
          <cell r="G91">
            <v>52.900000000000006</v>
          </cell>
        </row>
        <row r="92">
          <cell r="A92" t="str">
            <v>39207</v>
          </cell>
          <cell r="B92" t="str">
            <v>Wapato</v>
          </cell>
          <cell r="C92">
            <v>3421.0600000000004</v>
          </cell>
          <cell r="D92">
            <v>37726204.479999997</v>
          </cell>
          <cell r="E92">
            <v>40292713.770000003</v>
          </cell>
          <cell r="F92">
            <v>3351.5000000000005</v>
          </cell>
          <cell r="G92">
            <v>69.56</v>
          </cell>
        </row>
        <row r="93">
          <cell r="A93" t="str">
            <v>14005</v>
          </cell>
          <cell r="B93" t="str">
            <v>Aberdeen</v>
          </cell>
          <cell r="C93">
            <v>3346.8000000000006</v>
          </cell>
          <cell r="D93">
            <v>41164409.409999996</v>
          </cell>
          <cell r="E93">
            <v>42484435.710000001</v>
          </cell>
          <cell r="F93">
            <v>3250.5100000000007</v>
          </cell>
          <cell r="G93">
            <v>96.289999999999992</v>
          </cell>
        </row>
        <row r="94">
          <cell r="A94" t="str">
            <v>19401</v>
          </cell>
          <cell r="B94" t="str">
            <v>Ellensburg</v>
          </cell>
          <cell r="C94">
            <v>3274.9199999999996</v>
          </cell>
          <cell r="D94">
            <v>32807481.82</v>
          </cell>
          <cell r="E94">
            <v>36093604.810000002</v>
          </cell>
          <cell r="F94">
            <v>3203.1399999999994</v>
          </cell>
          <cell r="G94">
            <v>71.78</v>
          </cell>
        </row>
        <row r="95">
          <cell r="A95" t="str">
            <v>17407</v>
          </cell>
          <cell r="B95" t="str">
            <v>Riverview</v>
          </cell>
          <cell r="C95">
            <v>3159.6400000000003</v>
          </cell>
          <cell r="D95">
            <v>35272899.68</v>
          </cell>
          <cell r="E95">
            <v>35868496.799999997</v>
          </cell>
          <cell r="F95">
            <v>3085.6400000000003</v>
          </cell>
          <cell r="G95">
            <v>74</v>
          </cell>
        </row>
        <row r="96">
          <cell r="A96" t="str">
            <v>06112</v>
          </cell>
          <cell r="B96" t="str">
            <v>Washougal</v>
          </cell>
          <cell r="C96">
            <v>3143.5400000000009</v>
          </cell>
          <cell r="D96">
            <v>31953812.07</v>
          </cell>
          <cell r="E96">
            <v>34377015.859999999</v>
          </cell>
          <cell r="F96">
            <v>3114.1000000000008</v>
          </cell>
          <cell r="G96">
            <v>29.44</v>
          </cell>
        </row>
        <row r="97">
          <cell r="A97" t="str">
            <v>39090</v>
          </cell>
          <cell r="B97" t="str">
            <v>East Valley (Yak)</v>
          </cell>
          <cell r="C97">
            <v>3123.98</v>
          </cell>
          <cell r="D97">
            <v>33487164.960000001</v>
          </cell>
          <cell r="E97">
            <v>33995019.109999999</v>
          </cell>
          <cell r="F97">
            <v>3079.65</v>
          </cell>
          <cell r="G97">
            <v>44.33</v>
          </cell>
        </row>
        <row r="98">
          <cell r="A98" t="str">
            <v>27001</v>
          </cell>
          <cell r="B98" t="str">
            <v>Steilacoom Hist.</v>
          </cell>
          <cell r="C98">
            <v>3092.01</v>
          </cell>
          <cell r="D98">
            <v>33087403.489999998</v>
          </cell>
          <cell r="E98">
            <v>33606955.259999998</v>
          </cell>
          <cell r="F98">
            <v>3031.4500000000003</v>
          </cell>
          <cell r="G98">
            <v>60.56</v>
          </cell>
        </row>
        <row r="99">
          <cell r="A99" t="str">
            <v>37504</v>
          </cell>
          <cell r="B99" t="str">
            <v>Lynden</v>
          </cell>
          <cell r="C99">
            <v>3063.5699999999997</v>
          </cell>
          <cell r="D99">
            <v>31415839.690000001</v>
          </cell>
          <cell r="E99">
            <v>32845253.559999999</v>
          </cell>
          <cell r="F99">
            <v>2989.4599999999996</v>
          </cell>
          <cell r="G99">
            <v>74.11</v>
          </cell>
        </row>
        <row r="100">
          <cell r="A100" t="str">
            <v>21302</v>
          </cell>
          <cell r="B100" t="str">
            <v>Chehalis</v>
          </cell>
          <cell r="C100">
            <v>3015.2599999999993</v>
          </cell>
          <cell r="D100">
            <v>33994117.710000001</v>
          </cell>
          <cell r="E100">
            <v>35918343.219999999</v>
          </cell>
          <cell r="F100">
            <v>2806.6399999999994</v>
          </cell>
          <cell r="G100">
            <v>208.62</v>
          </cell>
        </row>
        <row r="101">
          <cell r="A101">
            <v>30</v>
          </cell>
          <cell r="C101">
            <v>115125.63999999997</v>
          </cell>
          <cell r="D101">
            <v>1272534043.73</v>
          </cell>
          <cell r="E101">
            <v>1317105133.6299996</v>
          </cell>
          <cell r="F101">
            <v>112864.96000000001</v>
          </cell>
          <cell r="G101">
            <v>2260.6799999999998</v>
          </cell>
        </row>
        <row r="102">
          <cell r="A102" t="str">
            <v>2,000-2,999</v>
          </cell>
          <cell r="C102"/>
          <cell r="D102"/>
          <cell r="E102"/>
          <cell r="F102"/>
          <cell r="G102"/>
        </row>
        <row r="103">
          <cell r="A103" t="str">
            <v>17406</v>
          </cell>
          <cell r="B103" t="str">
            <v>Tukwila</v>
          </cell>
          <cell r="C103">
            <v>2981.2899999999991</v>
          </cell>
          <cell r="D103">
            <v>43805141.649999999</v>
          </cell>
          <cell r="E103">
            <v>41966046.280000001</v>
          </cell>
          <cell r="F103">
            <v>2937.0699999999993</v>
          </cell>
          <cell r="G103">
            <v>44.22</v>
          </cell>
        </row>
        <row r="104">
          <cell r="A104" t="str">
            <v>05402</v>
          </cell>
          <cell r="B104" t="str">
            <v>Quillayute Valley</v>
          </cell>
          <cell r="C104">
            <v>2958.9199999999996</v>
          </cell>
          <cell r="D104">
            <v>27847119.649999999</v>
          </cell>
          <cell r="E104">
            <v>27474266.25</v>
          </cell>
          <cell r="F104">
            <v>2942.0299999999997</v>
          </cell>
          <cell r="G104">
            <v>16.89</v>
          </cell>
        </row>
        <row r="105">
          <cell r="A105" t="str">
            <v>13144</v>
          </cell>
          <cell r="B105" t="str">
            <v>Quincy</v>
          </cell>
          <cell r="C105">
            <v>2904.1099999999997</v>
          </cell>
          <cell r="D105">
            <v>32933369.789999999</v>
          </cell>
          <cell r="E105">
            <v>35163866.549999997</v>
          </cell>
          <cell r="F105">
            <v>2850.9999999999995</v>
          </cell>
          <cell r="G105">
            <v>53.11</v>
          </cell>
        </row>
        <row r="106">
          <cell r="A106" t="str">
            <v>05323</v>
          </cell>
          <cell r="B106" t="str">
            <v>Sequim</v>
          </cell>
          <cell r="C106">
            <v>2794.2999999999997</v>
          </cell>
          <cell r="D106">
            <v>29931145.149999999</v>
          </cell>
          <cell r="E106">
            <v>29991671.260000002</v>
          </cell>
          <cell r="F106">
            <v>2746.97</v>
          </cell>
          <cell r="G106">
            <v>47.33</v>
          </cell>
        </row>
        <row r="107">
          <cell r="A107" t="str">
            <v>03116</v>
          </cell>
          <cell r="B107" t="str">
            <v>Prosser</v>
          </cell>
          <cell r="C107">
            <v>2770.2599999999998</v>
          </cell>
          <cell r="D107">
            <v>32422192.800000001</v>
          </cell>
          <cell r="E107">
            <v>32493453.940000001</v>
          </cell>
          <cell r="F107">
            <v>2717.49</v>
          </cell>
          <cell r="G107">
            <v>52.769999999999996</v>
          </cell>
        </row>
        <row r="108">
          <cell r="A108" t="str">
            <v>29103</v>
          </cell>
          <cell r="B108" t="str">
            <v>Anacortes</v>
          </cell>
          <cell r="C108">
            <v>2749.3999999999996</v>
          </cell>
          <cell r="D108">
            <v>31504865.640000001</v>
          </cell>
          <cell r="E108">
            <v>32300280.16</v>
          </cell>
          <cell r="F108">
            <v>2697.5099999999998</v>
          </cell>
          <cell r="G108">
            <v>51.89</v>
          </cell>
        </row>
        <row r="109">
          <cell r="A109" t="str">
            <v>38267</v>
          </cell>
          <cell r="B109" t="str">
            <v>Pullman</v>
          </cell>
          <cell r="C109">
            <v>2727.79</v>
          </cell>
          <cell r="D109">
            <v>24822500.800000001</v>
          </cell>
          <cell r="E109">
            <v>27100610.510000002</v>
          </cell>
          <cell r="F109">
            <v>2650.23</v>
          </cell>
          <cell r="G109">
            <v>77.56</v>
          </cell>
        </row>
        <row r="110">
          <cell r="A110" t="str">
            <v>02250</v>
          </cell>
          <cell r="B110" t="str">
            <v>Clarkston</v>
          </cell>
          <cell r="C110">
            <v>2675.5500000000006</v>
          </cell>
          <cell r="D110">
            <v>30263633.440000001</v>
          </cell>
          <cell r="E110">
            <v>30901791.329999998</v>
          </cell>
          <cell r="F110">
            <v>2630.0000000000005</v>
          </cell>
          <cell r="G110">
            <v>45.55</v>
          </cell>
        </row>
        <row r="111">
          <cell r="A111" t="str">
            <v>27344</v>
          </cell>
          <cell r="B111" t="str">
            <v>Orting</v>
          </cell>
          <cell r="C111">
            <v>2486.33</v>
          </cell>
          <cell r="D111">
            <v>24960798.59</v>
          </cell>
          <cell r="E111">
            <v>25680562.59</v>
          </cell>
          <cell r="F111">
            <v>2439.33</v>
          </cell>
          <cell r="G111">
            <v>47</v>
          </cell>
        </row>
        <row r="112">
          <cell r="A112" t="str">
            <v>32414</v>
          </cell>
          <cell r="B112" t="str">
            <v>Deer Park</v>
          </cell>
          <cell r="C112">
            <v>2458.25</v>
          </cell>
          <cell r="D112">
            <v>24392078.719999999</v>
          </cell>
          <cell r="E112">
            <v>25552176.07</v>
          </cell>
          <cell r="F112">
            <v>2424.91</v>
          </cell>
          <cell r="G112">
            <v>33.340000000000003</v>
          </cell>
        </row>
        <row r="113">
          <cell r="A113" t="str">
            <v>06122</v>
          </cell>
          <cell r="B113" t="str">
            <v>Ridgefield</v>
          </cell>
          <cell r="C113">
            <v>2423.5300000000002</v>
          </cell>
          <cell r="D113">
            <v>23178231.949999999</v>
          </cell>
          <cell r="E113">
            <v>24665533.120000001</v>
          </cell>
          <cell r="F113">
            <v>2423.5300000000002</v>
          </cell>
          <cell r="G113">
            <v>0</v>
          </cell>
        </row>
        <row r="114">
          <cell r="A114" t="str">
            <v>13165</v>
          </cell>
          <cell r="B114" t="str">
            <v>Ephrata</v>
          </cell>
          <cell r="C114">
            <v>2373.2500000000005</v>
          </cell>
          <cell r="D114">
            <v>25542441.75</v>
          </cell>
          <cell r="E114">
            <v>27255007.039999999</v>
          </cell>
          <cell r="F114">
            <v>2340.3200000000006</v>
          </cell>
          <cell r="G114">
            <v>32.930000000000007</v>
          </cell>
        </row>
        <row r="115">
          <cell r="A115" t="str">
            <v>08404</v>
          </cell>
          <cell r="B115" t="str">
            <v>Woodland</v>
          </cell>
          <cell r="C115">
            <v>2309.5699999999997</v>
          </cell>
          <cell r="D115">
            <v>28140732.239999998</v>
          </cell>
          <cell r="E115">
            <v>28275817.039999999</v>
          </cell>
          <cell r="F115">
            <v>2279.8999999999996</v>
          </cell>
          <cell r="G115">
            <v>29.67</v>
          </cell>
        </row>
        <row r="116">
          <cell r="A116" t="str">
            <v>13073</v>
          </cell>
          <cell r="B116" t="str">
            <v>Wahluke</v>
          </cell>
          <cell r="C116">
            <v>2297.5299999999997</v>
          </cell>
          <cell r="D116">
            <v>25271335.870000001</v>
          </cell>
          <cell r="E116">
            <v>26998476.489999998</v>
          </cell>
          <cell r="F116">
            <v>2265.5299999999997</v>
          </cell>
          <cell r="G116">
            <v>32</v>
          </cell>
        </row>
        <row r="117">
          <cell r="A117" t="str">
            <v>31306</v>
          </cell>
          <cell r="B117" t="str">
            <v>Lakewood</v>
          </cell>
          <cell r="C117">
            <v>2294.2399999999998</v>
          </cell>
          <cell r="D117">
            <v>24323335.460000001</v>
          </cell>
          <cell r="E117">
            <v>26126310.940000001</v>
          </cell>
          <cell r="F117">
            <v>2262.8999999999996</v>
          </cell>
          <cell r="G117">
            <v>31.340000000000003</v>
          </cell>
        </row>
        <row r="118">
          <cell r="A118" t="str">
            <v>34401</v>
          </cell>
          <cell r="B118" t="str">
            <v>Rochester</v>
          </cell>
          <cell r="C118">
            <v>2196.4900000000002</v>
          </cell>
          <cell r="D118">
            <v>25006298.010000002</v>
          </cell>
          <cell r="E118">
            <v>25560166.050000001</v>
          </cell>
          <cell r="F118">
            <v>2148.94</v>
          </cell>
          <cell r="G118">
            <v>47.55</v>
          </cell>
        </row>
        <row r="119">
          <cell r="A119" t="str">
            <v>23403</v>
          </cell>
          <cell r="B119" t="str">
            <v>North Mason</v>
          </cell>
          <cell r="C119">
            <v>2166.36</v>
          </cell>
          <cell r="D119">
            <v>24453734.32</v>
          </cell>
          <cell r="E119">
            <v>24924781.190000001</v>
          </cell>
          <cell r="F119">
            <v>2103.69</v>
          </cell>
          <cell r="G119">
            <v>62.67</v>
          </cell>
        </row>
        <row r="120">
          <cell r="A120" t="str">
            <v>37503</v>
          </cell>
          <cell r="B120" t="str">
            <v>Blaine</v>
          </cell>
          <cell r="C120">
            <v>2120.9499999999998</v>
          </cell>
          <cell r="D120">
            <v>25662881.710000001</v>
          </cell>
          <cell r="E120">
            <v>25688488.77</v>
          </cell>
          <cell r="F120">
            <v>2057.2799999999997</v>
          </cell>
          <cell r="G120">
            <v>63.67</v>
          </cell>
        </row>
        <row r="121">
          <cell r="A121" t="str">
            <v>31332</v>
          </cell>
          <cell r="B121" t="str">
            <v>Granite Falls</v>
          </cell>
          <cell r="C121">
            <v>2086.2799999999997</v>
          </cell>
          <cell r="D121">
            <v>23989765.32</v>
          </cell>
          <cell r="E121">
            <v>23962972.82</v>
          </cell>
          <cell r="F121">
            <v>2043.0499999999997</v>
          </cell>
          <cell r="G121">
            <v>43.23</v>
          </cell>
        </row>
        <row r="122">
          <cell r="A122" t="str">
            <v>11051</v>
          </cell>
          <cell r="B122" t="str">
            <v>North Franklin</v>
          </cell>
          <cell r="C122">
            <v>2078.27</v>
          </cell>
          <cell r="D122">
            <v>23332503.010000002</v>
          </cell>
          <cell r="E122">
            <v>23916297.010000002</v>
          </cell>
          <cell r="F122">
            <v>2029.9399999999998</v>
          </cell>
          <cell r="G122">
            <v>48.33</v>
          </cell>
        </row>
        <row r="123">
          <cell r="A123" t="str">
            <v>31311</v>
          </cell>
          <cell r="B123" t="str">
            <v>Sultan</v>
          </cell>
          <cell r="C123">
            <v>2003.2699999999998</v>
          </cell>
          <cell r="D123">
            <v>22584010.809999999</v>
          </cell>
          <cell r="E123">
            <v>23390837.329999998</v>
          </cell>
          <cell r="F123">
            <v>1974.7099999999998</v>
          </cell>
          <cell r="G123">
            <v>28.56</v>
          </cell>
        </row>
        <row r="124">
          <cell r="A124">
            <v>21</v>
          </cell>
          <cell r="C124">
            <v>51855.939999999981</v>
          </cell>
          <cell r="D124">
            <v>574368116.67999995</v>
          </cell>
          <cell r="E124">
            <v>589389412.74000001</v>
          </cell>
          <cell r="F124">
            <v>50966.33</v>
          </cell>
          <cell r="G124">
            <v>889.6099999999999</v>
          </cell>
        </row>
        <row r="125">
          <cell r="A125" t="str">
            <v>1,000-1,999</v>
          </cell>
        </row>
        <row r="126">
          <cell r="A126" t="str">
            <v>27404</v>
          </cell>
          <cell r="B126" t="str">
            <v>Eatonville</v>
          </cell>
          <cell r="C126">
            <v>1965.67</v>
          </cell>
          <cell r="D126">
            <v>21840578.420000002</v>
          </cell>
          <cell r="E126">
            <v>21281969.43</v>
          </cell>
          <cell r="F126">
            <v>1935.89</v>
          </cell>
          <cell r="G126">
            <v>29.78</v>
          </cell>
        </row>
        <row r="127">
          <cell r="A127" t="str">
            <v>37507</v>
          </cell>
          <cell r="B127" t="str">
            <v>Mount Baker</v>
          </cell>
          <cell r="C127">
            <v>1895.8999999999999</v>
          </cell>
          <cell r="D127">
            <v>23782797.879999999</v>
          </cell>
          <cell r="E127">
            <v>24101277.760000002</v>
          </cell>
          <cell r="F127">
            <v>1859.4499999999998</v>
          </cell>
          <cell r="G127">
            <v>36.450000000000003</v>
          </cell>
        </row>
        <row r="128">
          <cell r="A128" t="str">
            <v>32326</v>
          </cell>
          <cell r="B128" t="str">
            <v>Medical Lake</v>
          </cell>
          <cell r="C128">
            <v>1844.7799999999997</v>
          </cell>
          <cell r="D128">
            <v>19988822.710000001</v>
          </cell>
          <cell r="E128">
            <v>20428245.859999999</v>
          </cell>
          <cell r="F128">
            <v>1807.3399999999997</v>
          </cell>
          <cell r="G128">
            <v>37.44</v>
          </cell>
        </row>
        <row r="129">
          <cell r="A129" t="str">
            <v>33115</v>
          </cell>
          <cell r="B129" t="str">
            <v>Colville</v>
          </cell>
          <cell r="C129">
            <v>1811.87</v>
          </cell>
          <cell r="D129">
            <v>20063948.309999999</v>
          </cell>
          <cell r="E129">
            <v>20571835.940000001</v>
          </cell>
          <cell r="F129">
            <v>1764.31</v>
          </cell>
          <cell r="G129">
            <v>47.56</v>
          </cell>
        </row>
        <row r="130">
          <cell r="A130" t="str">
            <v>06098</v>
          </cell>
          <cell r="B130" t="str">
            <v>Hockinson</v>
          </cell>
          <cell r="C130">
            <v>1787.3</v>
          </cell>
          <cell r="D130">
            <v>18515972.260000002</v>
          </cell>
          <cell r="E130">
            <v>18393716.649999999</v>
          </cell>
          <cell r="F130">
            <v>1772.86</v>
          </cell>
          <cell r="G130">
            <v>14.44</v>
          </cell>
        </row>
        <row r="131">
          <cell r="A131" t="str">
            <v>37505</v>
          </cell>
          <cell r="B131" t="str">
            <v>Meridian</v>
          </cell>
          <cell r="C131">
            <v>1739.1299999999999</v>
          </cell>
          <cell r="D131">
            <v>18761915.129999999</v>
          </cell>
          <cell r="E131">
            <v>19666723.859999999</v>
          </cell>
          <cell r="F131">
            <v>1714.1299999999999</v>
          </cell>
          <cell r="G131">
            <v>25</v>
          </cell>
        </row>
        <row r="132">
          <cell r="A132" t="str">
            <v>13160</v>
          </cell>
          <cell r="B132" t="str">
            <v>Royal</v>
          </cell>
          <cell r="C132">
            <v>1716.3999999999999</v>
          </cell>
          <cell r="D132">
            <v>17655620.469999999</v>
          </cell>
          <cell r="E132">
            <v>18890658.48</v>
          </cell>
          <cell r="F132">
            <v>1698.07</v>
          </cell>
          <cell r="G132">
            <v>18.329999999999998</v>
          </cell>
        </row>
        <row r="133">
          <cell r="A133" t="str">
            <v>14028</v>
          </cell>
          <cell r="B133" t="str">
            <v>Hoquiam</v>
          </cell>
          <cell r="C133">
            <v>1685.14</v>
          </cell>
          <cell r="D133">
            <v>20149390.109999999</v>
          </cell>
          <cell r="E133">
            <v>20723939.100000001</v>
          </cell>
          <cell r="F133">
            <v>1660.8100000000002</v>
          </cell>
          <cell r="G133">
            <v>24.33</v>
          </cell>
        </row>
        <row r="134">
          <cell r="A134" t="str">
            <v>37506</v>
          </cell>
          <cell r="B134" t="str">
            <v>Nooksack Valley</v>
          </cell>
          <cell r="C134">
            <v>1631.4</v>
          </cell>
          <cell r="D134">
            <v>19527468.25</v>
          </cell>
          <cell r="E134">
            <v>20171062.609999999</v>
          </cell>
          <cell r="F134">
            <v>1579.73</v>
          </cell>
          <cell r="G134">
            <v>51.67</v>
          </cell>
        </row>
        <row r="135">
          <cell r="A135" t="str">
            <v>06101</v>
          </cell>
          <cell r="B135" t="str">
            <v>Lacenter</v>
          </cell>
          <cell r="C135">
            <v>1626.69</v>
          </cell>
          <cell r="D135">
            <v>16457369.869999999</v>
          </cell>
          <cell r="E135">
            <v>16609574.65</v>
          </cell>
          <cell r="F135">
            <v>1616.13</v>
          </cell>
          <cell r="G135">
            <v>10.56</v>
          </cell>
        </row>
        <row r="136">
          <cell r="A136" t="str">
            <v>04222</v>
          </cell>
          <cell r="B136" t="str">
            <v>Cashmere</v>
          </cell>
          <cell r="C136">
            <v>1549.41</v>
          </cell>
          <cell r="D136">
            <v>16575978.640000001</v>
          </cell>
          <cell r="E136">
            <v>17188936.280000001</v>
          </cell>
          <cell r="F136">
            <v>1536.0700000000002</v>
          </cell>
          <cell r="G136">
            <v>13.34</v>
          </cell>
        </row>
        <row r="137">
          <cell r="A137" t="str">
            <v>17402</v>
          </cell>
          <cell r="B137" t="str">
            <v>Vashon Island</v>
          </cell>
          <cell r="C137">
            <v>1537.4899999999996</v>
          </cell>
          <cell r="D137">
            <v>19091444.23</v>
          </cell>
          <cell r="E137">
            <v>18777927</v>
          </cell>
          <cell r="F137">
            <v>1521.7099999999996</v>
          </cell>
          <cell r="G137">
            <v>15.780000000000001</v>
          </cell>
        </row>
        <row r="138">
          <cell r="A138" t="str">
            <v>39204</v>
          </cell>
          <cell r="B138" t="str">
            <v>Granger</v>
          </cell>
          <cell r="C138">
            <v>1527.1800000000003</v>
          </cell>
          <cell r="D138">
            <v>17597039.510000002</v>
          </cell>
          <cell r="E138">
            <v>18300688.75</v>
          </cell>
          <cell r="F138">
            <v>1504.9600000000003</v>
          </cell>
          <cell r="G138">
            <v>22.22</v>
          </cell>
        </row>
        <row r="139">
          <cell r="A139" t="str">
            <v>27343</v>
          </cell>
          <cell r="B139" t="str">
            <v>Dieringer</v>
          </cell>
          <cell r="C139">
            <v>1496.48</v>
          </cell>
          <cell r="D139">
            <v>18420929.640000001</v>
          </cell>
          <cell r="E139">
            <v>18740492.739999998</v>
          </cell>
          <cell r="F139">
            <v>1476.7</v>
          </cell>
          <cell r="G139">
            <v>19.78</v>
          </cell>
        </row>
        <row r="140">
          <cell r="A140" t="str">
            <v>32416</v>
          </cell>
          <cell r="B140" t="str">
            <v>Riverside</v>
          </cell>
          <cell r="C140">
            <v>1464.9899999999998</v>
          </cell>
          <cell r="D140">
            <v>17714984.199999999</v>
          </cell>
          <cell r="E140">
            <v>18265307.629999999</v>
          </cell>
          <cell r="F140">
            <v>1438.2099999999998</v>
          </cell>
          <cell r="G140">
            <v>26.78</v>
          </cell>
        </row>
        <row r="141">
          <cell r="A141" t="str">
            <v>03052</v>
          </cell>
          <cell r="B141" t="str">
            <v>Kiona Benton</v>
          </cell>
          <cell r="C141">
            <v>1459.9099999999999</v>
          </cell>
          <cell r="D141">
            <v>17332759.629999999</v>
          </cell>
          <cell r="E141">
            <v>17931331.699999999</v>
          </cell>
          <cell r="F141">
            <v>1447.9099999999999</v>
          </cell>
          <cell r="G141">
            <v>12</v>
          </cell>
        </row>
        <row r="142">
          <cell r="A142" t="str">
            <v>04129</v>
          </cell>
          <cell r="B142" t="str">
            <v>Lake Chelan</v>
          </cell>
          <cell r="C142">
            <v>1453.7899999999997</v>
          </cell>
          <cell r="D142">
            <v>17394224.07</v>
          </cell>
          <cell r="E142">
            <v>17379982.579999998</v>
          </cell>
          <cell r="F142">
            <v>1439.0199999999998</v>
          </cell>
          <cell r="G142">
            <v>14.77</v>
          </cell>
        </row>
        <row r="143">
          <cell r="A143" t="str">
            <v>14068</v>
          </cell>
          <cell r="B143" t="str">
            <v>Elma</v>
          </cell>
          <cell r="C143">
            <v>1445.8700000000001</v>
          </cell>
          <cell r="D143">
            <v>16971752.760000002</v>
          </cell>
          <cell r="E143">
            <v>18005234.809999999</v>
          </cell>
          <cell r="F143">
            <v>1409.8700000000001</v>
          </cell>
          <cell r="G143">
            <v>36</v>
          </cell>
        </row>
        <row r="144">
          <cell r="A144" t="str">
            <v>32325</v>
          </cell>
          <cell r="B144" t="str">
            <v>Nine Mile Falls</v>
          </cell>
          <cell r="C144">
            <v>1439.66</v>
          </cell>
          <cell r="D144">
            <v>15937707.82</v>
          </cell>
          <cell r="E144">
            <v>16180427.51</v>
          </cell>
          <cell r="F144">
            <v>1412.44</v>
          </cell>
          <cell r="G144">
            <v>27.22</v>
          </cell>
        </row>
        <row r="145">
          <cell r="A145" t="str">
            <v>15206</v>
          </cell>
          <cell r="B145" t="str">
            <v>South Whidbey</v>
          </cell>
          <cell r="C145">
            <v>1379.96</v>
          </cell>
          <cell r="D145">
            <v>16096675.83</v>
          </cell>
          <cell r="E145">
            <v>16286619.789999999</v>
          </cell>
          <cell r="F145">
            <v>1370.63</v>
          </cell>
          <cell r="G145">
            <v>9.33</v>
          </cell>
        </row>
        <row r="146">
          <cell r="A146" t="str">
            <v>14066</v>
          </cell>
          <cell r="B146" t="str">
            <v>Montesano</v>
          </cell>
          <cell r="C146">
            <v>1377.1200000000001</v>
          </cell>
          <cell r="D146">
            <v>14078881.59</v>
          </cell>
          <cell r="E146">
            <v>14965285.609999999</v>
          </cell>
          <cell r="F146">
            <v>1342.3400000000001</v>
          </cell>
          <cell r="G146">
            <v>34.78</v>
          </cell>
        </row>
        <row r="147">
          <cell r="A147" t="str">
            <v>04228</v>
          </cell>
          <cell r="B147" t="str">
            <v>Cascade</v>
          </cell>
          <cell r="C147">
            <v>1329.2900000000002</v>
          </cell>
          <cell r="D147">
            <v>14960668.439999999</v>
          </cell>
          <cell r="E147">
            <v>15331378.57</v>
          </cell>
          <cell r="F147">
            <v>1318.7300000000002</v>
          </cell>
          <cell r="G147">
            <v>10.56</v>
          </cell>
        </row>
        <row r="148">
          <cell r="A148" t="str">
            <v>39205</v>
          </cell>
          <cell r="B148" t="str">
            <v>Zillah</v>
          </cell>
          <cell r="C148">
            <v>1324.36</v>
          </cell>
          <cell r="D148">
            <v>13936927.91</v>
          </cell>
          <cell r="E148">
            <v>13905607.939999999</v>
          </cell>
          <cell r="F148">
            <v>1312.02</v>
          </cell>
          <cell r="G148">
            <v>12.34</v>
          </cell>
        </row>
        <row r="149">
          <cell r="A149" t="str">
            <v>39003</v>
          </cell>
          <cell r="B149" t="str">
            <v>Naches Valley</v>
          </cell>
          <cell r="C149">
            <v>1317.1100000000001</v>
          </cell>
          <cell r="D149">
            <v>14461570.300000001</v>
          </cell>
          <cell r="E149">
            <v>14749365.91</v>
          </cell>
          <cell r="F149">
            <v>1302.6600000000001</v>
          </cell>
          <cell r="G149">
            <v>14.45</v>
          </cell>
        </row>
        <row r="150">
          <cell r="A150" t="str">
            <v>20405</v>
          </cell>
          <cell r="B150" t="str">
            <v>White Salmon</v>
          </cell>
          <cell r="C150">
            <v>1253.4599999999998</v>
          </cell>
          <cell r="D150">
            <v>14672845.609999999</v>
          </cell>
          <cell r="E150">
            <v>15123237.5</v>
          </cell>
          <cell r="F150">
            <v>1253.4599999999998</v>
          </cell>
          <cell r="G150">
            <v>0</v>
          </cell>
        </row>
        <row r="151">
          <cell r="A151" t="str">
            <v>08401</v>
          </cell>
          <cell r="B151" t="str">
            <v>Castle Rock</v>
          </cell>
          <cell r="C151">
            <v>1234.45</v>
          </cell>
          <cell r="D151">
            <v>13429835.48</v>
          </cell>
          <cell r="E151">
            <v>13370076.4</v>
          </cell>
          <cell r="F151">
            <v>1211.23</v>
          </cell>
          <cell r="G151">
            <v>23.22</v>
          </cell>
        </row>
        <row r="152">
          <cell r="A152" t="str">
            <v>36250</v>
          </cell>
          <cell r="B152" t="str">
            <v>College Place</v>
          </cell>
          <cell r="C152">
            <v>1219.03</v>
          </cell>
          <cell r="D152">
            <v>13801962.09</v>
          </cell>
          <cell r="E152">
            <v>14261038.619999999</v>
          </cell>
          <cell r="F152">
            <v>1197.47</v>
          </cell>
          <cell r="G152">
            <v>21.560000000000002</v>
          </cell>
        </row>
        <row r="153">
          <cell r="A153" t="str">
            <v>34402</v>
          </cell>
          <cell r="B153" t="str">
            <v>Tenino</v>
          </cell>
          <cell r="C153">
            <v>1197.94</v>
          </cell>
          <cell r="D153">
            <v>13668946.710000001</v>
          </cell>
          <cell r="E153">
            <v>13598614.439999999</v>
          </cell>
          <cell r="F153">
            <v>1172.3900000000001</v>
          </cell>
          <cell r="G153">
            <v>25.549999999999997</v>
          </cell>
        </row>
        <row r="154">
          <cell r="A154" t="str">
            <v>39203</v>
          </cell>
          <cell r="B154" t="str">
            <v>Highland</v>
          </cell>
          <cell r="C154">
            <v>1171.7600000000002</v>
          </cell>
          <cell r="D154">
            <v>13513595.85</v>
          </cell>
          <cell r="E154">
            <v>14118790.279999999</v>
          </cell>
          <cell r="F154">
            <v>1147.5400000000002</v>
          </cell>
          <cell r="G154">
            <v>24.22</v>
          </cell>
        </row>
        <row r="155">
          <cell r="A155" t="str">
            <v>16050</v>
          </cell>
          <cell r="B155" t="str">
            <v>Port Townsend</v>
          </cell>
          <cell r="C155">
            <v>1167.4499999999998</v>
          </cell>
          <cell r="D155">
            <v>14839944.289999999</v>
          </cell>
          <cell r="E155">
            <v>15072426.73</v>
          </cell>
          <cell r="F155">
            <v>1147.2299999999998</v>
          </cell>
          <cell r="G155">
            <v>20.22</v>
          </cell>
        </row>
        <row r="156">
          <cell r="A156" t="str">
            <v>24105</v>
          </cell>
          <cell r="B156" t="str">
            <v>Okanogan</v>
          </cell>
          <cell r="C156">
            <v>1162.3500000000004</v>
          </cell>
          <cell r="D156">
            <v>12200415.029999999</v>
          </cell>
          <cell r="E156">
            <v>12821991.300000001</v>
          </cell>
          <cell r="F156">
            <v>1126.7100000000003</v>
          </cell>
          <cell r="G156">
            <v>35.64</v>
          </cell>
        </row>
        <row r="157">
          <cell r="A157" t="str">
            <v>24404</v>
          </cell>
          <cell r="B157" t="str">
            <v>Tonasket</v>
          </cell>
          <cell r="C157">
            <v>1144.1099999999997</v>
          </cell>
          <cell r="D157">
            <v>12632667.279999999</v>
          </cell>
          <cell r="E157">
            <v>13072892.07</v>
          </cell>
          <cell r="F157">
            <v>1126.9999999999998</v>
          </cell>
          <cell r="G157">
            <v>17.11</v>
          </cell>
        </row>
        <row r="158">
          <cell r="A158" t="str">
            <v>26056</v>
          </cell>
          <cell r="B158" t="str">
            <v>Newport</v>
          </cell>
          <cell r="C158">
            <v>1109.77</v>
          </cell>
          <cell r="D158">
            <v>12673576.49</v>
          </cell>
          <cell r="E158">
            <v>13423837.710000001</v>
          </cell>
          <cell r="F158">
            <v>1090.55</v>
          </cell>
          <cell r="G158">
            <v>19.22</v>
          </cell>
        </row>
        <row r="159">
          <cell r="A159" t="str">
            <v>16049</v>
          </cell>
          <cell r="B159" t="str">
            <v>Chimacum</v>
          </cell>
          <cell r="C159">
            <v>1065.6099999999999</v>
          </cell>
          <cell r="D159">
            <v>12574260.050000001</v>
          </cell>
          <cell r="E159">
            <v>13177607.76</v>
          </cell>
          <cell r="F159">
            <v>1046.83</v>
          </cell>
          <cell r="G159">
            <v>18.78</v>
          </cell>
        </row>
        <row r="160">
          <cell r="A160">
            <v>34</v>
          </cell>
          <cell r="C160">
            <v>49532.829999999987</v>
          </cell>
          <cell r="D160">
            <v>561323476.8599999</v>
          </cell>
          <cell r="E160">
            <v>574888103.97000003</v>
          </cell>
          <cell r="F160">
            <v>48762.400000000009</v>
          </cell>
          <cell r="G160">
            <v>770.43000000000006</v>
          </cell>
        </row>
        <row r="161">
          <cell r="A161" t="str">
            <v>500-999</v>
          </cell>
          <cell r="C161"/>
          <cell r="D161"/>
          <cell r="E161"/>
          <cell r="F161"/>
          <cell r="G161"/>
        </row>
        <row r="162">
          <cell r="A162" t="str">
            <v>25101</v>
          </cell>
          <cell r="B162" t="str">
            <v>Ocean Beach</v>
          </cell>
          <cell r="C162">
            <v>996.19999999999993</v>
          </cell>
          <cell r="D162">
            <v>13587017.65</v>
          </cell>
          <cell r="E162">
            <v>13665340.75</v>
          </cell>
          <cell r="F162">
            <v>996.19999999999993</v>
          </cell>
          <cell r="G162">
            <v>0</v>
          </cell>
        </row>
        <row r="163">
          <cell r="A163" t="str">
            <v>13146</v>
          </cell>
          <cell r="B163" t="str">
            <v>Warden</v>
          </cell>
          <cell r="C163">
            <v>982.63999999999987</v>
          </cell>
          <cell r="D163">
            <v>10566422.310000001</v>
          </cell>
          <cell r="E163">
            <v>11288069.119999999</v>
          </cell>
          <cell r="F163">
            <v>964.74999999999989</v>
          </cell>
          <cell r="G163">
            <v>17.89</v>
          </cell>
        </row>
        <row r="164">
          <cell r="A164" t="str">
            <v>24111</v>
          </cell>
          <cell r="B164" t="str">
            <v>Brewster</v>
          </cell>
          <cell r="C164">
            <v>981.38000000000011</v>
          </cell>
          <cell r="D164">
            <v>11589264.09</v>
          </cell>
          <cell r="E164">
            <v>12274303.9</v>
          </cell>
          <cell r="F164">
            <v>949.05000000000007</v>
          </cell>
          <cell r="G164">
            <v>32.33</v>
          </cell>
        </row>
        <row r="165">
          <cell r="A165" t="str">
            <v>15204</v>
          </cell>
          <cell r="B165" t="str">
            <v>Coupeville</v>
          </cell>
          <cell r="C165">
            <v>974.79</v>
          </cell>
          <cell r="D165">
            <v>10481484.439999999</v>
          </cell>
          <cell r="E165">
            <v>10647080.539999999</v>
          </cell>
          <cell r="F165">
            <v>954.44999999999993</v>
          </cell>
          <cell r="G165">
            <v>20.34</v>
          </cell>
        </row>
        <row r="166">
          <cell r="A166" t="str">
            <v>39120</v>
          </cell>
          <cell r="B166" t="str">
            <v>Mabton</v>
          </cell>
          <cell r="C166">
            <v>948.33000000000015</v>
          </cell>
          <cell r="D166">
            <v>10818437.84</v>
          </cell>
          <cell r="E166">
            <v>11227742.380000001</v>
          </cell>
          <cell r="F166">
            <v>939.00000000000011</v>
          </cell>
          <cell r="G166">
            <v>9.33</v>
          </cell>
        </row>
        <row r="167">
          <cell r="A167" t="str">
            <v>33207</v>
          </cell>
          <cell r="B167" t="str">
            <v>Mary Walker</v>
          </cell>
          <cell r="C167">
            <v>935.4899999999999</v>
          </cell>
          <cell r="D167">
            <v>10156714.9</v>
          </cell>
          <cell r="E167">
            <v>10916898.039999999</v>
          </cell>
          <cell r="F167">
            <v>934.70999999999992</v>
          </cell>
          <cell r="G167">
            <v>0.78</v>
          </cell>
        </row>
        <row r="168">
          <cell r="A168" t="str">
            <v>39209</v>
          </cell>
          <cell r="B168" t="str">
            <v>Mount Adams</v>
          </cell>
          <cell r="C168">
            <v>932.42</v>
          </cell>
          <cell r="D168">
            <v>13870510.08</v>
          </cell>
          <cell r="E168">
            <v>13968740.98</v>
          </cell>
          <cell r="F168">
            <v>918.31</v>
          </cell>
          <cell r="G168">
            <v>14.110000000000001</v>
          </cell>
        </row>
        <row r="169">
          <cell r="A169" t="str">
            <v>08402</v>
          </cell>
          <cell r="B169" t="str">
            <v>Kalama</v>
          </cell>
          <cell r="C169">
            <v>919.37999999999988</v>
          </cell>
          <cell r="D169">
            <v>9087143.3300000001</v>
          </cell>
          <cell r="E169">
            <v>9590024.9800000004</v>
          </cell>
          <cell r="F169">
            <v>919.37999999999988</v>
          </cell>
          <cell r="G169">
            <v>0</v>
          </cell>
        </row>
        <row r="170">
          <cell r="A170" t="str">
            <v>20404</v>
          </cell>
          <cell r="B170" t="str">
            <v>Goldendale</v>
          </cell>
          <cell r="C170">
            <v>914.51</v>
          </cell>
          <cell r="D170">
            <v>11767137.630000001</v>
          </cell>
          <cell r="E170">
            <v>11996036.01</v>
          </cell>
          <cell r="F170">
            <v>914.51</v>
          </cell>
          <cell r="G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898.61</v>
          </cell>
          <cell r="D171">
            <v>10054097.24</v>
          </cell>
          <cell r="E171">
            <v>10100815.66</v>
          </cell>
          <cell r="F171">
            <v>884.39</v>
          </cell>
          <cell r="G171">
            <v>14.219999999999999</v>
          </cell>
        </row>
        <row r="172">
          <cell r="A172" t="str">
            <v>03053</v>
          </cell>
          <cell r="B172" t="str">
            <v>Finley</v>
          </cell>
          <cell r="C172">
            <v>896.2</v>
          </cell>
          <cell r="D172">
            <v>11209875.26</v>
          </cell>
          <cell r="E172">
            <v>11356548.210000001</v>
          </cell>
          <cell r="F172">
            <v>887.42000000000007</v>
          </cell>
          <cell r="G172">
            <v>8.7799999999999994</v>
          </cell>
        </row>
        <row r="173">
          <cell r="A173" t="str">
            <v>33212</v>
          </cell>
          <cell r="B173" t="str">
            <v>Kettle Falls</v>
          </cell>
          <cell r="C173">
            <v>895.16000000000008</v>
          </cell>
          <cell r="D173">
            <v>9738151.9199999999</v>
          </cell>
          <cell r="E173">
            <v>10103432</v>
          </cell>
          <cell r="F173">
            <v>882.72</v>
          </cell>
          <cell r="G173">
            <v>12.440000000000001</v>
          </cell>
        </row>
        <row r="174">
          <cell r="A174" t="str">
            <v>30303</v>
          </cell>
          <cell r="B174" t="str">
            <v>Stevenson-Carson</v>
          </cell>
          <cell r="C174">
            <v>892.25000000000011</v>
          </cell>
          <cell r="D174">
            <v>11684711.529999999</v>
          </cell>
          <cell r="E174">
            <v>11316873.220000001</v>
          </cell>
          <cell r="F174">
            <v>892.25000000000011</v>
          </cell>
          <cell r="G174">
            <v>0</v>
          </cell>
        </row>
        <row r="175">
          <cell r="A175" t="str">
            <v>32358</v>
          </cell>
          <cell r="B175" t="str">
            <v>Freeman</v>
          </cell>
          <cell r="C175">
            <v>871.08999999999992</v>
          </cell>
          <cell r="D175">
            <v>9788637.2599999998</v>
          </cell>
          <cell r="E175">
            <v>9893236.3900000006</v>
          </cell>
          <cell r="F175">
            <v>865.19999999999993</v>
          </cell>
          <cell r="G175">
            <v>5.89</v>
          </cell>
        </row>
        <row r="176">
          <cell r="A176" t="str">
            <v>09075</v>
          </cell>
          <cell r="B176" t="str">
            <v>Bridgeport</v>
          </cell>
          <cell r="C176">
            <v>868.4</v>
          </cell>
          <cell r="D176">
            <v>9522476.9499999993</v>
          </cell>
          <cell r="E176">
            <v>9669911.4399999995</v>
          </cell>
          <cell r="F176">
            <v>852.95999999999992</v>
          </cell>
          <cell r="G176">
            <v>15.44</v>
          </cell>
        </row>
        <row r="177">
          <cell r="A177" t="str">
            <v>33036</v>
          </cell>
          <cell r="B177" t="str">
            <v>Chewelah</v>
          </cell>
          <cell r="C177">
            <v>814.1400000000001</v>
          </cell>
          <cell r="D177">
            <v>9282741.3399999999</v>
          </cell>
          <cell r="E177">
            <v>9309277.9399999995</v>
          </cell>
          <cell r="F177">
            <v>801.81000000000006</v>
          </cell>
          <cell r="G177">
            <v>12.33</v>
          </cell>
        </row>
        <row r="178">
          <cell r="A178" t="str">
            <v>36400</v>
          </cell>
          <cell r="B178" t="str">
            <v>Columbia (Walla)</v>
          </cell>
          <cell r="C178">
            <v>812.46</v>
          </cell>
          <cell r="D178">
            <v>9792195.6899999995</v>
          </cell>
          <cell r="E178">
            <v>9960572.2599999998</v>
          </cell>
          <cell r="F178">
            <v>788.79000000000008</v>
          </cell>
          <cell r="G178">
            <v>23.67</v>
          </cell>
        </row>
        <row r="179">
          <cell r="A179" t="str">
            <v>34307</v>
          </cell>
          <cell r="B179" t="str">
            <v>Rainier</v>
          </cell>
          <cell r="C179">
            <v>804.01999999999987</v>
          </cell>
          <cell r="D179">
            <v>9267085.5399999991</v>
          </cell>
          <cell r="E179">
            <v>9304211.8699999992</v>
          </cell>
          <cell r="F179">
            <v>792.79999999999984</v>
          </cell>
          <cell r="G179">
            <v>11.219999999999999</v>
          </cell>
        </row>
        <row r="180">
          <cell r="A180" t="str">
            <v>28137</v>
          </cell>
          <cell r="B180" t="str">
            <v>Orcas</v>
          </cell>
          <cell r="C180">
            <v>796.23</v>
          </cell>
          <cell r="D180">
            <v>8927098.4800000004</v>
          </cell>
          <cell r="E180">
            <v>9392874.4299999997</v>
          </cell>
          <cell r="F180">
            <v>789.78</v>
          </cell>
          <cell r="G180">
            <v>6.45</v>
          </cell>
        </row>
        <row r="181">
          <cell r="A181" t="str">
            <v>28149</v>
          </cell>
          <cell r="B181" t="str">
            <v>San Juan</v>
          </cell>
          <cell r="C181">
            <v>793.76</v>
          </cell>
          <cell r="D181">
            <v>10099487.779999999</v>
          </cell>
          <cell r="E181">
            <v>10395056.34</v>
          </cell>
          <cell r="F181">
            <v>785.76</v>
          </cell>
          <cell r="G181">
            <v>8</v>
          </cell>
        </row>
        <row r="182">
          <cell r="A182" t="str">
            <v>21014</v>
          </cell>
          <cell r="B182" t="str">
            <v>Napavine</v>
          </cell>
          <cell r="C182">
            <v>793.39999999999986</v>
          </cell>
          <cell r="D182">
            <v>8243797.5899999999</v>
          </cell>
          <cell r="E182">
            <v>8664456.0600000005</v>
          </cell>
          <cell r="F182">
            <v>788.61999999999989</v>
          </cell>
          <cell r="G182">
            <v>4.78</v>
          </cell>
        </row>
        <row r="183">
          <cell r="A183" t="str">
            <v>21300</v>
          </cell>
          <cell r="B183" t="str">
            <v>Onalaska</v>
          </cell>
          <cell r="C183">
            <v>755.04999999999984</v>
          </cell>
          <cell r="D183">
            <v>8439578.4900000002</v>
          </cell>
          <cell r="E183">
            <v>8710989.9100000001</v>
          </cell>
          <cell r="F183">
            <v>740.04999999999984</v>
          </cell>
          <cell r="G183">
            <v>15</v>
          </cell>
        </row>
        <row r="184">
          <cell r="A184" t="str">
            <v>21237</v>
          </cell>
          <cell r="B184" t="str">
            <v>Toledo</v>
          </cell>
          <cell r="C184">
            <v>754.43</v>
          </cell>
          <cell r="D184">
            <v>7988547.8099999996</v>
          </cell>
          <cell r="E184">
            <v>8506496.5600000005</v>
          </cell>
          <cell r="F184">
            <v>747.54</v>
          </cell>
          <cell r="G184">
            <v>6.89</v>
          </cell>
        </row>
        <row r="185">
          <cell r="A185" t="str">
            <v>33070</v>
          </cell>
          <cell r="B185" t="str">
            <v>Valley</v>
          </cell>
          <cell r="C185">
            <v>710.32</v>
          </cell>
          <cell r="D185">
            <v>9447337.7300000004</v>
          </cell>
          <cell r="E185">
            <v>9385192.3900000006</v>
          </cell>
          <cell r="F185">
            <v>704.87</v>
          </cell>
          <cell r="G185">
            <v>5.45</v>
          </cell>
        </row>
        <row r="186">
          <cell r="A186" t="str">
            <v>13301</v>
          </cell>
          <cell r="B186" t="str">
            <v>Grand Coulee Dam</v>
          </cell>
          <cell r="C186">
            <v>705.70999999999992</v>
          </cell>
          <cell r="D186">
            <v>10133384.189999999</v>
          </cell>
          <cell r="E186">
            <v>10129104.5</v>
          </cell>
          <cell r="F186">
            <v>689.16</v>
          </cell>
          <cell r="G186">
            <v>16.55</v>
          </cell>
        </row>
        <row r="187">
          <cell r="A187" t="str">
            <v>23402</v>
          </cell>
          <cell r="B187" t="str">
            <v>Pioneer</v>
          </cell>
          <cell r="C187">
            <v>701.15</v>
          </cell>
          <cell r="D187">
            <v>8965868.8800000008</v>
          </cell>
          <cell r="E187">
            <v>9709696.0399999991</v>
          </cell>
          <cell r="F187">
            <v>666.15</v>
          </cell>
          <cell r="G187">
            <v>35</v>
          </cell>
        </row>
        <row r="188">
          <cell r="A188" t="str">
            <v>14064</v>
          </cell>
          <cell r="B188" t="str">
            <v>North Beach</v>
          </cell>
          <cell r="C188">
            <v>679.4</v>
          </cell>
          <cell r="D188">
            <v>8090027.6799999997</v>
          </cell>
          <cell r="E188">
            <v>8329600.2199999997</v>
          </cell>
          <cell r="F188">
            <v>669.84</v>
          </cell>
          <cell r="G188">
            <v>9.5599999999999987</v>
          </cell>
        </row>
        <row r="189">
          <cell r="A189" t="str">
            <v>04019</v>
          </cell>
          <cell r="B189" t="str">
            <v>Manson</v>
          </cell>
          <cell r="C189">
            <v>673.05</v>
          </cell>
          <cell r="D189">
            <v>8982404.2200000007</v>
          </cell>
          <cell r="E189">
            <v>8877492.6799999997</v>
          </cell>
          <cell r="F189">
            <v>660.27</v>
          </cell>
          <cell r="G189">
            <v>12.780000000000001</v>
          </cell>
        </row>
        <row r="190">
          <cell r="A190" t="str">
            <v>21232</v>
          </cell>
          <cell r="B190" t="str">
            <v>Winlock</v>
          </cell>
          <cell r="C190">
            <v>670.18</v>
          </cell>
          <cell r="D190">
            <v>8161074.1500000004</v>
          </cell>
          <cell r="E190">
            <v>8184813.29</v>
          </cell>
          <cell r="F190">
            <v>656.4</v>
          </cell>
          <cell r="G190">
            <v>13.78</v>
          </cell>
        </row>
        <row r="191">
          <cell r="A191" t="str">
            <v>39002</v>
          </cell>
          <cell r="B191" t="str">
            <v>Union Gap</v>
          </cell>
          <cell r="C191">
            <v>663.76</v>
          </cell>
          <cell r="D191">
            <v>7107445.71</v>
          </cell>
          <cell r="E191">
            <v>7847284.2400000002</v>
          </cell>
          <cell r="F191">
            <v>650.54</v>
          </cell>
          <cell r="G191">
            <v>13.219999999999999</v>
          </cell>
        </row>
        <row r="192">
          <cell r="A192" t="str">
            <v>02420</v>
          </cell>
          <cell r="B192" t="str">
            <v>Asotin-Anatone</v>
          </cell>
          <cell r="C192">
            <v>658.05000000000007</v>
          </cell>
          <cell r="D192">
            <v>7510040.2999999998</v>
          </cell>
          <cell r="E192">
            <v>7572580.04</v>
          </cell>
          <cell r="F192">
            <v>647.71</v>
          </cell>
          <cell r="G192">
            <v>10.34</v>
          </cell>
        </row>
        <row r="193">
          <cell r="A193" t="str">
            <v>19403</v>
          </cell>
          <cell r="B193" t="str">
            <v>Kittitas</v>
          </cell>
          <cell r="C193">
            <v>655.08000000000015</v>
          </cell>
          <cell r="D193">
            <v>7354335.3899999997</v>
          </cell>
          <cell r="E193">
            <v>7526741.1600000001</v>
          </cell>
          <cell r="F193">
            <v>633.83000000000015</v>
          </cell>
          <cell r="G193">
            <v>21.25</v>
          </cell>
        </row>
        <row r="194">
          <cell r="A194" t="str">
            <v>08130</v>
          </cell>
          <cell r="B194" t="str">
            <v>Toutle Lake</v>
          </cell>
          <cell r="C194">
            <v>631.66999999999985</v>
          </cell>
          <cell r="D194">
            <v>6804046.0599999996</v>
          </cell>
          <cell r="E194">
            <v>7343067.3499999996</v>
          </cell>
          <cell r="F194">
            <v>631.66999999999985</v>
          </cell>
          <cell r="G194">
            <v>0</v>
          </cell>
        </row>
        <row r="195">
          <cell r="A195" t="str">
            <v>34324</v>
          </cell>
          <cell r="B195" t="str">
            <v>Griffin</v>
          </cell>
          <cell r="C195">
            <v>630.15</v>
          </cell>
          <cell r="D195">
            <v>7853768.96</v>
          </cell>
          <cell r="E195">
            <v>8152054.7000000002</v>
          </cell>
          <cell r="F195">
            <v>610.26</v>
          </cell>
          <cell r="G195">
            <v>19.89</v>
          </cell>
        </row>
        <row r="196">
          <cell r="A196" t="str">
            <v>25118</v>
          </cell>
          <cell r="B196" t="str">
            <v>South Bend</v>
          </cell>
          <cell r="C196">
            <v>624.7399999999999</v>
          </cell>
          <cell r="D196">
            <v>8094641.8499999996</v>
          </cell>
          <cell r="E196">
            <v>8338087.96</v>
          </cell>
          <cell r="F196">
            <v>596.59999999999991</v>
          </cell>
          <cell r="G196">
            <v>28.14</v>
          </cell>
        </row>
        <row r="197">
          <cell r="A197" t="str">
            <v>14172</v>
          </cell>
          <cell r="B197" t="str">
            <v>Ocosta</v>
          </cell>
          <cell r="C197">
            <v>621.54999999999995</v>
          </cell>
          <cell r="D197">
            <v>8501615.4600000009</v>
          </cell>
          <cell r="E197">
            <v>8657210.3499999996</v>
          </cell>
          <cell r="F197">
            <v>611.66</v>
          </cell>
          <cell r="G197">
            <v>9.89</v>
          </cell>
        </row>
        <row r="198">
          <cell r="A198" t="str">
            <v>25116</v>
          </cell>
          <cell r="B198" t="str">
            <v>Raymond</v>
          </cell>
          <cell r="C198">
            <v>618.39</v>
          </cell>
          <cell r="D198">
            <v>7678610.6399999997</v>
          </cell>
          <cell r="E198">
            <v>7827663.3300000001</v>
          </cell>
          <cell r="F198">
            <v>610.5</v>
          </cell>
          <cell r="G198">
            <v>7.89</v>
          </cell>
        </row>
        <row r="199">
          <cell r="A199" t="str">
            <v>29311</v>
          </cell>
          <cell r="B199" t="str">
            <v>La Conner</v>
          </cell>
          <cell r="C199">
            <v>617.65</v>
          </cell>
          <cell r="D199">
            <v>10241263</v>
          </cell>
          <cell r="E199">
            <v>10447764.949999999</v>
          </cell>
          <cell r="F199">
            <v>612.31999999999994</v>
          </cell>
          <cell r="G199">
            <v>5.33</v>
          </cell>
        </row>
        <row r="200">
          <cell r="A200" t="str">
            <v>21226</v>
          </cell>
          <cell r="B200" t="str">
            <v>Adna</v>
          </cell>
          <cell r="C200">
            <v>616.99</v>
          </cell>
          <cell r="D200">
            <v>6445541.9000000004</v>
          </cell>
          <cell r="E200">
            <v>6594187.0499999998</v>
          </cell>
          <cell r="F200">
            <v>612.77</v>
          </cell>
          <cell r="G200">
            <v>4.22</v>
          </cell>
        </row>
        <row r="201">
          <cell r="A201" t="str">
            <v>22207</v>
          </cell>
          <cell r="B201" t="str">
            <v>Davenport</v>
          </cell>
          <cell r="C201">
            <v>602.3599999999999</v>
          </cell>
          <cell r="D201">
            <v>7403821.3799999999</v>
          </cell>
          <cell r="E201">
            <v>7464769.2599999998</v>
          </cell>
          <cell r="F201">
            <v>597.3599999999999</v>
          </cell>
          <cell r="G201">
            <v>5</v>
          </cell>
        </row>
        <row r="202">
          <cell r="A202" t="str">
            <v>38300</v>
          </cell>
          <cell r="B202" t="str">
            <v>Colfax</v>
          </cell>
          <cell r="C202">
            <v>596.71999999999991</v>
          </cell>
          <cell r="D202">
            <v>6724803.4699999997</v>
          </cell>
          <cell r="E202">
            <v>6964375.8399999999</v>
          </cell>
          <cell r="F202">
            <v>590.82999999999993</v>
          </cell>
          <cell r="G202">
            <v>5.89</v>
          </cell>
        </row>
        <row r="203">
          <cell r="A203" t="str">
            <v>24350</v>
          </cell>
          <cell r="B203" t="str">
            <v>Methow Valley</v>
          </cell>
          <cell r="C203">
            <v>595.84999999999991</v>
          </cell>
          <cell r="D203">
            <v>7803602.8099999996</v>
          </cell>
          <cell r="E203">
            <v>7773863.5999999996</v>
          </cell>
          <cell r="F203">
            <v>595.84999999999991</v>
          </cell>
          <cell r="G203">
            <v>0</v>
          </cell>
        </row>
        <row r="204">
          <cell r="A204" t="str">
            <v>16048</v>
          </cell>
          <cell r="B204" t="str">
            <v>Quilcene</v>
          </cell>
          <cell r="C204">
            <v>585.05999999999995</v>
          </cell>
          <cell r="D204">
            <v>5873638.4400000004</v>
          </cell>
          <cell r="E204">
            <v>5966012.8099999996</v>
          </cell>
          <cell r="F204">
            <v>583.94999999999993</v>
          </cell>
          <cell r="G204">
            <v>1.1100000000000001</v>
          </cell>
        </row>
        <row r="205">
          <cell r="A205" t="str">
            <v>24410</v>
          </cell>
          <cell r="B205" t="str">
            <v>Oroville</v>
          </cell>
          <cell r="C205">
            <v>554.43999999999994</v>
          </cell>
          <cell r="D205">
            <v>7200919.0700000003</v>
          </cell>
          <cell r="E205">
            <v>7260418.4299999997</v>
          </cell>
          <cell r="F205">
            <v>537.1099999999999</v>
          </cell>
          <cell r="G205">
            <v>17.329999999999998</v>
          </cell>
        </row>
        <row r="206">
          <cell r="A206" t="str">
            <v>22009</v>
          </cell>
          <cell r="B206" t="str">
            <v>Reardan</v>
          </cell>
          <cell r="C206">
            <v>550.06000000000006</v>
          </cell>
          <cell r="D206">
            <v>6890546.4400000004</v>
          </cell>
          <cell r="E206">
            <v>6981466.0099999998</v>
          </cell>
          <cell r="F206">
            <v>539.95000000000005</v>
          </cell>
          <cell r="G206">
            <v>10.11</v>
          </cell>
        </row>
        <row r="207">
          <cell r="A207" t="str">
            <v>29011</v>
          </cell>
          <cell r="B207" t="str">
            <v>Concrete</v>
          </cell>
          <cell r="C207">
            <v>530.43999999999994</v>
          </cell>
          <cell r="D207">
            <v>7057980.8600000003</v>
          </cell>
          <cell r="E207">
            <v>7539651</v>
          </cell>
          <cell r="F207">
            <v>522.9899999999999</v>
          </cell>
          <cell r="G207">
            <v>7.45</v>
          </cell>
        </row>
        <row r="208">
          <cell r="A208" t="str">
            <v>21206</v>
          </cell>
          <cell r="B208" t="str">
            <v>Mossyrock</v>
          </cell>
          <cell r="C208">
            <v>523.23000000000013</v>
          </cell>
          <cell r="D208">
            <v>6324672.3700000001</v>
          </cell>
          <cell r="E208">
            <v>6589364.6900000004</v>
          </cell>
          <cell r="F208">
            <v>517.90000000000009</v>
          </cell>
          <cell r="G208">
            <v>5.33</v>
          </cell>
        </row>
        <row r="209">
          <cell r="A209" t="str">
            <v>13156</v>
          </cell>
          <cell r="B209" t="str">
            <v>Soap Lake</v>
          </cell>
          <cell r="C209">
            <v>506.73</v>
          </cell>
          <cell r="D209">
            <v>6493699.6200000001</v>
          </cell>
          <cell r="E209">
            <v>6704153.9299999997</v>
          </cell>
          <cell r="F209">
            <v>496.51</v>
          </cell>
          <cell r="G209">
            <v>10.219999999999999</v>
          </cell>
        </row>
        <row r="210">
          <cell r="A210">
            <v>48</v>
          </cell>
          <cell r="B210"/>
          <cell r="C210">
            <v>35753.070000000014</v>
          </cell>
          <cell r="D210">
            <v>429107705.7299999</v>
          </cell>
          <cell r="E210">
            <v>440425604.81000012</v>
          </cell>
          <cell r="F210">
            <v>35237.44999999999</v>
          </cell>
          <cell r="G210">
            <v>515.61999999999989</v>
          </cell>
        </row>
        <row r="211">
          <cell r="A211" t="str">
            <v>100-499</v>
          </cell>
          <cell r="C211"/>
          <cell r="D211"/>
          <cell r="E211"/>
          <cell r="F211"/>
          <cell r="G211"/>
        </row>
        <row r="212">
          <cell r="A212" t="str">
            <v>05401</v>
          </cell>
          <cell r="B212" t="str">
            <v>Cape Flattery</v>
          </cell>
          <cell r="C212">
            <v>473.38</v>
          </cell>
          <cell r="D212">
            <v>8344559.8300000001</v>
          </cell>
          <cell r="E212">
            <v>8729791.5199999996</v>
          </cell>
          <cell r="F212">
            <v>462.6</v>
          </cell>
          <cell r="G212">
            <v>10.78</v>
          </cell>
        </row>
        <row r="213">
          <cell r="A213" t="str">
            <v>35200</v>
          </cell>
          <cell r="B213" t="str">
            <v>Wahkiakum</v>
          </cell>
          <cell r="C213">
            <v>454.50999999999993</v>
          </cell>
          <cell r="D213">
            <v>5569027.0700000003</v>
          </cell>
          <cell r="E213">
            <v>6089315.5</v>
          </cell>
          <cell r="F213">
            <v>454.50999999999993</v>
          </cell>
          <cell r="G213">
            <v>0</v>
          </cell>
        </row>
        <row r="214">
          <cell r="A214" t="str">
            <v>32362</v>
          </cell>
          <cell r="B214" t="str">
            <v>Liberty</v>
          </cell>
          <cell r="C214">
            <v>448.75000000000006</v>
          </cell>
          <cell r="D214">
            <v>5720302.1699999999</v>
          </cell>
          <cell r="E214">
            <v>6080691.8499999996</v>
          </cell>
          <cell r="F214">
            <v>441.64000000000004</v>
          </cell>
          <cell r="G214">
            <v>7.1099999999999994</v>
          </cell>
        </row>
        <row r="215">
          <cell r="A215" t="str">
            <v>33049</v>
          </cell>
          <cell r="B215" t="str">
            <v>Wellpinit</v>
          </cell>
          <cell r="C215">
            <v>448.25999999999993</v>
          </cell>
          <cell r="D215">
            <v>7475582.9699999997</v>
          </cell>
          <cell r="E215">
            <v>8272657.1399999997</v>
          </cell>
          <cell r="F215">
            <v>444.36999999999995</v>
          </cell>
          <cell r="G215">
            <v>3.89</v>
          </cell>
        </row>
        <row r="216">
          <cell r="A216" t="str">
            <v>21303</v>
          </cell>
          <cell r="B216" t="str">
            <v>White Pass</v>
          </cell>
          <cell r="C216">
            <v>444.50999999999993</v>
          </cell>
          <cell r="D216">
            <v>5897751.29</v>
          </cell>
          <cell r="E216">
            <v>5876660.0099999998</v>
          </cell>
          <cell r="F216">
            <v>442.61999999999995</v>
          </cell>
          <cell r="G216">
            <v>1.89</v>
          </cell>
        </row>
        <row r="217">
          <cell r="A217" t="str">
            <v>25155</v>
          </cell>
          <cell r="B217" t="str">
            <v>Naselle Grays Riv</v>
          </cell>
          <cell r="C217">
            <v>425.71999999999997</v>
          </cell>
          <cell r="D217">
            <v>5663351</v>
          </cell>
          <cell r="E217">
            <v>6028623.7000000002</v>
          </cell>
          <cell r="F217">
            <v>346.9</v>
          </cell>
          <cell r="G217">
            <v>78.819999999999993</v>
          </cell>
        </row>
        <row r="218">
          <cell r="A218" t="str">
            <v>29317</v>
          </cell>
          <cell r="B218" t="str">
            <v>Conway</v>
          </cell>
          <cell r="C218">
            <v>419.33</v>
          </cell>
          <cell r="D218">
            <v>4942145.2699999996</v>
          </cell>
          <cell r="E218">
            <v>5019900.99</v>
          </cell>
          <cell r="F218">
            <v>413.09999999999997</v>
          </cell>
          <cell r="G218">
            <v>6.23</v>
          </cell>
        </row>
        <row r="219">
          <cell r="A219" t="str">
            <v>17903</v>
          </cell>
          <cell r="B219" t="str">
            <v>Muckleshoot Tribal</v>
          </cell>
          <cell r="C219">
            <v>416.69</v>
          </cell>
          <cell r="D219">
            <v>2945734.98</v>
          </cell>
          <cell r="E219">
            <v>3079779.63</v>
          </cell>
          <cell r="F219">
            <v>416.69</v>
          </cell>
          <cell r="G219">
            <v>0</v>
          </cell>
        </row>
        <row r="220">
          <cell r="A220" t="str">
            <v>31330</v>
          </cell>
          <cell r="B220" t="str">
            <v>Darrington</v>
          </cell>
          <cell r="C220">
            <v>414.89000000000004</v>
          </cell>
          <cell r="D220">
            <v>6122167.5599999996</v>
          </cell>
          <cell r="E220">
            <v>6228054.5999999996</v>
          </cell>
          <cell r="F220">
            <v>412.00000000000006</v>
          </cell>
          <cell r="G220">
            <v>2.89</v>
          </cell>
        </row>
        <row r="221">
          <cell r="A221" t="str">
            <v>07002</v>
          </cell>
          <cell r="B221" t="str">
            <v>Dayton</v>
          </cell>
          <cell r="C221">
            <v>392.54</v>
          </cell>
          <cell r="D221">
            <v>5730552.21</v>
          </cell>
          <cell r="E221">
            <v>5638742.9500000002</v>
          </cell>
          <cell r="F221">
            <v>392.54</v>
          </cell>
          <cell r="G221">
            <v>0</v>
          </cell>
        </row>
        <row r="222">
          <cell r="A222" t="str">
            <v>12110</v>
          </cell>
          <cell r="B222" t="str">
            <v>Pomeroy</v>
          </cell>
          <cell r="C222">
            <v>356.47999999999996</v>
          </cell>
          <cell r="D222">
            <v>4795258.76</v>
          </cell>
          <cell r="E222">
            <v>4987565.92</v>
          </cell>
          <cell r="F222">
            <v>349.47999999999996</v>
          </cell>
          <cell r="G222">
            <v>7</v>
          </cell>
        </row>
        <row r="223">
          <cell r="A223" t="str">
            <v>01160</v>
          </cell>
          <cell r="B223" t="str">
            <v>Ritzville</v>
          </cell>
          <cell r="C223">
            <v>350.43999999999994</v>
          </cell>
          <cell r="D223">
            <v>4508547</v>
          </cell>
          <cell r="E223">
            <v>4391174.49</v>
          </cell>
          <cell r="F223">
            <v>338.43999999999994</v>
          </cell>
          <cell r="G223">
            <v>12</v>
          </cell>
        </row>
        <row r="224">
          <cell r="A224" t="str">
            <v>36402</v>
          </cell>
          <cell r="B224" t="str">
            <v>Prescott</v>
          </cell>
          <cell r="C224">
            <v>350.13000000000005</v>
          </cell>
          <cell r="D224">
            <v>4440646.3600000003</v>
          </cell>
          <cell r="E224">
            <v>4662740.76</v>
          </cell>
          <cell r="F224">
            <v>345.58000000000004</v>
          </cell>
          <cell r="G224">
            <v>4.5500000000000007</v>
          </cell>
        </row>
        <row r="225">
          <cell r="A225" t="str">
            <v>04127</v>
          </cell>
          <cell r="B225" t="str">
            <v>Entiat</v>
          </cell>
          <cell r="C225">
            <v>341.96000000000004</v>
          </cell>
          <cell r="D225">
            <v>4562284.46</v>
          </cell>
          <cell r="E225">
            <v>4814278.87</v>
          </cell>
          <cell r="F225">
            <v>336.41</v>
          </cell>
          <cell r="G225">
            <v>5.5500000000000007</v>
          </cell>
        </row>
        <row r="226">
          <cell r="A226" t="str">
            <v>10309</v>
          </cell>
          <cell r="B226" t="str">
            <v>Republic</v>
          </cell>
          <cell r="C226">
            <v>335.04</v>
          </cell>
          <cell r="D226">
            <v>4338515.66</v>
          </cell>
          <cell r="E226">
            <v>4661334.38</v>
          </cell>
          <cell r="F226">
            <v>331.93</v>
          </cell>
          <cell r="G226">
            <v>3.11</v>
          </cell>
        </row>
        <row r="227">
          <cell r="A227" t="str">
            <v>25160</v>
          </cell>
          <cell r="B227" t="str">
            <v>Willapa Valley</v>
          </cell>
          <cell r="C227">
            <v>334.36</v>
          </cell>
          <cell r="D227">
            <v>4521538.8499999996</v>
          </cell>
          <cell r="E227">
            <v>4772132.24</v>
          </cell>
          <cell r="F227">
            <v>331.8</v>
          </cell>
          <cell r="G227">
            <v>2.56</v>
          </cell>
        </row>
        <row r="228">
          <cell r="A228" t="str">
            <v>21214</v>
          </cell>
          <cell r="B228" t="str">
            <v>Morton</v>
          </cell>
          <cell r="C228">
            <v>319.44000000000005</v>
          </cell>
          <cell r="D228">
            <v>4354637.5199999996</v>
          </cell>
          <cell r="E228">
            <v>4344946.4400000004</v>
          </cell>
          <cell r="F228">
            <v>315.44000000000005</v>
          </cell>
          <cell r="G228">
            <v>4</v>
          </cell>
        </row>
        <row r="229">
          <cell r="A229" t="str">
            <v>23404</v>
          </cell>
          <cell r="B229" t="str">
            <v>Hood Canal</v>
          </cell>
          <cell r="C229">
            <v>313.79000000000002</v>
          </cell>
          <cell r="D229">
            <v>5347959.47</v>
          </cell>
          <cell r="E229">
            <v>5557703.4199999999</v>
          </cell>
          <cell r="F229">
            <v>299.35000000000002</v>
          </cell>
          <cell r="G229">
            <v>14.44</v>
          </cell>
        </row>
        <row r="230">
          <cell r="A230" t="str">
            <v>14065</v>
          </cell>
          <cell r="B230" t="str">
            <v>Mc Cleary</v>
          </cell>
          <cell r="C230">
            <v>313.73</v>
          </cell>
          <cell r="D230">
            <v>3565550.24</v>
          </cell>
          <cell r="E230">
            <v>3815170.82</v>
          </cell>
          <cell r="F230">
            <v>307.73</v>
          </cell>
          <cell r="G230">
            <v>6</v>
          </cell>
        </row>
        <row r="231">
          <cell r="A231" t="str">
            <v>37903</v>
          </cell>
          <cell r="B231" t="str">
            <v>Lummi Tribal</v>
          </cell>
          <cell r="C231">
            <v>300.88</v>
          </cell>
          <cell r="D231">
            <v>2978228.91</v>
          </cell>
          <cell r="E231">
            <v>2978228.91</v>
          </cell>
          <cell r="F231">
            <v>268.65999999999997</v>
          </cell>
          <cell r="G231">
            <v>32.22</v>
          </cell>
        </row>
        <row r="232">
          <cell r="A232" t="str">
            <v>24122</v>
          </cell>
          <cell r="B232" t="str">
            <v>Pateros</v>
          </cell>
          <cell r="C232">
            <v>291.67999999999989</v>
          </cell>
          <cell r="D232">
            <v>4352263.7300000004</v>
          </cell>
          <cell r="E232">
            <v>4530445</v>
          </cell>
          <cell r="F232">
            <v>287.89999999999992</v>
          </cell>
          <cell r="G232">
            <v>3.78</v>
          </cell>
        </row>
        <row r="233">
          <cell r="A233" t="str">
            <v>05313</v>
          </cell>
          <cell r="B233" t="str">
            <v>Crescent</v>
          </cell>
          <cell r="C233">
            <v>281.30999999999995</v>
          </cell>
          <cell r="D233">
            <v>3668157.31</v>
          </cell>
          <cell r="E233">
            <v>3735262.33</v>
          </cell>
          <cell r="F233">
            <v>280.52999999999997</v>
          </cell>
          <cell r="G233">
            <v>0.78</v>
          </cell>
        </row>
        <row r="234">
          <cell r="A234" t="str">
            <v>36401</v>
          </cell>
          <cell r="B234" t="str">
            <v>Waitsburg</v>
          </cell>
          <cell r="C234">
            <v>278.73</v>
          </cell>
          <cell r="D234">
            <v>4085326.4</v>
          </cell>
          <cell r="E234">
            <v>4073659.73</v>
          </cell>
          <cell r="F234">
            <v>277.29000000000002</v>
          </cell>
          <cell r="G234">
            <v>1.44</v>
          </cell>
        </row>
        <row r="235">
          <cell r="A235" t="str">
            <v>21301</v>
          </cell>
          <cell r="B235" t="str">
            <v>Pe Ell</v>
          </cell>
          <cell r="C235">
            <v>276.66000000000003</v>
          </cell>
          <cell r="D235">
            <v>3841689.66</v>
          </cell>
          <cell r="E235">
            <v>4165565.43</v>
          </cell>
          <cell r="F235">
            <v>275.33000000000004</v>
          </cell>
          <cell r="G235">
            <v>1.33</v>
          </cell>
        </row>
        <row r="236">
          <cell r="A236" t="str">
            <v>22200</v>
          </cell>
          <cell r="B236" t="str">
            <v>Wilbur</v>
          </cell>
          <cell r="C236">
            <v>274.57000000000005</v>
          </cell>
          <cell r="D236">
            <v>4067793.56</v>
          </cell>
          <cell r="E236">
            <v>4166503.81</v>
          </cell>
          <cell r="F236">
            <v>273.90000000000003</v>
          </cell>
          <cell r="G236">
            <v>0.67</v>
          </cell>
        </row>
        <row r="237">
          <cell r="A237" t="str">
            <v>09209</v>
          </cell>
          <cell r="B237" t="str">
            <v>Waterville</v>
          </cell>
          <cell r="C237">
            <v>269.19999999999993</v>
          </cell>
          <cell r="D237">
            <v>4151830.39</v>
          </cell>
          <cell r="E237">
            <v>4114318.56</v>
          </cell>
          <cell r="F237">
            <v>269.19999999999993</v>
          </cell>
          <cell r="G237">
            <v>0</v>
          </cell>
        </row>
        <row r="238">
          <cell r="A238" t="str">
            <v>26070</v>
          </cell>
          <cell r="B238" t="str">
            <v>Selkirk</v>
          </cell>
          <cell r="C238">
            <v>253.82</v>
          </cell>
          <cell r="D238">
            <v>3965379.45</v>
          </cell>
          <cell r="E238">
            <v>4418385.24</v>
          </cell>
          <cell r="F238">
            <v>243.48999999999998</v>
          </cell>
          <cell r="G238">
            <v>10.33</v>
          </cell>
        </row>
        <row r="239">
          <cell r="A239" t="str">
            <v>20406</v>
          </cell>
          <cell r="B239" t="str">
            <v>Lyle</v>
          </cell>
          <cell r="C239">
            <v>240.54</v>
          </cell>
          <cell r="D239">
            <v>3993843.13</v>
          </cell>
          <cell r="E239">
            <v>4015334.06</v>
          </cell>
          <cell r="F239">
            <v>240.54</v>
          </cell>
          <cell r="G239">
            <v>0</v>
          </cell>
        </row>
        <row r="240">
          <cell r="A240" t="str">
            <v>26059</v>
          </cell>
          <cell r="B240" t="str">
            <v>Cusick</v>
          </cell>
          <cell r="C240">
            <v>234.48000000000005</v>
          </cell>
          <cell r="D240">
            <v>3494782.46</v>
          </cell>
          <cell r="E240">
            <v>3664687.58</v>
          </cell>
          <cell r="F240">
            <v>233.48000000000005</v>
          </cell>
          <cell r="G240">
            <v>1</v>
          </cell>
        </row>
        <row r="241">
          <cell r="A241" t="str">
            <v>28144</v>
          </cell>
          <cell r="B241" t="str">
            <v>Lopez</v>
          </cell>
          <cell r="C241">
            <v>233.97</v>
          </cell>
          <cell r="D241">
            <v>3879082.54</v>
          </cell>
          <cell r="E241">
            <v>4095657.59</v>
          </cell>
          <cell r="F241">
            <v>227.64</v>
          </cell>
          <cell r="G241">
            <v>6.33</v>
          </cell>
        </row>
        <row r="242">
          <cell r="A242" t="str">
            <v>22105</v>
          </cell>
          <cell r="B242" t="str">
            <v>Odessa</v>
          </cell>
          <cell r="C242">
            <v>230.97000000000006</v>
          </cell>
          <cell r="D242">
            <v>3714207.33</v>
          </cell>
          <cell r="E242">
            <v>3743826.64</v>
          </cell>
          <cell r="F242">
            <v>225.86000000000004</v>
          </cell>
          <cell r="G242">
            <v>5.1100000000000003</v>
          </cell>
        </row>
        <row r="243">
          <cell r="A243" t="str">
            <v>14400</v>
          </cell>
          <cell r="B243" t="str">
            <v>Oakville</v>
          </cell>
          <cell r="C243">
            <v>230.61999999999998</v>
          </cell>
          <cell r="D243">
            <v>4044847.57</v>
          </cell>
          <cell r="E243">
            <v>3534727.32</v>
          </cell>
          <cell r="F243">
            <v>214.39</v>
          </cell>
          <cell r="G243">
            <v>16.23</v>
          </cell>
        </row>
        <row r="244">
          <cell r="A244" t="str">
            <v>36300</v>
          </cell>
          <cell r="B244" t="str">
            <v>Touchet</v>
          </cell>
          <cell r="C244">
            <v>227.75</v>
          </cell>
          <cell r="D244">
            <v>3534270.01</v>
          </cell>
          <cell r="E244">
            <v>3739162.78</v>
          </cell>
          <cell r="F244">
            <v>224.97</v>
          </cell>
          <cell r="G244">
            <v>2.7800000000000002</v>
          </cell>
        </row>
        <row r="245">
          <cell r="A245" t="str">
            <v>23054</v>
          </cell>
          <cell r="B245" t="str">
            <v>Grapeview</v>
          </cell>
          <cell r="C245">
            <v>222.39000000000001</v>
          </cell>
          <cell r="D245">
            <v>2306578.85</v>
          </cell>
          <cell r="E245">
            <v>2461820.23</v>
          </cell>
          <cell r="F245">
            <v>220.28</v>
          </cell>
          <cell r="G245">
            <v>2.11</v>
          </cell>
        </row>
        <row r="246">
          <cell r="A246" t="str">
            <v>20400</v>
          </cell>
          <cell r="B246" t="str">
            <v>Trout Lake</v>
          </cell>
          <cell r="C246">
            <v>216.10999999999999</v>
          </cell>
          <cell r="D246">
            <v>3093023.1</v>
          </cell>
          <cell r="E246">
            <v>3132145.3</v>
          </cell>
          <cell r="F246">
            <v>216.10999999999999</v>
          </cell>
          <cell r="G246">
            <v>0</v>
          </cell>
        </row>
        <row r="247">
          <cell r="A247" t="str">
            <v>33211</v>
          </cell>
          <cell r="B247" t="str">
            <v>Northport</v>
          </cell>
          <cell r="C247">
            <v>215.86999999999998</v>
          </cell>
          <cell r="D247">
            <v>3174936.21</v>
          </cell>
          <cell r="E247">
            <v>3414200.74</v>
          </cell>
          <cell r="F247">
            <v>214.08999999999997</v>
          </cell>
          <cell r="G247">
            <v>1.78</v>
          </cell>
        </row>
        <row r="248">
          <cell r="A248" t="str">
            <v>10070</v>
          </cell>
          <cell r="B248" t="str">
            <v>Inchelium</v>
          </cell>
          <cell r="C248">
            <v>214.88000000000002</v>
          </cell>
          <cell r="D248">
            <v>4150423.72</v>
          </cell>
          <cell r="E248">
            <v>4556004.72</v>
          </cell>
          <cell r="F248">
            <v>212.10000000000002</v>
          </cell>
          <cell r="G248">
            <v>2.78</v>
          </cell>
        </row>
        <row r="249">
          <cell r="A249" t="str">
            <v>38265</v>
          </cell>
          <cell r="B249" t="str">
            <v>Tekoa</v>
          </cell>
          <cell r="C249">
            <v>214.68000000000004</v>
          </cell>
          <cell r="D249">
            <v>3350635.09</v>
          </cell>
          <cell r="E249">
            <v>3454940.7</v>
          </cell>
          <cell r="F249">
            <v>212.35000000000002</v>
          </cell>
          <cell r="G249">
            <v>2.33</v>
          </cell>
        </row>
        <row r="250">
          <cell r="A250" t="str">
            <v>13151</v>
          </cell>
          <cell r="B250" t="str">
            <v>Coulee/Hartline</v>
          </cell>
          <cell r="C250">
            <v>201.29</v>
          </cell>
          <cell r="D250">
            <v>3078929.79</v>
          </cell>
          <cell r="E250">
            <v>3375801.95</v>
          </cell>
          <cell r="F250">
            <v>200.4</v>
          </cell>
          <cell r="G250">
            <v>0.89</v>
          </cell>
        </row>
        <row r="251">
          <cell r="A251" t="str">
            <v>33183</v>
          </cell>
          <cell r="B251" t="str">
            <v>Loon Lake</v>
          </cell>
          <cell r="C251">
            <v>200.79</v>
          </cell>
          <cell r="D251">
            <v>1848980.67</v>
          </cell>
          <cell r="E251">
            <v>1937670.43</v>
          </cell>
          <cell r="F251">
            <v>197.57</v>
          </cell>
          <cell r="G251">
            <v>3.22</v>
          </cell>
        </row>
        <row r="252">
          <cell r="A252" t="str">
            <v>01158</v>
          </cell>
          <cell r="B252" t="str">
            <v>Lind</v>
          </cell>
          <cell r="C252">
            <v>196.24</v>
          </cell>
          <cell r="D252">
            <v>3935671.9</v>
          </cell>
          <cell r="E252">
            <v>3964326.51</v>
          </cell>
          <cell r="F252">
            <v>193.24</v>
          </cell>
          <cell r="G252">
            <v>3</v>
          </cell>
        </row>
        <row r="253">
          <cell r="A253" t="str">
            <v>23042</v>
          </cell>
          <cell r="B253" t="str">
            <v>Southside</v>
          </cell>
          <cell r="C253">
            <v>191.7</v>
          </cell>
          <cell r="D253">
            <v>2213899.87</v>
          </cell>
          <cell r="E253">
            <v>2389105.17</v>
          </cell>
          <cell r="F253">
            <v>191.7</v>
          </cell>
          <cell r="G253">
            <v>0</v>
          </cell>
        </row>
        <row r="254">
          <cell r="A254" t="str">
            <v>14077</v>
          </cell>
          <cell r="B254" t="str">
            <v>Taholah</v>
          </cell>
          <cell r="C254">
            <v>182.07000000000002</v>
          </cell>
          <cell r="D254">
            <v>4287727.79</v>
          </cell>
          <cell r="E254">
            <v>4636129.04</v>
          </cell>
          <cell r="F254">
            <v>176.07000000000002</v>
          </cell>
          <cell r="G254">
            <v>6</v>
          </cell>
        </row>
        <row r="255">
          <cell r="A255" t="str">
            <v>38301</v>
          </cell>
          <cell r="B255" t="str">
            <v>Palouse</v>
          </cell>
          <cell r="C255">
            <v>180.95</v>
          </cell>
          <cell r="D255">
            <v>2771342.19</v>
          </cell>
          <cell r="E255">
            <v>2991907.46</v>
          </cell>
          <cell r="F255">
            <v>178.06</v>
          </cell>
          <cell r="G255">
            <v>2.89</v>
          </cell>
        </row>
        <row r="256">
          <cell r="A256" t="str">
            <v>38322</v>
          </cell>
          <cell r="B256" t="str">
            <v>St John</v>
          </cell>
          <cell r="C256">
            <v>175.25999999999996</v>
          </cell>
          <cell r="D256">
            <v>2825195.11</v>
          </cell>
          <cell r="E256">
            <v>2913790.01</v>
          </cell>
          <cell r="F256">
            <v>174.25999999999996</v>
          </cell>
          <cell r="G256">
            <v>1</v>
          </cell>
        </row>
        <row r="257">
          <cell r="A257" t="str">
            <v>38320</v>
          </cell>
          <cell r="B257" t="str">
            <v>Rosalia</v>
          </cell>
          <cell r="C257">
            <v>174.98</v>
          </cell>
          <cell r="D257">
            <v>3348643.59</v>
          </cell>
          <cell r="E257">
            <v>3405143.82</v>
          </cell>
          <cell r="F257">
            <v>173.98</v>
          </cell>
          <cell r="G257">
            <v>1</v>
          </cell>
        </row>
        <row r="258">
          <cell r="A258" t="str">
            <v>10050</v>
          </cell>
          <cell r="B258" t="str">
            <v>Curlew</v>
          </cell>
          <cell r="C258">
            <v>171.35999999999999</v>
          </cell>
          <cell r="D258">
            <v>2915334.97</v>
          </cell>
          <cell r="E258">
            <v>2984671.73</v>
          </cell>
          <cell r="F258">
            <v>170.02999999999997</v>
          </cell>
          <cell r="G258">
            <v>1.33</v>
          </cell>
        </row>
        <row r="259">
          <cell r="A259" t="str">
            <v>27019</v>
          </cell>
          <cell r="B259" t="str">
            <v>Carbonado</v>
          </cell>
          <cell r="C259">
            <v>170.11</v>
          </cell>
          <cell r="D259">
            <v>2147404.71</v>
          </cell>
          <cell r="E259">
            <v>2248039.04</v>
          </cell>
          <cell r="F259">
            <v>168.78</v>
          </cell>
          <cell r="G259">
            <v>1.33</v>
          </cell>
        </row>
        <row r="260">
          <cell r="A260" t="str">
            <v>14097</v>
          </cell>
          <cell r="B260" t="str">
            <v>Quinault</v>
          </cell>
          <cell r="C260">
            <v>168.04</v>
          </cell>
          <cell r="D260">
            <v>3149625.93</v>
          </cell>
          <cell r="E260">
            <v>3585774</v>
          </cell>
          <cell r="F260">
            <v>168.04</v>
          </cell>
          <cell r="G260">
            <v>0</v>
          </cell>
        </row>
        <row r="261">
          <cell r="A261" t="str">
            <v>06103</v>
          </cell>
          <cell r="B261" t="str">
            <v>Green Mountain</v>
          </cell>
          <cell r="C261">
            <v>158.79999999999998</v>
          </cell>
          <cell r="D261">
            <v>1780771.97</v>
          </cell>
          <cell r="E261">
            <v>1787702.98</v>
          </cell>
          <cell r="F261">
            <v>158.79999999999998</v>
          </cell>
          <cell r="G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158.00999999999996</v>
          </cell>
          <cell r="D262">
            <v>2893623.83</v>
          </cell>
          <cell r="E262">
            <v>3016506.98</v>
          </cell>
          <cell r="F262">
            <v>157.00999999999996</v>
          </cell>
          <cell r="G262">
            <v>1</v>
          </cell>
        </row>
        <row r="263">
          <cell r="A263" t="str">
            <v>23311</v>
          </cell>
          <cell r="B263" t="str">
            <v>Mary M Knight</v>
          </cell>
          <cell r="C263">
            <v>157.53</v>
          </cell>
          <cell r="D263">
            <v>2944403.63</v>
          </cell>
          <cell r="E263">
            <v>3157172.83</v>
          </cell>
          <cell r="F263">
            <v>152.75</v>
          </cell>
          <cell r="G263">
            <v>4.78</v>
          </cell>
        </row>
        <row r="264">
          <cell r="A264" t="str">
            <v>09013</v>
          </cell>
          <cell r="B264" t="str">
            <v>Orondo</v>
          </cell>
          <cell r="C264">
            <v>152.94999999999999</v>
          </cell>
          <cell r="D264">
            <v>3324373.81</v>
          </cell>
          <cell r="E264">
            <v>3339664.01</v>
          </cell>
          <cell r="F264">
            <v>152.94999999999999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151.60000000000002</v>
          </cell>
          <cell r="D265">
            <v>2789303.38</v>
          </cell>
          <cell r="E265">
            <v>2949431.19</v>
          </cell>
          <cell r="F265">
            <v>151.27000000000001</v>
          </cell>
          <cell r="G265">
            <v>0.33</v>
          </cell>
        </row>
        <row r="266">
          <cell r="A266" t="str">
            <v>14117</v>
          </cell>
          <cell r="B266" t="str">
            <v>Wishkah Valley</v>
          </cell>
          <cell r="C266">
            <v>150.51000000000002</v>
          </cell>
          <cell r="D266">
            <v>2471522.21</v>
          </cell>
          <cell r="E266">
            <v>2245837.0699999998</v>
          </cell>
          <cell r="F266">
            <v>150.51000000000002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146.57999999999998</v>
          </cell>
          <cell r="D267">
            <v>2027186.37</v>
          </cell>
          <cell r="E267">
            <v>2314682.36</v>
          </cell>
          <cell r="F267">
            <v>141.91</v>
          </cell>
          <cell r="G267">
            <v>4.67</v>
          </cell>
        </row>
        <row r="268">
          <cell r="A268" t="str">
            <v>38306</v>
          </cell>
          <cell r="B268" t="str">
            <v>Colton</v>
          </cell>
          <cell r="C268">
            <v>141.04</v>
          </cell>
          <cell r="D268">
            <v>2688622.68</v>
          </cell>
          <cell r="E268">
            <v>2795504.96</v>
          </cell>
          <cell r="F268">
            <v>137.48999999999998</v>
          </cell>
          <cell r="G268">
            <v>3.5500000000000003</v>
          </cell>
        </row>
        <row r="269">
          <cell r="A269" t="str">
            <v>03050</v>
          </cell>
          <cell r="B269" t="str">
            <v>Paterson</v>
          </cell>
          <cell r="C269">
            <v>134.1</v>
          </cell>
          <cell r="D269">
            <v>1728815.53</v>
          </cell>
          <cell r="E269">
            <v>1729676.57</v>
          </cell>
          <cell r="F269">
            <v>133.1</v>
          </cell>
          <cell r="G269">
            <v>1</v>
          </cell>
        </row>
        <row r="270">
          <cell r="A270" t="str">
            <v>19400</v>
          </cell>
          <cell r="B270" t="str">
            <v>Thorp</v>
          </cell>
          <cell r="C270">
            <v>120.62</v>
          </cell>
          <cell r="D270">
            <v>2830002.64</v>
          </cell>
          <cell r="E270">
            <v>2673429.5499999998</v>
          </cell>
          <cell r="F270">
            <v>116.51</v>
          </cell>
          <cell r="G270">
            <v>4.1100000000000003</v>
          </cell>
        </row>
        <row r="271">
          <cell r="A271" t="str">
            <v>24014</v>
          </cell>
          <cell r="B271" t="str">
            <v>Nespelem</v>
          </cell>
          <cell r="C271">
            <v>120.43</v>
          </cell>
          <cell r="D271">
            <v>3400750.15</v>
          </cell>
          <cell r="E271">
            <v>3387971.06</v>
          </cell>
          <cell r="F271">
            <v>117.10000000000001</v>
          </cell>
          <cell r="G271">
            <v>3.33</v>
          </cell>
        </row>
        <row r="272">
          <cell r="A272" t="str">
            <v>38302</v>
          </cell>
          <cell r="B272" t="str">
            <v>Garfield</v>
          </cell>
          <cell r="C272">
            <v>108.96</v>
          </cell>
          <cell r="D272">
            <v>2532906.2799999998</v>
          </cell>
          <cell r="E272">
            <v>2561235.66</v>
          </cell>
          <cell r="F272">
            <v>108.17999999999999</v>
          </cell>
          <cell r="G272">
            <v>0.78</v>
          </cell>
        </row>
        <row r="273">
          <cell r="A273" t="str">
            <v>19028</v>
          </cell>
          <cell r="B273" t="str">
            <v>Easton</v>
          </cell>
          <cell r="C273">
            <v>107.10000000000001</v>
          </cell>
          <cell r="D273">
            <v>2426275.33</v>
          </cell>
          <cell r="E273">
            <v>2461767.9900000002</v>
          </cell>
          <cell r="F273">
            <v>106.99000000000001</v>
          </cell>
          <cell r="G273">
            <v>0.11</v>
          </cell>
        </row>
        <row r="274">
          <cell r="A274">
            <v>62</v>
          </cell>
          <cell r="B274"/>
          <cell r="C274">
            <v>15884.080000000007</v>
          </cell>
          <cell r="D274">
            <v>235054726.41999999</v>
          </cell>
          <cell r="E274">
            <v>243899084.26999995</v>
          </cell>
          <cell r="F274">
            <v>15577.940000000002</v>
          </cell>
          <cell r="G274">
            <v>306.14</v>
          </cell>
        </row>
        <row r="275">
          <cell r="A275" t="str">
            <v>Under 100</v>
          </cell>
          <cell r="C275"/>
          <cell r="D275"/>
          <cell r="E275"/>
          <cell r="F275"/>
          <cell r="G275"/>
        </row>
        <row r="276">
          <cell r="A276" t="str">
            <v>38324</v>
          </cell>
          <cell r="B276" t="str">
            <v>Oakesdale</v>
          </cell>
          <cell r="C276">
            <v>99.379999999999981</v>
          </cell>
          <cell r="D276">
            <v>2506087.63</v>
          </cell>
          <cell r="E276">
            <v>2609657.7599999998</v>
          </cell>
          <cell r="F276">
            <v>98.379999999999981</v>
          </cell>
          <cell r="G276">
            <v>1</v>
          </cell>
        </row>
        <row r="277">
          <cell r="A277" t="str">
            <v>22204</v>
          </cell>
          <cell r="B277" t="str">
            <v>Harrington</v>
          </cell>
          <cell r="C277">
            <v>93.86</v>
          </cell>
          <cell r="D277">
            <v>2649679.4700000002</v>
          </cell>
          <cell r="E277">
            <v>2656342.5299999998</v>
          </cell>
          <cell r="F277">
            <v>90.42</v>
          </cell>
          <cell r="G277">
            <v>3.4400000000000004</v>
          </cell>
        </row>
        <row r="278">
          <cell r="A278" t="str">
            <v>09207</v>
          </cell>
          <cell r="B278" t="str">
            <v>Mansfield</v>
          </cell>
          <cell r="C278">
            <v>92.759999999999991</v>
          </cell>
          <cell r="D278">
            <v>2151915.87</v>
          </cell>
          <cell r="E278">
            <v>2184393.37</v>
          </cell>
          <cell r="F278">
            <v>92.1</v>
          </cell>
          <cell r="G278">
            <v>0.66</v>
          </cell>
        </row>
        <row r="279">
          <cell r="A279" t="str">
            <v>21234</v>
          </cell>
          <cell r="B279" t="str">
            <v>Boistfort</v>
          </cell>
          <cell r="C279">
            <v>92.749999999999986</v>
          </cell>
          <cell r="D279">
            <v>1308947.52</v>
          </cell>
          <cell r="E279">
            <v>1487606.23</v>
          </cell>
          <cell r="F279">
            <v>88.859999999999985</v>
          </cell>
          <cell r="G279">
            <v>3.89</v>
          </cell>
        </row>
        <row r="280">
          <cell r="A280" t="str">
            <v>22073</v>
          </cell>
          <cell r="B280" t="str">
            <v>Creston</v>
          </cell>
          <cell r="C280">
            <v>86.02</v>
          </cell>
          <cell r="D280">
            <v>2354849.5499999998</v>
          </cell>
          <cell r="E280">
            <v>2367554.0299999998</v>
          </cell>
          <cell r="F280">
            <v>86.02</v>
          </cell>
          <cell r="G280">
            <v>0</v>
          </cell>
        </row>
        <row r="281">
          <cell r="A281" t="str">
            <v>38308</v>
          </cell>
          <cell r="B281" t="str">
            <v>Endicott</v>
          </cell>
          <cell r="C281">
            <v>84.75</v>
          </cell>
          <cell r="D281">
            <v>2326425.46</v>
          </cell>
          <cell r="E281">
            <v>2409918.21</v>
          </cell>
          <cell r="F281">
            <v>81.09</v>
          </cell>
          <cell r="G281">
            <v>3.66</v>
          </cell>
        </row>
        <row r="282">
          <cell r="A282" t="str">
            <v>20203</v>
          </cell>
          <cell r="B282" t="str">
            <v>Bickleton</v>
          </cell>
          <cell r="C282">
            <v>83.149999999999991</v>
          </cell>
          <cell r="D282">
            <v>1771993.13</v>
          </cell>
          <cell r="E282">
            <v>1975903.77</v>
          </cell>
          <cell r="F282">
            <v>83.149999999999991</v>
          </cell>
          <cell r="G282">
            <v>0</v>
          </cell>
        </row>
        <row r="283">
          <cell r="A283" t="str">
            <v>20215</v>
          </cell>
          <cell r="B283" t="str">
            <v>Centerville</v>
          </cell>
          <cell r="C283">
            <v>80.3</v>
          </cell>
          <cell r="D283">
            <v>1224484.6200000001</v>
          </cell>
          <cell r="E283">
            <v>1265759.6599999999</v>
          </cell>
          <cell r="F283">
            <v>80.3</v>
          </cell>
          <cell r="G283">
            <v>0</v>
          </cell>
        </row>
        <row r="284">
          <cell r="A284" t="str">
            <v>18902</v>
          </cell>
          <cell r="B284" t="str">
            <v>Suquamish Tribal</v>
          </cell>
          <cell r="C284">
            <v>78.52000000000001</v>
          </cell>
          <cell r="D284">
            <v>1696147</v>
          </cell>
          <cell r="E284">
            <v>1740281.51</v>
          </cell>
          <cell r="F284">
            <v>78.52000000000001</v>
          </cell>
          <cell r="G284">
            <v>0</v>
          </cell>
        </row>
        <row r="285">
          <cell r="A285" t="str">
            <v>20094</v>
          </cell>
          <cell r="B285" t="str">
            <v>Wishram</v>
          </cell>
          <cell r="C285">
            <v>76.899999999999991</v>
          </cell>
          <cell r="D285">
            <v>1826340.77</v>
          </cell>
          <cell r="E285">
            <v>1926637.6</v>
          </cell>
          <cell r="F285">
            <v>76.899999999999991</v>
          </cell>
          <cell r="G285">
            <v>0</v>
          </cell>
        </row>
        <row r="286">
          <cell r="A286" t="str">
            <v>32123</v>
          </cell>
          <cell r="B286" t="str">
            <v>Orchard Prairie</v>
          </cell>
          <cell r="C286">
            <v>75.400000000000006</v>
          </cell>
          <cell r="D286">
            <v>854206.56</v>
          </cell>
          <cell r="E286">
            <v>886786.37</v>
          </cell>
          <cell r="F286">
            <v>75.400000000000006</v>
          </cell>
          <cell r="G286">
            <v>0</v>
          </cell>
        </row>
        <row r="287">
          <cell r="A287" t="str">
            <v>30002</v>
          </cell>
          <cell r="B287" t="str">
            <v>Skamania</v>
          </cell>
          <cell r="C287">
            <v>73.56</v>
          </cell>
          <cell r="D287">
            <v>1073190.3400000001</v>
          </cell>
          <cell r="E287">
            <v>1125551.5</v>
          </cell>
          <cell r="F287">
            <v>73.56</v>
          </cell>
          <cell r="G287">
            <v>0</v>
          </cell>
        </row>
        <row r="288">
          <cell r="A288" t="str">
            <v>22017</v>
          </cell>
          <cell r="B288" t="str">
            <v>Almira</v>
          </cell>
          <cell r="C288">
            <v>72.719999999999985</v>
          </cell>
          <cell r="D288">
            <v>2128477.0099999998</v>
          </cell>
          <cell r="E288">
            <v>2320048.11</v>
          </cell>
          <cell r="F288">
            <v>70.719999999999985</v>
          </cell>
          <cell r="G288">
            <v>2</v>
          </cell>
        </row>
        <row r="289">
          <cell r="A289" t="str">
            <v>10065</v>
          </cell>
          <cell r="B289" t="str">
            <v>Orient</v>
          </cell>
          <cell r="C289">
            <v>71.94</v>
          </cell>
          <cell r="D289">
            <v>1101738.3799999999</v>
          </cell>
          <cell r="E289">
            <v>1136047.3999999999</v>
          </cell>
          <cell r="F289">
            <v>71.94</v>
          </cell>
          <cell r="G289">
            <v>0</v>
          </cell>
        </row>
        <row r="290">
          <cell r="A290" t="str">
            <v>20402</v>
          </cell>
          <cell r="B290" t="str">
            <v>Klickitat</v>
          </cell>
          <cell r="C290">
            <v>69.010000000000019</v>
          </cell>
          <cell r="D290">
            <v>2099007.16</v>
          </cell>
          <cell r="E290">
            <v>2243731.67</v>
          </cell>
          <cell r="F290">
            <v>69.010000000000019</v>
          </cell>
          <cell r="G290">
            <v>0</v>
          </cell>
        </row>
        <row r="291">
          <cell r="A291" t="str">
            <v>38126</v>
          </cell>
          <cell r="B291" t="str">
            <v>Lacrosse Joint</v>
          </cell>
          <cell r="C291">
            <v>68.63</v>
          </cell>
          <cell r="D291">
            <v>2385490.33</v>
          </cell>
          <cell r="E291">
            <v>2374176.94</v>
          </cell>
          <cell r="F291">
            <v>68.63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68.599999999999994</v>
          </cell>
          <cell r="D292">
            <v>685098.34</v>
          </cell>
          <cell r="E292">
            <v>828815.65</v>
          </cell>
          <cell r="F292">
            <v>68.599999999999994</v>
          </cell>
          <cell r="G292">
            <v>0</v>
          </cell>
        </row>
        <row r="293">
          <cell r="A293" t="str">
            <v>20401</v>
          </cell>
          <cell r="B293" t="str">
            <v>Glenwood</v>
          </cell>
          <cell r="C293">
            <v>66.349999999999994</v>
          </cell>
          <cell r="D293">
            <v>1941584.76</v>
          </cell>
          <cell r="E293">
            <v>2073275.75</v>
          </cell>
          <cell r="F293">
            <v>66.349999999999994</v>
          </cell>
          <cell r="G293">
            <v>0</v>
          </cell>
        </row>
        <row r="294">
          <cell r="A294" t="str">
            <v>25200</v>
          </cell>
          <cell r="B294" t="str">
            <v>North River</v>
          </cell>
          <cell r="C294">
            <v>65.549999999999983</v>
          </cell>
          <cell r="D294">
            <v>1603996.77</v>
          </cell>
          <cell r="E294">
            <v>1727854.92</v>
          </cell>
          <cell r="F294">
            <v>65.549999999999983</v>
          </cell>
          <cell r="G294">
            <v>0</v>
          </cell>
        </row>
        <row r="295">
          <cell r="A295" t="str">
            <v>33202</v>
          </cell>
          <cell r="B295" t="str">
            <v>Summit Valley</v>
          </cell>
          <cell r="C295">
            <v>64.110000000000014</v>
          </cell>
          <cell r="D295">
            <v>963412.78</v>
          </cell>
          <cell r="E295">
            <v>928346.05</v>
          </cell>
          <cell r="F295">
            <v>63.000000000000007</v>
          </cell>
          <cell r="G295">
            <v>1.1100000000000001</v>
          </cell>
        </row>
        <row r="296">
          <cell r="A296" t="str">
            <v>22008</v>
          </cell>
          <cell r="B296" t="str">
            <v>Sprague</v>
          </cell>
          <cell r="C296">
            <v>62</v>
          </cell>
          <cell r="D296">
            <v>1817037.79</v>
          </cell>
          <cell r="E296">
            <v>1941303.46</v>
          </cell>
          <cell r="F296">
            <v>62</v>
          </cell>
          <cell r="G296">
            <v>0</v>
          </cell>
        </row>
        <row r="297">
          <cell r="A297" t="str">
            <v>30029</v>
          </cell>
          <cell r="B297" t="str">
            <v>Mount Pleasant</v>
          </cell>
          <cell r="C297">
            <v>52.650000000000006</v>
          </cell>
          <cell r="D297">
            <v>749906.66</v>
          </cell>
          <cell r="E297">
            <v>780864.3</v>
          </cell>
          <cell r="F297">
            <v>52.650000000000006</v>
          </cell>
          <cell r="G297">
            <v>0</v>
          </cell>
        </row>
        <row r="298">
          <cell r="A298" t="str">
            <v>16046</v>
          </cell>
          <cell r="B298" t="str">
            <v>Brinnon</v>
          </cell>
          <cell r="C298">
            <v>51.18</v>
          </cell>
          <cell r="D298">
            <v>983160.89</v>
          </cell>
          <cell r="E298">
            <v>1066592.92</v>
          </cell>
          <cell r="F298">
            <v>51.18</v>
          </cell>
          <cell r="G298">
            <v>0</v>
          </cell>
        </row>
        <row r="299">
          <cell r="A299" t="str">
            <v>21036</v>
          </cell>
          <cell r="B299" t="str">
            <v>Evaline</v>
          </cell>
          <cell r="C299">
            <v>48.82</v>
          </cell>
          <cell r="D299">
            <v>613392.23</v>
          </cell>
          <cell r="E299">
            <v>701074.38</v>
          </cell>
          <cell r="F299">
            <v>48.15</v>
          </cell>
          <cell r="G299">
            <v>0.67</v>
          </cell>
        </row>
        <row r="300">
          <cell r="A300" t="str">
            <v>11056</v>
          </cell>
          <cell r="B300" t="str">
            <v>Kahlotus</v>
          </cell>
          <cell r="C300">
            <v>46.999999999999993</v>
          </cell>
          <cell r="D300">
            <v>1985239.7</v>
          </cell>
          <cell r="E300">
            <v>1971252.82</v>
          </cell>
          <cell r="F300">
            <v>46.999999999999993</v>
          </cell>
          <cell r="G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45.69</v>
          </cell>
          <cell r="D301">
            <v>1854713.02</v>
          </cell>
          <cell r="E301">
            <v>2104676.84</v>
          </cell>
          <cell r="F301">
            <v>43.8</v>
          </cell>
          <cell r="G301">
            <v>1.89</v>
          </cell>
        </row>
        <row r="302">
          <cell r="A302" t="str">
            <v>17404</v>
          </cell>
          <cell r="B302" t="str">
            <v>Skykomish</v>
          </cell>
          <cell r="C302">
            <v>42.53</v>
          </cell>
          <cell r="D302">
            <v>2108780.19</v>
          </cell>
          <cell r="E302">
            <v>2014696.12</v>
          </cell>
          <cell r="F302">
            <v>41.64</v>
          </cell>
          <cell r="G302">
            <v>0.89</v>
          </cell>
        </row>
        <row r="303">
          <cell r="A303" t="str">
            <v>32312</v>
          </cell>
          <cell r="B303" t="str">
            <v>Great Northern</v>
          </cell>
          <cell r="C303">
            <v>42.089999999999996</v>
          </cell>
          <cell r="D303">
            <v>631298.56000000006</v>
          </cell>
          <cell r="E303">
            <v>703589.63</v>
          </cell>
          <cell r="F303">
            <v>41.65</v>
          </cell>
          <cell r="G303">
            <v>0.44</v>
          </cell>
        </row>
        <row r="304">
          <cell r="A304" t="str">
            <v>33030</v>
          </cell>
          <cell r="B304" t="str">
            <v>Onion Creek</v>
          </cell>
          <cell r="C304">
            <v>40.9</v>
          </cell>
          <cell r="D304">
            <v>841100.81</v>
          </cell>
          <cell r="E304">
            <v>904294.15</v>
          </cell>
          <cell r="F304">
            <v>40.9</v>
          </cell>
          <cell r="G304">
            <v>0</v>
          </cell>
        </row>
        <row r="305">
          <cell r="A305" t="str">
            <v>31063</v>
          </cell>
          <cell r="B305" t="str">
            <v>Index</v>
          </cell>
          <cell r="C305">
            <v>40.809999999999995</v>
          </cell>
          <cell r="D305">
            <v>837711.49</v>
          </cell>
          <cell r="E305">
            <v>851931.51</v>
          </cell>
          <cell r="F305">
            <v>39.699999999999996</v>
          </cell>
          <cell r="G305">
            <v>1.1100000000000001</v>
          </cell>
        </row>
        <row r="306">
          <cell r="A306" t="str">
            <v>38304</v>
          </cell>
          <cell r="B306" t="str">
            <v>Steptoe</v>
          </cell>
          <cell r="C306">
            <v>40.209999999999994</v>
          </cell>
          <cell r="D306">
            <v>725273.28</v>
          </cell>
          <cell r="E306">
            <v>723803.64</v>
          </cell>
          <cell r="F306">
            <v>40.099999999999994</v>
          </cell>
          <cell r="G306">
            <v>0.11</v>
          </cell>
        </row>
        <row r="307">
          <cell r="A307" t="str">
            <v>09102</v>
          </cell>
          <cell r="B307" t="str">
            <v>Palisades</v>
          </cell>
          <cell r="C307">
            <v>35.44</v>
          </cell>
          <cell r="D307">
            <v>631802.14</v>
          </cell>
          <cell r="E307">
            <v>624699.06999999995</v>
          </cell>
          <cell r="F307">
            <v>35</v>
          </cell>
          <cell r="G307">
            <v>0.44</v>
          </cell>
        </row>
        <row r="308">
          <cell r="A308" t="str">
            <v>19007</v>
          </cell>
          <cell r="B308" t="str">
            <v>Damman</v>
          </cell>
          <cell r="C308">
            <v>34.82</v>
          </cell>
          <cell r="D308">
            <v>508262.2</v>
          </cell>
          <cell r="E308">
            <v>675199.39</v>
          </cell>
          <cell r="F308">
            <v>33.82</v>
          </cell>
          <cell r="G308">
            <v>1</v>
          </cell>
        </row>
        <row r="309">
          <cell r="A309" t="str">
            <v>38264</v>
          </cell>
          <cell r="B309" t="str">
            <v>Lamont</v>
          </cell>
          <cell r="C309">
            <v>31.1</v>
          </cell>
          <cell r="D309">
            <v>737141.89</v>
          </cell>
          <cell r="E309">
            <v>773284.81</v>
          </cell>
          <cell r="F309">
            <v>31.1</v>
          </cell>
          <cell r="G309">
            <v>0</v>
          </cell>
        </row>
        <row r="310">
          <cell r="A310" t="str">
            <v>36101</v>
          </cell>
          <cell r="B310" t="str">
            <v>Dixie</v>
          </cell>
          <cell r="C310">
            <v>28</v>
          </cell>
          <cell r="D310">
            <v>707653.42</v>
          </cell>
          <cell r="E310">
            <v>726558.94</v>
          </cell>
          <cell r="F310">
            <v>28</v>
          </cell>
          <cell r="G310">
            <v>0</v>
          </cell>
        </row>
        <row r="311">
          <cell r="A311" t="str">
            <v>07035</v>
          </cell>
          <cell r="B311" t="str">
            <v>Starbuck</v>
          </cell>
          <cell r="C311">
            <v>27.4</v>
          </cell>
          <cell r="D311">
            <v>541334.42000000004</v>
          </cell>
          <cell r="E311">
            <v>544439.63</v>
          </cell>
          <cell r="F311">
            <v>27.4</v>
          </cell>
          <cell r="G311">
            <v>0</v>
          </cell>
        </row>
        <row r="312">
          <cell r="A312" t="str">
            <v>10003</v>
          </cell>
          <cell r="B312" t="str">
            <v>Keller</v>
          </cell>
          <cell r="C312">
            <v>27.150000000000002</v>
          </cell>
          <cell r="D312">
            <v>1024800.67</v>
          </cell>
          <cell r="E312">
            <v>1063558.45</v>
          </cell>
          <cell r="F312">
            <v>27.150000000000002</v>
          </cell>
          <cell r="G312">
            <v>0</v>
          </cell>
        </row>
        <row r="313">
          <cell r="A313" t="str">
            <v>33205</v>
          </cell>
          <cell r="B313" t="str">
            <v>Evergreen (Stev)</v>
          </cell>
          <cell r="C313">
            <v>26.5</v>
          </cell>
          <cell r="D313">
            <v>464096.37</v>
          </cell>
          <cell r="E313">
            <v>519060.74</v>
          </cell>
          <cell r="F313">
            <v>25.5</v>
          </cell>
          <cell r="G313">
            <v>1</v>
          </cell>
        </row>
        <row r="314">
          <cell r="A314" t="str">
            <v>20403</v>
          </cell>
          <cell r="B314" t="str">
            <v>Roosevelt</v>
          </cell>
          <cell r="C314">
            <v>26.1</v>
          </cell>
          <cell r="D314">
            <v>483542.54</v>
          </cell>
          <cell r="E314">
            <v>446202.3</v>
          </cell>
          <cell r="F314">
            <v>26.1</v>
          </cell>
          <cell r="G314">
            <v>0</v>
          </cell>
        </row>
        <row r="315">
          <cell r="A315" t="str">
            <v>30031</v>
          </cell>
          <cell r="B315" t="str">
            <v>Mill A</v>
          </cell>
          <cell r="C315">
            <v>19.940000000000001</v>
          </cell>
          <cell r="D315">
            <v>541928.68000000005</v>
          </cell>
          <cell r="E315">
            <v>537625.35</v>
          </cell>
          <cell r="F315">
            <v>19.940000000000001</v>
          </cell>
          <cell r="G315">
            <v>0</v>
          </cell>
        </row>
        <row r="316">
          <cell r="A316" t="str">
            <v>16020</v>
          </cell>
          <cell r="B316" t="str">
            <v>Queets-Clearwater</v>
          </cell>
          <cell r="C316">
            <v>19.399999999999999</v>
          </cell>
          <cell r="D316">
            <v>904190.47</v>
          </cell>
          <cell r="E316">
            <v>845723.81</v>
          </cell>
          <cell r="F316">
            <v>19.399999999999999</v>
          </cell>
          <cell r="G316">
            <v>0</v>
          </cell>
        </row>
        <row r="317">
          <cell r="A317" t="str">
            <v>01122</v>
          </cell>
          <cell r="B317" t="str">
            <v>Benge</v>
          </cell>
          <cell r="C317">
            <v>12.7</v>
          </cell>
          <cell r="D317">
            <v>365397.25</v>
          </cell>
          <cell r="E317">
            <v>417951.2</v>
          </cell>
          <cell r="F317">
            <v>12.7</v>
          </cell>
          <cell r="G317">
            <v>0</v>
          </cell>
        </row>
        <row r="318">
          <cell r="A318" t="str">
            <v>28010</v>
          </cell>
          <cell r="B318" t="str">
            <v>Shaw</v>
          </cell>
          <cell r="C318">
            <v>10.75</v>
          </cell>
          <cell r="D318">
            <v>336744.71</v>
          </cell>
          <cell r="E318">
            <v>316088.8</v>
          </cell>
          <cell r="F318">
            <v>10.75</v>
          </cell>
          <cell r="G318">
            <v>0</v>
          </cell>
        </row>
        <row r="319">
          <cell r="A319" t="str">
            <v>11054</v>
          </cell>
          <cell r="B319" t="str">
            <v>Star</v>
          </cell>
          <cell r="C319">
            <v>8.85</v>
          </cell>
          <cell r="D319">
            <v>361492.96</v>
          </cell>
          <cell r="E319">
            <v>356705.32</v>
          </cell>
          <cell r="F319">
            <v>8.85</v>
          </cell>
          <cell r="G319">
            <v>0</v>
          </cell>
        </row>
        <row r="320">
          <cell r="A320" t="str">
            <v>04069</v>
          </cell>
          <cell r="B320" t="str">
            <v>Stehekin</v>
          </cell>
          <cell r="C320">
            <v>7.4</v>
          </cell>
          <cell r="D320">
            <v>208855.9</v>
          </cell>
          <cell r="E320">
            <v>67077.58</v>
          </cell>
          <cell r="F320">
            <v>7.4</v>
          </cell>
          <cell r="G320">
            <v>0</v>
          </cell>
        </row>
        <row r="321">
          <cell r="A321">
            <v>45</v>
          </cell>
          <cell r="C321">
            <v>2393.69</v>
          </cell>
          <cell r="D321">
            <v>55617931.690000013</v>
          </cell>
          <cell r="E321">
            <v>57946944.190000005</v>
          </cell>
          <cell r="F321">
            <v>2370.3800000000006</v>
          </cell>
          <cell r="G321">
            <v>23.310000000000002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2"/>
  <sheetViews>
    <sheetView tabSelected="1" topLeftCell="A277" zoomScaleNormal="100" workbookViewId="0">
      <selection activeCell="C413" sqref="C413"/>
    </sheetView>
  </sheetViews>
  <sheetFormatPr defaultRowHeight="12" x14ac:dyDescent="0.2"/>
  <cols>
    <col min="1" max="1" width="9" style="1" customWidth="1"/>
    <col min="2" max="2" width="10.140625" style="1" customWidth="1"/>
    <col min="3" max="3" width="18.28515625" style="1" customWidth="1"/>
    <col min="4" max="4" width="11.28515625" style="1" bestFit="1" customWidth="1"/>
    <col min="5" max="5" width="13.5703125" style="18" bestFit="1" customWidth="1"/>
    <col min="6" max="7" width="13.5703125" style="1" bestFit="1" customWidth="1"/>
    <col min="8" max="8" width="12.28515625" style="18" bestFit="1" customWidth="1"/>
    <col min="9" max="10" width="12.5703125" style="1" bestFit="1" customWidth="1"/>
    <col min="11" max="11" width="12.28515625" style="18" bestFit="1" customWidth="1"/>
    <col min="12" max="12" width="15" style="18" customWidth="1"/>
    <col min="13" max="13" width="13.42578125" style="18" bestFit="1" customWidth="1"/>
    <col min="14" max="15" width="12.5703125" style="1" bestFit="1" customWidth="1"/>
    <col min="16" max="16" width="14.85546875" style="18" bestFit="1" customWidth="1"/>
    <col min="17" max="16384" width="9.140625" style="1"/>
  </cols>
  <sheetData>
    <row r="1" spans="1:17" x14ac:dyDescent="0.2">
      <c r="A1" s="1" t="s">
        <v>0</v>
      </c>
      <c r="C1" s="2"/>
      <c r="D1" s="3"/>
      <c r="E1" s="4"/>
      <c r="F1" s="3" t="s">
        <v>1</v>
      </c>
      <c r="G1" s="3" t="s">
        <v>2</v>
      </c>
      <c r="H1" s="4"/>
      <c r="I1" s="3" t="s">
        <v>1</v>
      </c>
      <c r="J1" s="3" t="s">
        <v>2</v>
      </c>
      <c r="K1" s="5"/>
      <c r="L1" s="6" t="s">
        <v>3</v>
      </c>
      <c r="M1" s="7"/>
      <c r="N1" s="3" t="s">
        <v>1</v>
      </c>
      <c r="O1" s="3" t="s">
        <v>2</v>
      </c>
      <c r="P1" s="4" t="s">
        <v>2</v>
      </c>
      <c r="Q1" s="1" t="s">
        <v>4</v>
      </c>
    </row>
    <row r="2" spans="1:17" x14ac:dyDescent="0.2">
      <c r="A2" s="1" t="s">
        <v>5</v>
      </c>
      <c r="C2" s="8"/>
      <c r="D2" s="9"/>
      <c r="E2" s="10"/>
      <c r="F2" s="9" t="s">
        <v>6</v>
      </c>
      <c r="G2" s="9" t="s">
        <v>6</v>
      </c>
      <c r="H2" s="10"/>
      <c r="I2" s="9" t="s">
        <v>7</v>
      </c>
      <c r="J2" s="9" t="s">
        <v>7</v>
      </c>
      <c r="K2" s="11"/>
      <c r="L2" s="12" t="s">
        <v>8</v>
      </c>
      <c r="M2" s="13"/>
      <c r="N2" s="9" t="s">
        <v>3</v>
      </c>
      <c r="O2" s="9" t="s">
        <v>3</v>
      </c>
      <c r="P2" s="10" t="s">
        <v>9</v>
      </c>
    </row>
    <row r="3" spans="1:17" x14ac:dyDescent="0.2">
      <c r="C3" s="8"/>
      <c r="D3" s="9" t="s">
        <v>10</v>
      </c>
      <c r="E3" s="10" t="s">
        <v>6</v>
      </c>
      <c r="F3" s="9" t="s">
        <v>11</v>
      </c>
      <c r="G3" s="9" t="s">
        <v>12</v>
      </c>
      <c r="H3" s="10" t="s">
        <v>7</v>
      </c>
      <c r="I3" s="9" t="s">
        <v>11</v>
      </c>
      <c r="J3" s="9" t="s">
        <v>12</v>
      </c>
      <c r="K3" s="4" t="s">
        <v>13</v>
      </c>
      <c r="L3" s="4" t="s">
        <v>14</v>
      </c>
      <c r="M3" s="4" t="s">
        <v>15</v>
      </c>
      <c r="N3" s="9" t="s">
        <v>11</v>
      </c>
      <c r="O3" s="9" t="s">
        <v>12</v>
      </c>
      <c r="P3" s="10" t="s">
        <v>16</v>
      </c>
    </row>
    <row r="4" spans="1:17" x14ac:dyDescent="0.2">
      <c r="B4" s="14" t="s">
        <v>17</v>
      </c>
      <c r="C4" s="15" t="s">
        <v>18</v>
      </c>
      <c r="D4" s="16" t="s">
        <v>19</v>
      </c>
      <c r="E4" s="17"/>
      <c r="F4" s="16" t="s">
        <v>12</v>
      </c>
      <c r="G4" s="16" t="s">
        <v>20</v>
      </c>
      <c r="H4" s="17"/>
      <c r="I4" s="16" t="s">
        <v>12</v>
      </c>
      <c r="J4" s="16" t="s">
        <v>20</v>
      </c>
      <c r="K4" s="17"/>
      <c r="L4" s="17"/>
      <c r="M4" s="17"/>
      <c r="N4" s="16" t="s">
        <v>12</v>
      </c>
      <c r="O4" s="16" t="s">
        <v>20</v>
      </c>
      <c r="P4" s="17" t="s">
        <v>21</v>
      </c>
    </row>
    <row r="5" spans="1:17" ht="4.5" customHeight="1" x14ac:dyDescent="0.2"/>
    <row r="6" spans="1:17" x14ac:dyDescent="0.2">
      <c r="A6" s="1" t="s">
        <v>2</v>
      </c>
      <c r="B6" s="19" t="s">
        <v>22</v>
      </c>
      <c r="D6" s="20">
        <f>SUM(D10:D422)/2</f>
        <v>1074908.9500000002</v>
      </c>
      <c r="E6" s="21">
        <f>SUM(E10:E422)/2</f>
        <v>59573107.589999966</v>
      </c>
      <c r="F6" s="22">
        <f t="shared" ref="F6" si="0">E6/$P6</f>
        <v>4.0723069400824312E-2</v>
      </c>
      <c r="G6" s="20">
        <f t="shared" ref="G6" si="1">E6/$D6</f>
        <v>55.421538345177936</v>
      </c>
      <c r="H6" s="21">
        <f>SUM(H10:H422)/2</f>
        <v>95104648.529999971</v>
      </c>
      <c r="I6" s="22">
        <f t="shared" ref="I6" si="2">H6/$P6</f>
        <v>6.5011770564044113E-2</v>
      </c>
      <c r="J6" s="20">
        <f t="shared" ref="J6" si="3">H6/$D6</f>
        <v>88.476934283596719</v>
      </c>
      <c r="K6" s="21">
        <f>SUM(K10:K422)/2</f>
        <v>75976756.799999952</v>
      </c>
      <c r="L6" s="21">
        <f>SUM(L10:L422)/2</f>
        <v>376852695.89000022</v>
      </c>
      <c r="M6" s="21">
        <f>SUM(M10:M422)/2</f>
        <v>855376322.97000003</v>
      </c>
      <c r="N6" s="22">
        <f t="shared" ref="N6" si="4">SUM($K6:$M6)/$P6</f>
        <v>0.89426516003513101</v>
      </c>
      <c r="O6" s="23">
        <f t="shared" ref="O6" si="5">SUM($K6:$M6)/$D6</f>
        <v>1217.0386856114651</v>
      </c>
      <c r="P6" s="21">
        <f>SUM(P10:P422)/2</f>
        <v>1462883531.7800012</v>
      </c>
      <c r="Q6" s="24">
        <f>P6-'[1]Res_Unres FB by enroll 1516'!O6</f>
        <v>2.1457672119140625E-6</v>
      </c>
    </row>
    <row r="7" spans="1:17" ht="4.5" customHeight="1" x14ac:dyDescent="0.2"/>
    <row r="8" spans="1:17" x14ac:dyDescent="0.2">
      <c r="B8" s="25" t="s">
        <v>23</v>
      </c>
      <c r="C8" s="19"/>
    </row>
    <row r="9" spans="1:17" ht="4.5" customHeight="1" x14ac:dyDescent="0.2">
      <c r="B9" s="26" t="s">
        <v>24</v>
      </c>
    </row>
    <row r="10" spans="1:17" x14ac:dyDescent="0.2">
      <c r="A10" s="1" t="s">
        <v>25</v>
      </c>
      <c r="B10" s="26" t="s">
        <v>24</v>
      </c>
      <c r="C10" s="1" t="s">
        <v>26</v>
      </c>
      <c r="D10" s="27">
        <f>VLOOKUP($A10,Enroll1516,3,FALSE)</f>
        <v>45.69</v>
      </c>
      <c r="E10" s="28">
        <f>IFERROR(VLOOKUP($A10,fundbal1516,2,FALSE),0)</f>
        <v>0</v>
      </c>
      <c r="F10" s="29">
        <f>E10/$P10</f>
        <v>0</v>
      </c>
      <c r="G10" s="27">
        <f>E10/$D10</f>
        <v>0</v>
      </c>
      <c r="H10" s="28">
        <f>IFERROR((VLOOKUP($A10,fundbal1516,3,FALSE))+(VLOOKUP($A10,fundbal1516,4,FALSE))+(VLOOKUP($A10,fundbal1516,5,FALSE))+(VLOOKUP($A10,fundbal1516,6,FALSE))+(VLOOKUP($A10,fundbal1516,7,FALSE))+(VLOOKUP($A10,fundbal1516,8,FALSE))+(VLOOKUP($A10,fundbal1516,9,FALSE))+(VLOOKUP($A10,fundbal1516,10,FALSE))+(VLOOKUP($A10,fundbal1516,11,FALSE)),0)</f>
        <v>1047.05</v>
      </c>
      <c r="I10" s="29">
        <f>H10/$P10</f>
        <v>9.8224722178964969E-4</v>
      </c>
      <c r="J10" s="27">
        <f>H10/$D10</f>
        <v>22.916393083825781</v>
      </c>
      <c r="K10" s="28">
        <f>IFERROR((VLOOKUP($A10,fundbal1516,12,FALSE))+(VLOOKUP($A10,fundbal1516,13,FALSE)),0)</f>
        <v>6629.34</v>
      </c>
      <c r="L10" s="28">
        <f>IFERROR((VLOOKUP($A10,fundbal1516,14,FALSE))+(VLOOKUP($A10,fundbal1516,15,FALSE))+(VLOOKUP($A10,fundbal1516,16,FALSE)),0)</f>
        <v>0</v>
      </c>
      <c r="M10" s="28">
        <f>IFERROR((VLOOKUP($A10,fundbal1516,17,FALSE))+(VLOOKUP($A10,fundbal1516,18,FALSE)),0)</f>
        <v>1058297.6100000001</v>
      </c>
      <c r="N10" s="29">
        <f>SUM($K10:$M10)/$P10</f>
        <v>0.99901775277821048</v>
      </c>
      <c r="O10" s="30">
        <f>SUM($K10:$M10)/$D10</f>
        <v>23307.6592252134</v>
      </c>
      <c r="P10" s="28">
        <f>IFERROR(VLOOKUP($A10,fundbal1516_2,3,FALSE),0)</f>
        <v>1065974</v>
      </c>
    </row>
    <row r="11" spans="1:17" x14ac:dyDescent="0.2">
      <c r="A11" s="1" t="s">
        <v>27</v>
      </c>
      <c r="B11" s="26" t="s">
        <v>24</v>
      </c>
      <c r="C11" s="1" t="s">
        <v>28</v>
      </c>
      <c r="D11" s="27">
        <f>VLOOKUP($A11,Enroll1516,3,FALSE)</f>
        <v>12.7</v>
      </c>
      <c r="E11" s="28">
        <f>IFERROR(VLOOKUP($A11,fundbal1516,2,FALSE),0)</f>
        <v>0</v>
      </c>
      <c r="F11" s="29">
        <f>E11/$P11</f>
        <v>0</v>
      </c>
      <c r="G11" s="27">
        <f>E11/$D11</f>
        <v>0</v>
      </c>
      <c r="H11" s="28">
        <f>IFERROR((VLOOKUP($A11,fundbal1516,3,FALSE))+(VLOOKUP($A11,fundbal1516,4,FALSE))+(VLOOKUP($A11,fundbal1516,5,FALSE))+(VLOOKUP($A11,fundbal1516,6,FALSE))+(VLOOKUP($A11,fundbal1516,7,FALSE))+(VLOOKUP($A11,fundbal1516,8,FALSE))+(VLOOKUP($A11,fundbal1516,9,FALSE))+(VLOOKUP($A11,fundbal1516,10,FALSE))+(VLOOKUP($A11,fundbal1516,11,FALSE)),0)</f>
        <v>17863.169999999998</v>
      </c>
      <c r="I11" s="29">
        <f>H11/$P11</f>
        <v>9.5184528236014032E-2</v>
      </c>
      <c r="J11" s="27">
        <f>H11/$D11</f>
        <v>1406.5488188976378</v>
      </c>
      <c r="K11" s="28">
        <f>IFERROR((VLOOKUP($A11,fundbal1516,12,FALSE))+(VLOOKUP($A11,fundbal1516,13,FALSE)),0)</f>
        <v>0</v>
      </c>
      <c r="L11" s="28">
        <f>IFERROR((VLOOKUP($A11,fundbal1516,14,FALSE))+(VLOOKUP($A11,fundbal1516,15,FALSE))+(VLOOKUP($A11,fundbal1516,16,FALSE)),0)</f>
        <v>0</v>
      </c>
      <c r="M11" s="28">
        <f>IFERROR((VLOOKUP($A11,fundbal1516,17,FALSE))+(VLOOKUP($A11,fundbal1516,18,FALSE)),0)</f>
        <v>169805.67</v>
      </c>
      <c r="N11" s="29">
        <f>SUM($K11:$M11)/$P11</f>
        <v>0.90481547176398602</v>
      </c>
      <c r="O11" s="30">
        <f>SUM($K11:$M11)/$D11</f>
        <v>13370.525196850396</v>
      </c>
      <c r="P11" s="28">
        <f>IFERROR(VLOOKUP($A11,fundbal1516_2,3,FALSE),0)</f>
        <v>187668.84</v>
      </c>
    </row>
    <row r="12" spans="1:17" x14ac:dyDescent="0.2">
      <c r="A12" s="1" t="s">
        <v>29</v>
      </c>
      <c r="B12" s="26" t="s">
        <v>24</v>
      </c>
      <c r="C12" s="1" t="s">
        <v>30</v>
      </c>
      <c r="D12" s="27">
        <f>VLOOKUP($A12,Enroll1516,3,FALSE)</f>
        <v>4279.5499999999993</v>
      </c>
      <c r="E12" s="28">
        <f>IFERROR(VLOOKUP($A12,fundbal1516,2,FALSE),0)</f>
        <v>448979.76</v>
      </c>
      <c r="F12" s="29">
        <f>E12/$P12</f>
        <v>4.4719223960232368E-2</v>
      </c>
      <c r="G12" s="27">
        <f>E12/$D12</f>
        <v>104.91284364010237</v>
      </c>
      <c r="H12" s="28">
        <f>IFERROR((VLOOKUP($A12,fundbal1516,3,FALSE))+(VLOOKUP($A12,fundbal1516,4,FALSE))+(VLOOKUP($A12,fundbal1516,5,FALSE))+(VLOOKUP($A12,fundbal1516,6,FALSE))+(VLOOKUP($A12,fundbal1516,7,FALSE))+(VLOOKUP($A12,fundbal1516,8,FALSE))+(VLOOKUP($A12,fundbal1516,9,FALSE))+(VLOOKUP($A12,fundbal1516,10,FALSE))+(VLOOKUP($A12,fundbal1516,11,FALSE)),0)</f>
        <v>1782998.78</v>
      </c>
      <c r="I12" s="29">
        <f>H12/$P12</f>
        <v>0.17759001377621361</v>
      </c>
      <c r="J12" s="27">
        <f>H12/$D12</f>
        <v>416.63230479840178</v>
      </c>
      <c r="K12" s="28">
        <f>IFERROR((VLOOKUP($A12,fundbal1516,12,FALSE))+(VLOOKUP($A12,fundbal1516,13,FALSE)),0)</f>
        <v>1215198.08</v>
      </c>
      <c r="L12" s="28">
        <f>IFERROR((VLOOKUP($A12,fundbal1516,14,FALSE))+(VLOOKUP($A12,fundbal1516,15,FALSE))+(VLOOKUP($A12,fundbal1516,16,FALSE)),0)</f>
        <v>0</v>
      </c>
      <c r="M12" s="28">
        <f>IFERROR((VLOOKUP($A12,fundbal1516,17,FALSE))+(VLOOKUP($A12,fundbal1516,18,FALSE)),0)</f>
        <v>6592795.46</v>
      </c>
      <c r="N12" s="29">
        <f>SUM($K12:$M12)/$P12</f>
        <v>0.77769076226355405</v>
      </c>
      <c r="O12" s="30">
        <f>SUM($K12:$M12)/$D12</f>
        <v>1824.4893832295454</v>
      </c>
      <c r="P12" s="28">
        <f>IFERROR(VLOOKUP($A12,fundbal1516_2,3,FALSE),0)</f>
        <v>10039972.08</v>
      </c>
    </row>
    <row r="13" spans="1:17" x14ac:dyDescent="0.2">
      <c r="A13" s="1" t="s">
        <v>31</v>
      </c>
      <c r="B13" s="26" t="s">
        <v>24</v>
      </c>
      <c r="C13" s="1" t="s">
        <v>32</v>
      </c>
      <c r="D13" s="27">
        <f>VLOOKUP($A13,Enroll1516,3,FALSE)</f>
        <v>196.24</v>
      </c>
      <c r="E13" s="28">
        <f>IFERROR(VLOOKUP($A13,fundbal1516,2,FALSE),0)</f>
        <v>0</v>
      </c>
      <c r="F13" s="29">
        <f>E13/$P13</f>
        <v>0</v>
      </c>
      <c r="G13" s="27">
        <f>E13/$D13</f>
        <v>0</v>
      </c>
      <c r="H13" s="28">
        <f>IFERROR((VLOOKUP($A13,fundbal1516,3,FALSE))+(VLOOKUP($A13,fundbal1516,4,FALSE))+(VLOOKUP($A13,fundbal1516,5,FALSE))+(VLOOKUP($A13,fundbal1516,6,FALSE))+(VLOOKUP($A13,fundbal1516,7,FALSE))+(VLOOKUP($A13,fundbal1516,8,FALSE))+(VLOOKUP($A13,fundbal1516,9,FALSE))+(VLOOKUP($A13,fundbal1516,10,FALSE))+(VLOOKUP($A13,fundbal1516,11,FALSE)),0)</f>
        <v>26444.47</v>
      </c>
      <c r="I13" s="29">
        <f>H13/$P13</f>
        <v>6.9583880319116054E-2</v>
      </c>
      <c r="J13" s="27">
        <f>H13/$D13</f>
        <v>134.75575825519772</v>
      </c>
      <c r="K13" s="28">
        <f>IFERROR((VLOOKUP($A13,fundbal1516,12,FALSE))+(VLOOKUP($A13,fundbal1516,13,FALSE)),0)</f>
        <v>16222.33</v>
      </c>
      <c r="L13" s="28">
        <f>IFERROR((VLOOKUP($A13,fundbal1516,14,FALSE))+(VLOOKUP($A13,fundbal1516,15,FALSE))+(VLOOKUP($A13,fundbal1516,16,FALSE)),0)</f>
        <v>0</v>
      </c>
      <c r="M13" s="28">
        <f>IFERROR((VLOOKUP($A13,fundbal1516,17,FALSE))+(VLOOKUP($A13,fundbal1516,18,FALSE)),0)</f>
        <v>337370.5</v>
      </c>
      <c r="N13" s="29">
        <f>SUM($K13:$M13)/$P13</f>
        <v>0.930416119680884</v>
      </c>
      <c r="O13" s="30">
        <f>SUM($K13:$M13)/$D13</f>
        <v>1801.8387178964533</v>
      </c>
      <c r="P13" s="28">
        <f>IFERROR(VLOOKUP($A13,fundbal1516_2,3,FALSE),0)</f>
        <v>380037.3</v>
      </c>
    </row>
    <row r="14" spans="1:17" x14ac:dyDescent="0.2">
      <c r="A14" s="1" t="s">
        <v>33</v>
      </c>
      <c r="B14" s="26"/>
      <c r="C14" s="1" t="s">
        <v>34</v>
      </c>
      <c r="D14" s="27">
        <f>VLOOKUP($A14,Enroll1516,3,FALSE)</f>
        <v>350.43999999999994</v>
      </c>
      <c r="E14" s="28">
        <f>IFERROR(VLOOKUP($A14,fundbal1516,2,FALSE),0)</f>
        <v>2193.92</v>
      </c>
      <c r="F14" s="29">
        <f>E14/$P14</f>
        <v>5.4165095949164728E-3</v>
      </c>
      <c r="G14" s="27">
        <f>E14/$D14</f>
        <v>6.2604725487958008</v>
      </c>
      <c r="H14" s="28">
        <f>IFERROR((VLOOKUP($A14,fundbal1516,3,FALSE))+(VLOOKUP($A14,fundbal1516,4,FALSE))+(VLOOKUP($A14,fundbal1516,5,FALSE))+(VLOOKUP($A14,fundbal1516,6,FALSE))+(VLOOKUP($A14,fundbal1516,7,FALSE))+(VLOOKUP($A14,fundbal1516,8,FALSE))+(VLOOKUP($A14,fundbal1516,9,FALSE))+(VLOOKUP($A14,fundbal1516,10,FALSE))+(VLOOKUP($A14,fundbal1516,11,FALSE)),0)</f>
        <v>7946.14</v>
      </c>
      <c r="I14" s="29">
        <f>H14/$P14</f>
        <v>1.9618009568511879E-2</v>
      </c>
      <c r="J14" s="27">
        <f>H14/$D14</f>
        <v>22.674751740668878</v>
      </c>
      <c r="K14" s="28">
        <f>IFERROR((VLOOKUP($A14,fundbal1516,12,FALSE))+(VLOOKUP($A14,fundbal1516,13,FALSE)),0)</f>
        <v>104838.46</v>
      </c>
      <c r="L14" s="28">
        <f>IFERROR((VLOOKUP($A14,fundbal1516,14,FALSE))+(VLOOKUP($A14,fundbal1516,15,FALSE))+(VLOOKUP($A14,fundbal1516,16,FALSE)),0)</f>
        <v>0</v>
      </c>
      <c r="M14" s="28">
        <f>IFERROR((VLOOKUP($A14,fundbal1516,17,FALSE))+(VLOOKUP($A14,fundbal1516,18,FALSE)),0)</f>
        <v>290064.61</v>
      </c>
      <c r="N14" s="29">
        <f>SUM($K14:$M14)/$P14</f>
        <v>0.97496548083657164</v>
      </c>
      <c r="O14" s="30">
        <f>SUM($K14:$M14)/$D14</f>
        <v>1126.8778392877527</v>
      </c>
      <c r="P14" s="28">
        <f>IFERROR(VLOOKUP($A14,fundbal1516_2,3,FALSE),0)</f>
        <v>405043.13</v>
      </c>
    </row>
    <row r="15" spans="1:17" x14ac:dyDescent="0.2">
      <c r="C15" s="19" t="s">
        <v>35</v>
      </c>
      <c r="D15" s="31">
        <f>SUM(D10:D14)</f>
        <v>4884.619999999999</v>
      </c>
      <c r="E15" s="32">
        <f>SUM(E10:E14)</f>
        <v>451173.68</v>
      </c>
      <c r="F15" s="22">
        <f t="shared" ref="F15" si="6">E15/$P15</f>
        <v>3.7352848708118128E-2</v>
      </c>
      <c r="G15" s="20">
        <f t="shared" ref="G15" si="7">E15/$D15</f>
        <v>92.366177921721672</v>
      </c>
      <c r="H15" s="32">
        <f>SUM(H10:H14)</f>
        <v>1836299.6099999999</v>
      </c>
      <c r="I15" s="22">
        <f t="shared" ref="I15" si="8">H15/$P15</f>
        <v>0.15202797626649303</v>
      </c>
      <c r="J15" s="20">
        <f t="shared" ref="J15" si="9">H15/$D15</f>
        <v>375.93499801417516</v>
      </c>
      <c r="K15" s="32">
        <f>SUM(K10:K14)</f>
        <v>1342888.2100000002</v>
      </c>
      <c r="L15" s="32">
        <f>SUM(L10:L14)</f>
        <v>0</v>
      </c>
      <c r="M15" s="32">
        <f>SUM(M10:M14)</f>
        <v>8448333.8499999996</v>
      </c>
      <c r="N15" s="22">
        <f t="shared" ref="N15" si="10">SUM($K15:$M15)/$P15</f>
        <v>0.81061917502538872</v>
      </c>
      <c r="O15" s="23">
        <f t="shared" ref="O15" si="11">SUM($K15:$M15)/$D15</f>
        <v>2004.5002599997549</v>
      </c>
      <c r="P15" s="32">
        <f>SUM(P10:P14)</f>
        <v>12078695.350000001</v>
      </c>
      <c r="Q15" s="24">
        <f>SUM(E15,H15,K15:M15)-P15</f>
        <v>0</v>
      </c>
    </row>
    <row r="16" spans="1:17" ht="4.5" customHeight="1" x14ac:dyDescent="0.2"/>
    <row r="17" spans="1:17" x14ac:dyDescent="0.2">
      <c r="B17" s="26" t="s">
        <v>36</v>
      </c>
      <c r="C17" s="19"/>
    </row>
    <row r="18" spans="1:17" x14ac:dyDescent="0.2">
      <c r="A18" s="1" t="s">
        <v>37</v>
      </c>
      <c r="B18" s="26" t="s">
        <v>24</v>
      </c>
      <c r="C18" s="1" t="s">
        <v>38</v>
      </c>
      <c r="D18" s="27">
        <f>VLOOKUP($A18,Enroll1516,3,FALSE)</f>
        <v>2675.5500000000006</v>
      </c>
      <c r="E18" s="28">
        <f>IFERROR(VLOOKUP($A18,fundbal1516,2,FALSE),0)</f>
        <v>0</v>
      </c>
      <c r="F18" s="29">
        <f>E18/$P18</f>
        <v>0</v>
      </c>
      <c r="G18" s="27">
        <f>E18/$D18</f>
        <v>0</v>
      </c>
      <c r="H18" s="28">
        <f>IFERROR((VLOOKUP($A18,fundbal1516,3,FALSE))+(VLOOKUP($A18,fundbal1516,4,FALSE))+(VLOOKUP($A18,fundbal1516,5,FALSE))+(VLOOKUP($A18,fundbal1516,6,FALSE))+(VLOOKUP($A18,fundbal1516,7,FALSE))+(VLOOKUP($A18,fundbal1516,8,FALSE))+(VLOOKUP($A18,fundbal1516,9,FALSE))+(VLOOKUP($A18,fundbal1516,10,FALSE))+(VLOOKUP($A18,fundbal1516,11,FALSE)),0)</f>
        <v>0</v>
      </c>
      <c r="I18" s="29">
        <f>H18/$P18</f>
        <v>0</v>
      </c>
      <c r="J18" s="27">
        <f>H18/$D18</f>
        <v>0</v>
      </c>
      <c r="K18" s="28">
        <f>IFERROR((VLOOKUP($A18,fundbal1516,12,FALSE))+(VLOOKUP($A18,fundbal1516,13,FALSE)),0)</f>
        <v>0</v>
      </c>
      <c r="L18" s="28">
        <f>IFERROR((VLOOKUP($A18,fundbal1516,14,FALSE))+(VLOOKUP($A18,fundbal1516,15,FALSE))+(VLOOKUP($A18,fundbal1516,16,FALSE)),0)</f>
        <v>712000</v>
      </c>
      <c r="M18" s="28">
        <f>IFERROR((VLOOKUP($A18,fundbal1516,17,FALSE))+(VLOOKUP($A18,fundbal1516,18,FALSE)),0)</f>
        <v>2404747.7200000002</v>
      </c>
      <c r="N18" s="29">
        <f>SUM($K18:$M18)/$P18</f>
        <v>1</v>
      </c>
      <c r="O18" s="30">
        <f>SUM($K18:$M18)/$D18</f>
        <v>1164.8998224664085</v>
      </c>
      <c r="P18" s="28">
        <f>IFERROR(VLOOKUP($A18,fundbal1516_2,3,FALSE),0)</f>
        <v>3116747.72</v>
      </c>
    </row>
    <row r="19" spans="1:17" x14ac:dyDescent="0.2">
      <c r="A19" s="1" t="s">
        <v>39</v>
      </c>
      <c r="B19" s="26"/>
      <c r="C19" s="1" t="s">
        <v>40</v>
      </c>
      <c r="D19" s="27">
        <f>VLOOKUP($A19,Enroll1516,3,FALSE)</f>
        <v>658.05000000000007</v>
      </c>
      <c r="E19" s="28">
        <f>IFERROR(VLOOKUP($A19,fundbal1516,2,FALSE),0)</f>
        <v>2326.02</v>
      </c>
      <c r="F19" s="29">
        <f>E19/$P19</f>
        <v>1.8104019117617541E-3</v>
      </c>
      <c r="G19" s="27">
        <f>E19/$D19</f>
        <v>3.5347162069751534</v>
      </c>
      <c r="H19" s="28">
        <f>IFERROR((VLOOKUP($A19,fundbal1516,3,FALSE))+(VLOOKUP($A19,fundbal1516,4,FALSE))+(VLOOKUP($A19,fundbal1516,5,FALSE))+(VLOOKUP($A19,fundbal1516,6,FALSE))+(VLOOKUP($A19,fundbal1516,7,FALSE))+(VLOOKUP($A19,fundbal1516,8,FALSE))+(VLOOKUP($A19,fundbal1516,9,FALSE))+(VLOOKUP($A19,fundbal1516,10,FALSE))+(VLOOKUP($A19,fundbal1516,11,FALSE)),0)</f>
        <v>365</v>
      </c>
      <c r="I19" s="29">
        <f>H19/$P19</f>
        <v>2.8408900086544407E-4</v>
      </c>
      <c r="J19" s="27">
        <f>H19/$D19</f>
        <v>0.55466909809285003</v>
      </c>
      <c r="K19" s="28">
        <f>IFERROR((VLOOKUP($A19,fundbal1516,12,FALSE))+(VLOOKUP($A19,fundbal1516,13,FALSE)),0)</f>
        <v>0</v>
      </c>
      <c r="L19" s="28">
        <f>IFERROR((VLOOKUP($A19,fundbal1516,14,FALSE))+(VLOOKUP($A19,fundbal1516,15,FALSE))+(VLOOKUP($A19,fundbal1516,16,FALSE)),0)</f>
        <v>0</v>
      </c>
      <c r="M19" s="28">
        <f>IFERROR((VLOOKUP($A19,fundbal1516,17,FALSE))+(VLOOKUP($A19,fundbal1516,18,FALSE)),0)</f>
        <v>1282117.6100000001</v>
      </c>
      <c r="N19" s="29">
        <f>SUM($K19:$M19)/$P19</f>
        <v>0.99790550908737297</v>
      </c>
      <c r="O19" s="30">
        <f>SUM($K19:$M19)/$D19</f>
        <v>1948.3589544867411</v>
      </c>
      <c r="P19" s="28">
        <f>IFERROR(VLOOKUP($A19,fundbal1516_2,3,FALSE),0)</f>
        <v>1284808.6299999999</v>
      </c>
    </row>
    <row r="20" spans="1:17" x14ac:dyDescent="0.2">
      <c r="B20" s="26"/>
      <c r="C20" s="19" t="s">
        <v>35</v>
      </c>
      <c r="D20" s="31">
        <f>SUM(D18:D19)</f>
        <v>3333.6000000000008</v>
      </c>
      <c r="E20" s="32">
        <f>SUM(E18:E19)</f>
        <v>2326.02</v>
      </c>
      <c r="F20" s="22">
        <f t="shared" ref="F20" si="12">E20/$P20</f>
        <v>5.2845398650865853E-4</v>
      </c>
      <c r="G20" s="20">
        <f t="shared" ref="G20" si="13">E20/$D20</f>
        <v>0.69775017998560096</v>
      </c>
      <c r="H20" s="32">
        <f>SUM(H18:H19)</f>
        <v>365</v>
      </c>
      <c r="I20" s="22">
        <f t="shared" ref="I20" si="14">H20/$P20</f>
        <v>8.2925213487270257E-5</v>
      </c>
      <c r="J20" s="20">
        <f t="shared" ref="J20" si="15">H20/$D20</f>
        <v>0.10949124070074391</v>
      </c>
      <c r="K20" s="32">
        <f>SUM(K18:K19)</f>
        <v>0</v>
      </c>
      <c r="L20" s="32">
        <f>SUM(L18:L19)</f>
        <v>712000</v>
      </c>
      <c r="M20" s="32">
        <f>SUM(M18:M19)</f>
        <v>3686865.33</v>
      </c>
      <c r="N20" s="22">
        <f t="shared" ref="N20" si="16">SUM($K20:$M20)/$P20</f>
        <v>0.99938862080000412</v>
      </c>
      <c r="O20" s="23">
        <f t="shared" ref="O20" si="17">SUM($K20:$M20)/$D20</f>
        <v>1319.5540346772254</v>
      </c>
      <c r="P20" s="32">
        <f>SUM(P18:P19)</f>
        <v>4401556.3499999996</v>
      </c>
      <c r="Q20" s="24">
        <f>SUM(E20,H20,K20:M20)-P20</f>
        <v>0</v>
      </c>
    </row>
    <row r="21" spans="1:17" ht="4.5" customHeight="1" x14ac:dyDescent="0.2">
      <c r="B21" s="33"/>
    </row>
    <row r="22" spans="1:17" x14ac:dyDescent="0.2">
      <c r="B22" s="26" t="s">
        <v>41</v>
      </c>
      <c r="C22" s="19"/>
    </row>
    <row r="23" spans="1:17" x14ac:dyDescent="0.2">
      <c r="A23" s="1" t="s">
        <v>42</v>
      </c>
      <c r="B23" s="26" t="s">
        <v>24</v>
      </c>
      <c r="C23" s="1" t="s">
        <v>43</v>
      </c>
      <c r="D23" s="27">
        <f t="shared" ref="D23:D28" si="18">VLOOKUP($A23,Enroll1516,3,FALSE)</f>
        <v>18090.940000000002</v>
      </c>
      <c r="E23" s="28">
        <f t="shared" ref="E23:E28" si="19">IFERROR(VLOOKUP($A23,fundbal1516,2,FALSE),0)</f>
        <v>421201</v>
      </c>
      <c r="F23" s="29">
        <f t="shared" ref="F23:F29" si="20">E23/$P23</f>
        <v>1.1727521512083828E-2</v>
      </c>
      <c r="G23" s="27">
        <f t="shared" ref="G23:G29" si="21">E23/$D23</f>
        <v>23.282427557661457</v>
      </c>
      <c r="H23" s="28">
        <f t="shared" ref="H23:H28" si="22">IFERROR((VLOOKUP($A23,fundbal1516,3,FALSE))+(VLOOKUP($A23,fundbal1516,4,FALSE))+(VLOOKUP($A23,fundbal1516,5,FALSE))+(VLOOKUP($A23,fundbal1516,6,FALSE))+(VLOOKUP($A23,fundbal1516,7,FALSE))+(VLOOKUP($A23,fundbal1516,8,FALSE))+(VLOOKUP($A23,fundbal1516,9,FALSE))+(VLOOKUP($A23,fundbal1516,10,FALSE))+(VLOOKUP($A23,fundbal1516,11,FALSE)),0)</f>
        <v>4051064</v>
      </c>
      <c r="I23" s="29">
        <f t="shared" ref="I23:I29" si="23">H23/$P23</f>
        <v>0.11279398720997424</v>
      </c>
      <c r="J23" s="27">
        <f t="shared" ref="J23:J29" si="24">H23/$D23</f>
        <v>223.92777821384624</v>
      </c>
      <c r="K23" s="28">
        <f t="shared" ref="K23:K28" si="25">IFERROR((VLOOKUP($A23,fundbal1516,12,FALSE))+(VLOOKUP($A23,fundbal1516,13,FALSE)),0)</f>
        <v>2625497.6800000002</v>
      </c>
      <c r="L23" s="28">
        <f t="shared" ref="L23:L28" si="26">IFERROR((VLOOKUP($A23,fundbal1516,14,FALSE))+(VLOOKUP($A23,fundbal1516,15,FALSE))+(VLOOKUP($A23,fundbal1516,16,FALSE)),0)</f>
        <v>20117839.740000002</v>
      </c>
      <c r="M23" s="28">
        <f t="shared" ref="M23:M28" si="27">IFERROR((VLOOKUP($A23,fundbal1516,17,FALSE))+(VLOOKUP($A23,fundbal1516,18,FALSE)),0)</f>
        <v>8700000</v>
      </c>
      <c r="N23" s="29">
        <f t="shared" ref="N23:N28" si="28">SUM($K23:$M23)/$P23</f>
        <v>0.87547849127794197</v>
      </c>
      <c r="O23" s="30">
        <f t="shared" ref="O23:O29" si="29">SUM($K23:$M23)/$D23</f>
        <v>1738.0709581702222</v>
      </c>
      <c r="P23" s="28">
        <f t="shared" ref="P23:P28" si="30">IFERROR(VLOOKUP($A23,fundbal1516_2,3,FALSE),0)</f>
        <v>35915602.420000002</v>
      </c>
    </row>
    <row r="24" spans="1:17" x14ac:dyDescent="0.2">
      <c r="A24" s="1" t="s">
        <v>44</v>
      </c>
      <c r="B24" s="26" t="s">
        <v>24</v>
      </c>
      <c r="C24" s="1" t="s">
        <v>45</v>
      </c>
      <c r="D24" s="27">
        <f t="shared" si="18"/>
        <v>134.1</v>
      </c>
      <c r="E24" s="28">
        <f t="shared" si="19"/>
        <v>0</v>
      </c>
      <c r="F24" s="29">
        <f t="shared" si="20"/>
        <v>0</v>
      </c>
      <c r="G24" s="27">
        <f t="shared" si="21"/>
        <v>0</v>
      </c>
      <c r="H24" s="28">
        <f t="shared" si="22"/>
        <v>0</v>
      </c>
      <c r="I24" s="29">
        <f t="shared" si="23"/>
        <v>0</v>
      </c>
      <c r="J24" s="27">
        <f t="shared" si="24"/>
        <v>0</v>
      </c>
      <c r="K24" s="28">
        <f t="shared" si="25"/>
        <v>0</v>
      </c>
      <c r="L24" s="28">
        <f t="shared" si="26"/>
        <v>0</v>
      </c>
      <c r="M24" s="28">
        <f t="shared" si="27"/>
        <v>192405.9</v>
      </c>
      <c r="N24" s="29">
        <f t="shared" si="28"/>
        <v>1</v>
      </c>
      <c r="O24" s="30">
        <f t="shared" si="29"/>
        <v>1434.7941834451901</v>
      </c>
      <c r="P24" s="28">
        <f t="shared" si="30"/>
        <v>192405.9</v>
      </c>
    </row>
    <row r="25" spans="1:17" x14ac:dyDescent="0.2">
      <c r="A25" s="1" t="s">
        <v>46</v>
      </c>
      <c r="B25" s="26" t="s">
        <v>24</v>
      </c>
      <c r="C25" s="1" t="s">
        <v>47</v>
      </c>
      <c r="D25" s="27">
        <f t="shared" si="18"/>
        <v>1459.9099999999999</v>
      </c>
      <c r="E25" s="28">
        <f t="shared" si="19"/>
        <v>227593.41</v>
      </c>
      <c r="F25" s="29">
        <f t="shared" si="20"/>
        <v>0.13415207568329504</v>
      </c>
      <c r="G25" s="27">
        <f t="shared" si="21"/>
        <v>155.89550725729671</v>
      </c>
      <c r="H25" s="28">
        <f t="shared" si="22"/>
        <v>104737.93000000001</v>
      </c>
      <c r="I25" s="29">
        <f t="shared" si="23"/>
        <v>6.173645674658005E-2</v>
      </c>
      <c r="J25" s="27">
        <f t="shared" si="24"/>
        <v>71.742730716277038</v>
      </c>
      <c r="K25" s="28">
        <f t="shared" si="25"/>
        <v>0</v>
      </c>
      <c r="L25" s="28">
        <f t="shared" si="26"/>
        <v>1035.22</v>
      </c>
      <c r="M25" s="28">
        <f t="shared" si="27"/>
        <v>1363166.34</v>
      </c>
      <c r="N25" s="29">
        <f t="shared" si="28"/>
        <v>0.80411146757012497</v>
      </c>
      <c r="O25" s="30">
        <f t="shared" si="29"/>
        <v>934.44223274037449</v>
      </c>
      <c r="P25" s="28">
        <f t="shared" si="30"/>
        <v>1696532.9</v>
      </c>
    </row>
    <row r="26" spans="1:17" x14ac:dyDescent="0.2">
      <c r="A26" s="1" t="s">
        <v>48</v>
      </c>
      <c r="B26" s="26" t="s">
        <v>24</v>
      </c>
      <c r="C26" s="1" t="s">
        <v>49</v>
      </c>
      <c r="D26" s="27">
        <f t="shared" si="18"/>
        <v>896.2</v>
      </c>
      <c r="E26" s="28">
        <f t="shared" si="19"/>
        <v>0</v>
      </c>
      <c r="F26" s="29">
        <f t="shared" si="20"/>
        <v>0</v>
      </c>
      <c r="G26" s="27">
        <f t="shared" si="21"/>
        <v>0</v>
      </c>
      <c r="H26" s="28">
        <f t="shared" si="22"/>
        <v>7531.17</v>
      </c>
      <c r="I26" s="29">
        <f t="shared" si="23"/>
        <v>7.186373889213349E-3</v>
      </c>
      <c r="J26" s="27">
        <f t="shared" si="24"/>
        <v>8.4034478910957375</v>
      </c>
      <c r="K26" s="28">
        <f t="shared" si="25"/>
        <v>0</v>
      </c>
      <c r="L26" s="28">
        <f t="shared" si="26"/>
        <v>446726.9</v>
      </c>
      <c r="M26" s="28">
        <f t="shared" si="27"/>
        <v>593721.08000000007</v>
      </c>
      <c r="N26" s="29">
        <f t="shared" si="28"/>
        <v>0.99281362611078672</v>
      </c>
      <c r="O26" s="30">
        <f t="shared" si="29"/>
        <v>1160.9551216246375</v>
      </c>
      <c r="P26" s="28">
        <f t="shared" si="30"/>
        <v>1047979.15</v>
      </c>
    </row>
    <row r="27" spans="1:17" x14ac:dyDescent="0.2">
      <c r="A27" s="1" t="s">
        <v>50</v>
      </c>
      <c r="B27" s="26" t="s">
        <v>24</v>
      </c>
      <c r="C27" s="1" t="s">
        <v>51</v>
      </c>
      <c r="D27" s="27">
        <f t="shared" si="18"/>
        <v>2770.2599999999998</v>
      </c>
      <c r="E27" s="28">
        <f t="shared" si="19"/>
        <v>69712.31</v>
      </c>
      <c r="F27" s="29">
        <f t="shared" si="20"/>
        <v>2.1898303989677837E-2</v>
      </c>
      <c r="G27" s="27">
        <f t="shared" si="21"/>
        <v>25.164536902673397</v>
      </c>
      <c r="H27" s="28">
        <f t="shared" si="22"/>
        <v>125989.61</v>
      </c>
      <c r="I27" s="29">
        <f t="shared" si="23"/>
        <v>3.9576349992145647E-2</v>
      </c>
      <c r="J27" s="27">
        <f t="shared" si="24"/>
        <v>45.47934489903475</v>
      </c>
      <c r="K27" s="28">
        <f t="shared" si="25"/>
        <v>0</v>
      </c>
      <c r="L27" s="28">
        <f t="shared" si="26"/>
        <v>0</v>
      </c>
      <c r="M27" s="28">
        <f t="shared" si="27"/>
        <v>2987755.12</v>
      </c>
      <c r="N27" s="29">
        <f t="shared" si="28"/>
        <v>0.9385253460181765</v>
      </c>
      <c r="O27" s="30">
        <f t="shared" si="29"/>
        <v>1078.5107246251255</v>
      </c>
      <c r="P27" s="28">
        <f t="shared" si="30"/>
        <v>3183457.04</v>
      </c>
    </row>
    <row r="28" spans="1:17" x14ac:dyDescent="0.2">
      <c r="A28" s="1" t="s">
        <v>52</v>
      </c>
      <c r="B28" s="26"/>
      <c r="C28" s="1" t="s">
        <v>53</v>
      </c>
      <c r="D28" s="27">
        <f t="shared" si="18"/>
        <v>12871.259999999998</v>
      </c>
      <c r="E28" s="28">
        <f t="shared" si="19"/>
        <v>3245979.75</v>
      </c>
      <c r="F28" s="29">
        <f t="shared" si="20"/>
        <v>0.16318765369167296</v>
      </c>
      <c r="G28" s="27">
        <f t="shared" si="21"/>
        <v>252.18818903510615</v>
      </c>
      <c r="H28" s="28">
        <f t="shared" si="22"/>
        <v>2423211.08</v>
      </c>
      <c r="I28" s="29">
        <f t="shared" si="23"/>
        <v>0.12182396718428845</v>
      </c>
      <c r="J28" s="27">
        <f t="shared" si="24"/>
        <v>188.26525763600458</v>
      </c>
      <c r="K28" s="28">
        <f t="shared" si="25"/>
        <v>0</v>
      </c>
      <c r="L28" s="28">
        <f t="shared" si="26"/>
        <v>6203440.4000000004</v>
      </c>
      <c r="M28" s="28">
        <f t="shared" si="27"/>
        <v>8018455.3600000003</v>
      </c>
      <c r="N28" s="29">
        <f t="shared" si="28"/>
        <v>0.71498837912403868</v>
      </c>
      <c r="O28" s="30">
        <f t="shared" si="29"/>
        <v>1104.934230215224</v>
      </c>
      <c r="P28" s="28">
        <f t="shared" si="30"/>
        <v>19891086.59</v>
      </c>
    </row>
    <row r="29" spans="1:17" x14ac:dyDescent="0.2">
      <c r="B29" s="26"/>
      <c r="C29" s="19" t="s">
        <v>35</v>
      </c>
      <c r="D29" s="31">
        <f>SUM(D23:D28)</f>
        <v>36222.67</v>
      </c>
      <c r="E29" s="32">
        <f>SUM(E23:E28)</f>
        <v>3964486.4699999997</v>
      </c>
      <c r="F29" s="22">
        <f t="shared" si="20"/>
        <v>6.4018640864356172E-2</v>
      </c>
      <c r="G29" s="20">
        <f t="shared" si="21"/>
        <v>109.4476599875161</v>
      </c>
      <c r="H29" s="32">
        <f>SUM(H23:H28)</f>
        <v>6712533.79</v>
      </c>
      <c r="I29" s="22">
        <f t="shared" si="23"/>
        <v>0.10839418755586411</v>
      </c>
      <c r="J29" s="20">
        <f t="shared" si="24"/>
        <v>185.31305919745839</v>
      </c>
      <c r="K29" s="32">
        <f>SUM(K23:K28)</f>
        <v>2625497.6800000002</v>
      </c>
      <c r="L29" s="32">
        <f>SUM(L23:L28)</f>
        <v>26769042.259999998</v>
      </c>
      <c r="M29" s="32">
        <f>SUM(M23:M28)</f>
        <v>21855503.800000001</v>
      </c>
      <c r="N29" s="22">
        <f t="shared" ref="N29" si="31">SUM($K29:$M29)/$P29</f>
        <v>0.82758717157977968</v>
      </c>
      <c r="O29" s="23">
        <f t="shared" si="29"/>
        <v>1414.861017699689</v>
      </c>
      <c r="P29" s="32">
        <f>SUM(P23:P28)</f>
        <v>61927064</v>
      </c>
      <c r="Q29" s="24">
        <f>SUM(E29,H29,K29:M29)-P29</f>
        <v>0</v>
      </c>
    </row>
    <row r="30" spans="1:17" ht="4.5" customHeight="1" x14ac:dyDescent="0.2">
      <c r="B30" s="33"/>
    </row>
    <row r="31" spans="1:17" x14ac:dyDescent="0.2">
      <c r="B31" s="26" t="s">
        <v>54</v>
      </c>
      <c r="C31" s="19"/>
    </row>
    <row r="32" spans="1:17" x14ac:dyDescent="0.2">
      <c r="A32" s="1" t="s">
        <v>55</v>
      </c>
      <c r="B32" s="26" t="s">
        <v>24</v>
      </c>
      <c r="C32" s="1" t="s">
        <v>56</v>
      </c>
      <c r="D32" s="27">
        <f t="shared" ref="D32:D38" si="32">VLOOKUP($A32,Enroll1516,3,FALSE)</f>
        <v>673.05</v>
      </c>
      <c r="E32" s="28">
        <f t="shared" ref="E32:E38" si="33">IFERROR(VLOOKUP($A32,fundbal1516,2,FALSE),0)</f>
        <v>0</v>
      </c>
      <c r="F32" s="29">
        <f t="shared" ref="F32:F39" si="34">E32/$P32</f>
        <v>0</v>
      </c>
      <c r="G32" s="27">
        <f t="shared" ref="G32:G39" si="35">E32/$D32</f>
        <v>0</v>
      </c>
      <c r="H32" s="28">
        <f t="shared" ref="H32:H38" si="36">IFERROR((VLOOKUP($A32,fundbal1516,3,FALSE))+(VLOOKUP($A32,fundbal1516,4,FALSE))+(VLOOKUP($A32,fundbal1516,5,FALSE))+(VLOOKUP($A32,fundbal1516,6,FALSE))+(VLOOKUP($A32,fundbal1516,7,FALSE))+(VLOOKUP($A32,fundbal1516,8,FALSE))+(VLOOKUP($A32,fundbal1516,9,FALSE))+(VLOOKUP($A32,fundbal1516,10,FALSE))+(VLOOKUP($A32,fundbal1516,11,FALSE)),0)</f>
        <v>108052.46</v>
      </c>
      <c r="I32" s="29">
        <f t="shared" ref="I32:I39" si="37">H32/$P32</f>
        <v>0.222534259661644</v>
      </c>
      <c r="J32" s="27">
        <f t="shared" ref="J32:J39" si="38">H32/$D32</f>
        <v>160.54150508877501</v>
      </c>
      <c r="K32" s="28">
        <f t="shared" ref="K32:K38" si="39">IFERROR((VLOOKUP($A32,fundbal1516,12,FALSE))+(VLOOKUP($A32,fundbal1516,13,FALSE)),0)</f>
        <v>0</v>
      </c>
      <c r="L32" s="28">
        <f t="shared" ref="L32:L38" si="40">IFERROR((VLOOKUP($A32,fundbal1516,14,FALSE))+(VLOOKUP($A32,fundbal1516,15,FALSE))+(VLOOKUP($A32,fundbal1516,16,FALSE)),0)</f>
        <v>0</v>
      </c>
      <c r="M32" s="28">
        <f t="shared" ref="M32:M38" si="41">IFERROR((VLOOKUP($A32,fundbal1516,17,FALSE))+(VLOOKUP($A32,fundbal1516,18,FALSE)),0)</f>
        <v>377501.81</v>
      </c>
      <c r="N32" s="29">
        <f t="shared" ref="N32:N38" si="42">SUM($K32:$M32)/$P32</f>
        <v>0.77746574033835592</v>
      </c>
      <c r="O32" s="30">
        <f t="shared" ref="O32:O39" si="43">SUM($K32:$M32)/$D32</f>
        <v>560.88226729069163</v>
      </c>
      <c r="P32" s="28">
        <f t="shared" ref="P32:P38" si="44">IFERROR(VLOOKUP($A32,fundbal1516_2,3,FALSE),0)</f>
        <v>485554.27</v>
      </c>
    </row>
    <row r="33" spans="1:17" x14ac:dyDescent="0.2">
      <c r="A33" s="1" t="s">
        <v>57</v>
      </c>
      <c r="B33" s="26" t="s">
        <v>24</v>
      </c>
      <c r="C33" s="1" t="s">
        <v>58</v>
      </c>
      <c r="D33" s="27">
        <f t="shared" si="32"/>
        <v>7.4</v>
      </c>
      <c r="E33" s="28">
        <f t="shared" si="33"/>
        <v>0</v>
      </c>
      <c r="F33" s="29">
        <f t="shared" si="34"/>
        <v>0</v>
      </c>
      <c r="G33" s="27">
        <f t="shared" si="35"/>
        <v>0</v>
      </c>
      <c r="H33" s="28">
        <f t="shared" si="36"/>
        <v>0</v>
      </c>
      <c r="I33" s="29">
        <f t="shared" si="37"/>
        <v>0</v>
      </c>
      <c r="J33" s="27">
        <f t="shared" si="38"/>
        <v>0</v>
      </c>
      <c r="K33" s="28">
        <f t="shared" si="39"/>
        <v>0</v>
      </c>
      <c r="L33" s="28">
        <f t="shared" si="40"/>
        <v>150000</v>
      </c>
      <c r="M33" s="28">
        <f t="shared" si="41"/>
        <v>313884.74</v>
      </c>
      <c r="N33" s="29">
        <f t="shared" si="42"/>
        <v>1</v>
      </c>
      <c r="O33" s="30">
        <f t="shared" si="43"/>
        <v>62687.127027027025</v>
      </c>
      <c r="P33" s="28">
        <f t="shared" si="44"/>
        <v>463884.74</v>
      </c>
    </row>
    <row r="34" spans="1:17" x14ac:dyDescent="0.2">
      <c r="A34" s="1" t="s">
        <v>59</v>
      </c>
      <c r="B34" s="26" t="s">
        <v>24</v>
      </c>
      <c r="C34" s="1" t="s">
        <v>60</v>
      </c>
      <c r="D34" s="27">
        <f t="shared" si="32"/>
        <v>341.96000000000004</v>
      </c>
      <c r="E34" s="28">
        <f t="shared" si="33"/>
        <v>0</v>
      </c>
      <c r="F34" s="29">
        <f t="shared" si="34"/>
        <v>0</v>
      </c>
      <c r="G34" s="27">
        <f t="shared" si="35"/>
        <v>0</v>
      </c>
      <c r="H34" s="28">
        <f t="shared" si="36"/>
        <v>3846.24</v>
      </c>
      <c r="I34" s="29">
        <f t="shared" si="37"/>
        <v>4.6502946931297464E-3</v>
      </c>
      <c r="J34" s="27">
        <f t="shared" si="38"/>
        <v>11.247631301906654</v>
      </c>
      <c r="K34" s="28">
        <f t="shared" si="39"/>
        <v>0</v>
      </c>
      <c r="L34" s="28">
        <f t="shared" si="40"/>
        <v>115000</v>
      </c>
      <c r="M34" s="28">
        <f t="shared" si="41"/>
        <v>708249.73</v>
      </c>
      <c r="N34" s="29">
        <f t="shared" si="42"/>
        <v>0.99534970530687028</v>
      </c>
      <c r="O34" s="30">
        <f t="shared" si="43"/>
        <v>2407.4445256755171</v>
      </c>
      <c r="P34" s="28">
        <f t="shared" si="44"/>
        <v>827095.97</v>
      </c>
    </row>
    <row r="35" spans="1:17" x14ac:dyDescent="0.2">
      <c r="A35" s="1" t="s">
        <v>61</v>
      </c>
      <c r="B35" s="26" t="s">
        <v>24</v>
      </c>
      <c r="C35" s="1" t="s">
        <v>62</v>
      </c>
      <c r="D35" s="27">
        <f t="shared" si="32"/>
        <v>1453.7899999999997</v>
      </c>
      <c r="E35" s="28">
        <f t="shared" si="33"/>
        <v>3606</v>
      </c>
      <c r="F35" s="29">
        <f t="shared" si="34"/>
        <v>2.9295123977720202E-3</v>
      </c>
      <c r="G35" s="27">
        <f t="shared" si="35"/>
        <v>2.4804132646393224</v>
      </c>
      <c r="H35" s="28">
        <f t="shared" si="36"/>
        <v>206761.01</v>
      </c>
      <c r="I35" s="29">
        <f t="shared" si="37"/>
        <v>0.16797252972015106</v>
      </c>
      <c r="J35" s="27">
        <f t="shared" si="38"/>
        <v>142.22206095791006</v>
      </c>
      <c r="K35" s="28">
        <f t="shared" si="39"/>
        <v>0</v>
      </c>
      <c r="L35" s="28">
        <f t="shared" si="40"/>
        <v>0</v>
      </c>
      <c r="M35" s="28">
        <f t="shared" si="41"/>
        <v>1020554.56</v>
      </c>
      <c r="N35" s="29">
        <f t="shared" si="42"/>
        <v>0.82909795788207696</v>
      </c>
      <c r="O35" s="30">
        <f t="shared" si="43"/>
        <v>701.99585909931989</v>
      </c>
      <c r="P35" s="28">
        <f t="shared" si="44"/>
        <v>1230921.57</v>
      </c>
    </row>
    <row r="36" spans="1:17" x14ac:dyDescent="0.2">
      <c r="A36" s="1" t="s">
        <v>63</v>
      </c>
      <c r="B36" s="26" t="s">
        <v>24</v>
      </c>
      <c r="C36" s="1" t="s">
        <v>64</v>
      </c>
      <c r="D36" s="27">
        <f t="shared" si="32"/>
        <v>1549.41</v>
      </c>
      <c r="E36" s="28">
        <f t="shared" si="33"/>
        <v>4587</v>
      </c>
      <c r="F36" s="29">
        <f t="shared" si="34"/>
        <v>2.8056837733942616E-3</v>
      </c>
      <c r="G36" s="27">
        <f t="shared" si="35"/>
        <v>2.9604817317559586</v>
      </c>
      <c r="H36" s="28">
        <f t="shared" si="36"/>
        <v>51356.91</v>
      </c>
      <c r="I36" s="29">
        <f t="shared" si="37"/>
        <v>3.1412960331081208E-2</v>
      </c>
      <c r="J36" s="27">
        <f t="shared" si="38"/>
        <v>33.146107227912559</v>
      </c>
      <c r="K36" s="28">
        <f t="shared" si="39"/>
        <v>0</v>
      </c>
      <c r="L36" s="28">
        <f t="shared" si="40"/>
        <v>115082.29</v>
      </c>
      <c r="M36" s="28">
        <f t="shared" si="41"/>
        <v>1463869.38</v>
      </c>
      <c r="N36" s="29">
        <f t="shared" si="42"/>
        <v>0.9657813558955245</v>
      </c>
      <c r="O36" s="30">
        <f t="shared" si="43"/>
        <v>1019.0663994681846</v>
      </c>
      <c r="P36" s="28">
        <f t="shared" si="44"/>
        <v>1634895.58</v>
      </c>
    </row>
    <row r="37" spans="1:17" x14ac:dyDescent="0.2">
      <c r="A37" s="1" t="s">
        <v>65</v>
      </c>
      <c r="B37" s="26" t="s">
        <v>24</v>
      </c>
      <c r="C37" s="1" t="s">
        <v>66</v>
      </c>
      <c r="D37" s="27">
        <f t="shared" si="32"/>
        <v>1329.2900000000002</v>
      </c>
      <c r="E37" s="28">
        <f t="shared" si="33"/>
        <v>141637.57</v>
      </c>
      <c r="F37" s="29">
        <f t="shared" si="34"/>
        <v>0.1029146900837401</v>
      </c>
      <c r="G37" s="27">
        <f t="shared" si="35"/>
        <v>106.55129429996464</v>
      </c>
      <c r="H37" s="28">
        <f t="shared" si="36"/>
        <v>1234.8699999999999</v>
      </c>
      <c r="I37" s="29">
        <f t="shared" si="37"/>
        <v>8.9726379338270288E-4</v>
      </c>
      <c r="J37" s="27">
        <f t="shared" si="38"/>
        <v>0.92896960031294884</v>
      </c>
      <c r="K37" s="28">
        <f t="shared" si="39"/>
        <v>0</v>
      </c>
      <c r="L37" s="28">
        <f t="shared" si="40"/>
        <v>58103.03</v>
      </c>
      <c r="M37" s="28">
        <f t="shared" si="41"/>
        <v>1175286.46</v>
      </c>
      <c r="N37" s="29">
        <f t="shared" si="42"/>
        <v>0.89618804612287728</v>
      </c>
      <c r="O37" s="30">
        <f t="shared" si="43"/>
        <v>927.85584033581824</v>
      </c>
      <c r="P37" s="28">
        <f t="shared" si="44"/>
        <v>1376261.93</v>
      </c>
    </row>
    <row r="38" spans="1:17" x14ac:dyDescent="0.2">
      <c r="A38" s="1" t="s">
        <v>67</v>
      </c>
      <c r="B38" s="26"/>
      <c r="C38" s="1" t="s">
        <v>68</v>
      </c>
      <c r="D38" s="27">
        <f t="shared" si="32"/>
        <v>8054.2499999999991</v>
      </c>
      <c r="E38" s="28">
        <f t="shared" si="33"/>
        <v>28123.09</v>
      </c>
      <c r="F38" s="29">
        <f t="shared" si="34"/>
        <v>2.3176119561054021E-3</v>
      </c>
      <c r="G38" s="27">
        <f t="shared" si="35"/>
        <v>3.4917081044169231</v>
      </c>
      <c r="H38" s="28">
        <f t="shared" si="36"/>
        <v>335159</v>
      </c>
      <c r="I38" s="29">
        <f t="shared" si="37"/>
        <v>2.7620311480578075E-2</v>
      </c>
      <c r="J38" s="27">
        <f t="shared" si="38"/>
        <v>41.612688953037221</v>
      </c>
      <c r="K38" s="28">
        <f t="shared" si="39"/>
        <v>0</v>
      </c>
      <c r="L38" s="28">
        <f t="shared" si="40"/>
        <v>750000</v>
      </c>
      <c r="M38" s="28">
        <f t="shared" si="41"/>
        <v>11021229.870000001</v>
      </c>
      <c r="N38" s="29">
        <f t="shared" si="42"/>
        <v>0.97006207656331656</v>
      </c>
      <c r="O38" s="30">
        <f t="shared" si="43"/>
        <v>1461.4929844492042</v>
      </c>
      <c r="P38" s="28">
        <f t="shared" si="44"/>
        <v>12134511.960000001</v>
      </c>
    </row>
    <row r="39" spans="1:17" x14ac:dyDescent="0.2">
      <c r="B39" s="26"/>
      <c r="C39" s="19" t="s">
        <v>35</v>
      </c>
      <c r="D39" s="31">
        <f>SUM(D32:D38)</f>
        <v>13409.149999999998</v>
      </c>
      <c r="E39" s="32">
        <f>SUM(E32:E38)</f>
        <v>177953.66</v>
      </c>
      <c r="F39" s="22">
        <f t="shared" si="34"/>
        <v>9.8029209847351681E-3</v>
      </c>
      <c r="G39" s="20">
        <f t="shared" si="35"/>
        <v>13.271061924133896</v>
      </c>
      <c r="H39" s="32">
        <f>SUM(H32:H38)</f>
        <v>706410.49</v>
      </c>
      <c r="I39" s="22">
        <f t="shared" si="37"/>
        <v>3.8913985900925291E-2</v>
      </c>
      <c r="J39" s="20">
        <f t="shared" si="38"/>
        <v>52.681228116621867</v>
      </c>
      <c r="K39" s="32">
        <f t="shared" ref="K39:M39" si="45">SUM(K32:K38)</f>
        <v>0</v>
      </c>
      <c r="L39" s="32">
        <f t="shared" si="45"/>
        <v>1188185.3199999998</v>
      </c>
      <c r="M39" s="32">
        <f t="shared" si="45"/>
        <v>16080576.550000001</v>
      </c>
      <c r="N39" s="22">
        <f t="shared" ref="N39" si="46">SUM($K39:$M39)/$P39</f>
        <v>0.95128309311433967</v>
      </c>
      <c r="O39" s="23">
        <f t="shared" si="43"/>
        <v>1287.8341930696579</v>
      </c>
      <c r="P39" s="32">
        <f>SUM(P32:P38)</f>
        <v>18153126.02</v>
      </c>
      <c r="Q39" s="24">
        <f>SUM(E39,H39,K39:M39)-P39</f>
        <v>0</v>
      </c>
    </row>
    <row r="40" spans="1:17" ht="4.5" customHeight="1" x14ac:dyDescent="0.2">
      <c r="B40" s="33"/>
    </row>
    <row r="41" spans="1:17" x14ac:dyDescent="0.2">
      <c r="B41" s="26" t="s">
        <v>69</v>
      </c>
      <c r="C41" s="19"/>
    </row>
    <row r="42" spans="1:17" x14ac:dyDescent="0.2">
      <c r="A42" s="1" t="s">
        <v>70</v>
      </c>
      <c r="B42" s="26" t="s">
        <v>24</v>
      </c>
      <c r="C42" s="1" t="s">
        <v>71</v>
      </c>
      <c r="D42" s="27">
        <f>VLOOKUP($A42,Enroll1516,3,FALSE)</f>
        <v>3858.1800000000003</v>
      </c>
      <c r="E42" s="28">
        <f>IFERROR(VLOOKUP($A42,fundbal1516,2,FALSE),0)</f>
        <v>87654.26</v>
      </c>
      <c r="F42" s="29">
        <f>E42/$P42</f>
        <v>1.3279196757596206E-2</v>
      </c>
      <c r="G42" s="27">
        <f>E42/$D42</f>
        <v>22.719069613133652</v>
      </c>
      <c r="H42" s="28">
        <f>IFERROR((VLOOKUP($A42,fundbal1516,3,FALSE))+(VLOOKUP($A42,fundbal1516,4,FALSE))+(VLOOKUP($A42,fundbal1516,5,FALSE))+(VLOOKUP($A42,fundbal1516,6,FALSE))+(VLOOKUP($A42,fundbal1516,7,FALSE))+(VLOOKUP($A42,fundbal1516,8,FALSE))+(VLOOKUP($A42,fundbal1516,9,FALSE))+(VLOOKUP($A42,fundbal1516,10,FALSE))+(VLOOKUP($A42,fundbal1516,11,FALSE)),0)</f>
        <v>112634.77</v>
      </c>
      <c r="I42" s="29">
        <f>H42/$P42</f>
        <v>1.7063623291972287E-2</v>
      </c>
      <c r="J42" s="27">
        <f>H42/$D42</f>
        <v>29.193757160111762</v>
      </c>
      <c r="K42" s="28">
        <f>IFERROR((VLOOKUP($A42,fundbal1516,12,FALSE))+(VLOOKUP($A42,fundbal1516,13,FALSE)),0)</f>
        <v>0</v>
      </c>
      <c r="L42" s="28">
        <f>IFERROR((VLOOKUP($A42,fundbal1516,14,FALSE))+(VLOOKUP($A42,fundbal1516,15,FALSE))+(VLOOKUP($A42,fundbal1516,16,FALSE)),0)</f>
        <v>4423091.5999999996</v>
      </c>
      <c r="M42" s="28">
        <f>IFERROR((VLOOKUP($A42,fundbal1516,17,FALSE))+(VLOOKUP($A42,fundbal1516,18,FALSE)),0)</f>
        <v>1977490.01</v>
      </c>
      <c r="N42" s="29">
        <f>SUM($K42:$M42)/$P42</f>
        <v>0.96965717995043144</v>
      </c>
      <c r="O42" s="30">
        <f>SUM($K42:$M42)/$D42</f>
        <v>1658.963970058421</v>
      </c>
      <c r="P42" s="28">
        <f>IFERROR(VLOOKUP($A42,fundbal1516_2,3,FALSE),0)</f>
        <v>6600870.6399999997</v>
      </c>
    </row>
    <row r="43" spans="1:17" x14ac:dyDescent="0.2">
      <c r="A43" s="1" t="s">
        <v>72</v>
      </c>
      <c r="B43" s="26" t="s">
        <v>24</v>
      </c>
      <c r="C43" s="1" t="s">
        <v>73</v>
      </c>
      <c r="D43" s="27">
        <f>VLOOKUP($A43,Enroll1516,3,FALSE)</f>
        <v>281.30999999999995</v>
      </c>
      <c r="E43" s="28">
        <f>IFERROR(VLOOKUP($A43,fundbal1516,2,FALSE),0)</f>
        <v>0</v>
      </c>
      <c r="F43" s="29">
        <f>E43/$P43</f>
        <v>0</v>
      </c>
      <c r="G43" s="27">
        <f>E43/$D43</f>
        <v>0</v>
      </c>
      <c r="H43" s="28">
        <f>IFERROR((VLOOKUP($A43,fundbal1516,3,FALSE))+(VLOOKUP($A43,fundbal1516,4,FALSE))+(VLOOKUP($A43,fundbal1516,5,FALSE))+(VLOOKUP($A43,fundbal1516,6,FALSE))+(VLOOKUP($A43,fundbal1516,7,FALSE))+(VLOOKUP($A43,fundbal1516,8,FALSE))+(VLOOKUP($A43,fundbal1516,9,FALSE))+(VLOOKUP($A43,fundbal1516,10,FALSE))+(VLOOKUP($A43,fundbal1516,11,FALSE)),0)</f>
        <v>29134.720000000001</v>
      </c>
      <c r="I43" s="29">
        <f>H43/$P43</f>
        <v>2.7739970642669271E-2</v>
      </c>
      <c r="J43" s="27">
        <f>H43/$D43</f>
        <v>103.56802104439944</v>
      </c>
      <c r="K43" s="28">
        <f>IFERROR((VLOOKUP($A43,fundbal1516,12,FALSE))+(VLOOKUP($A43,fundbal1516,13,FALSE)),0)</f>
        <v>54538.8</v>
      </c>
      <c r="L43" s="28">
        <f>IFERROR((VLOOKUP($A43,fundbal1516,14,FALSE))+(VLOOKUP($A43,fundbal1516,15,FALSE))+(VLOOKUP($A43,fundbal1516,16,FALSE)),0)</f>
        <v>0</v>
      </c>
      <c r="M43" s="28">
        <f>IFERROR((VLOOKUP($A43,fundbal1516,17,FALSE))+(VLOOKUP($A43,fundbal1516,18,FALSE)),0)</f>
        <v>966605.89</v>
      </c>
      <c r="N43" s="29">
        <f>SUM($K43:$M43)/$P43</f>
        <v>0.97226002935733091</v>
      </c>
      <c r="O43" s="30">
        <f>SUM($K43:$M43)/$D43</f>
        <v>3629.9622836017215</v>
      </c>
      <c r="P43" s="28">
        <f>IFERROR(VLOOKUP($A43,fundbal1516_2,3,FALSE),0)</f>
        <v>1050279.4099999999</v>
      </c>
    </row>
    <row r="44" spans="1:17" x14ac:dyDescent="0.2">
      <c r="A44" s="1" t="s">
        <v>74</v>
      </c>
      <c r="B44" s="26" t="s">
        <v>24</v>
      </c>
      <c r="C44" s="1" t="s">
        <v>75</v>
      </c>
      <c r="D44" s="27">
        <f>VLOOKUP($A44,Enroll1516,3,FALSE)</f>
        <v>2794.2999999999997</v>
      </c>
      <c r="E44" s="28">
        <f>IFERROR(VLOOKUP($A44,fundbal1516,2,FALSE),0)</f>
        <v>11569.43</v>
      </c>
      <c r="F44" s="29">
        <f>E44/$P44</f>
        <v>5.9949270573154976E-3</v>
      </c>
      <c r="G44" s="27">
        <f>E44/$D44</f>
        <v>4.1403678917796949</v>
      </c>
      <c r="H44" s="28">
        <f>IFERROR((VLOOKUP($A44,fundbal1516,3,FALSE))+(VLOOKUP($A44,fundbal1516,4,FALSE))+(VLOOKUP($A44,fundbal1516,5,FALSE))+(VLOOKUP($A44,fundbal1516,6,FALSE))+(VLOOKUP($A44,fundbal1516,7,FALSE))+(VLOOKUP($A44,fundbal1516,8,FALSE))+(VLOOKUP($A44,fundbal1516,9,FALSE))+(VLOOKUP($A44,fundbal1516,10,FALSE))+(VLOOKUP($A44,fundbal1516,11,FALSE)),0)</f>
        <v>296750.07</v>
      </c>
      <c r="I44" s="29">
        <f>H44/$P44</f>
        <v>0.15376686871378001</v>
      </c>
      <c r="J44" s="27">
        <f>H44/$D44</f>
        <v>106.19835737036111</v>
      </c>
      <c r="K44" s="28">
        <f>IFERROR((VLOOKUP($A44,fundbal1516,12,FALSE))+(VLOOKUP($A44,fundbal1516,13,FALSE)),0)</f>
        <v>0</v>
      </c>
      <c r="L44" s="28">
        <f>IFERROR((VLOOKUP($A44,fundbal1516,14,FALSE))+(VLOOKUP($A44,fundbal1516,15,FALSE))+(VLOOKUP($A44,fundbal1516,16,FALSE)),0)</f>
        <v>0</v>
      </c>
      <c r="M44" s="28">
        <f>IFERROR((VLOOKUP($A44,fundbal1516,17,FALSE))+(VLOOKUP($A44,fundbal1516,18,FALSE)),0)</f>
        <v>1621550.52</v>
      </c>
      <c r="N44" s="29">
        <f>SUM($K44:$M44)/$P44</f>
        <v>0.84023820422890449</v>
      </c>
      <c r="O44" s="30">
        <f>SUM($K44:$M44)/$D44</f>
        <v>580.30652399527617</v>
      </c>
      <c r="P44" s="28">
        <f>IFERROR(VLOOKUP($A44,fundbal1516_2,3,FALSE),0)</f>
        <v>1929870.02</v>
      </c>
    </row>
    <row r="45" spans="1:17" x14ac:dyDescent="0.2">
      <c r="A45" s="1" t="s">
        <v>76</v>
      </c>
      <c r="B45" s="26" t="s">
        <v>24</v>
      </c>
      <c r="C45" s="1" t="s">
        <v>77</v>
      </c>
      <c r="D45" s="27">
        <f>VLOOKUP($A45,Enroll1516,3,FALSE)</f>
        <v>473.38</v>
      </c>
      <c r="E45" s="28">
        <f>IFERROR(VLOOKUP($A45,fundbal1516,2,FALSE),0)</f>
        <v>0</v>
      </c>
      <c r="F45" s="29">
        <f>E45/$P45</f>
        <v>0</v>
      </c>
      <c r="G45" s="27">
        <f>E45/$D45</f>
        <v>0</v>
      </c>
      <c r="H45" s="28">
        <f>IFERROR((VLOOKUP($A45,fundbal1516,3,FALSE))+(VLOOKUP($A45,fundbal1516,4,FALSE))+(VLOOKUP($A45,fundbal1516,5,FALSE))+(VLOOKUP($A45,fundbal1516,6,FALSE))+(VLOOKUP($A45,fundbal1516,7,FALSE))+(VLOOKUP($A45,fundbal1516,8,FALSE))+(VLOOKUP($A45,fundbal1516,9,FALSE))+(VLOOKUP($A45,fundbal1516,10,FALSE))+(VLOOKUP($A45,fundbal1516,11,FALSE)),0)</f>
        <v>0</v>
      </c>
      <c r="I45" s="29">
        <f>H45/$P45</f>
        <v>0</v>
      </c>
      <c r="J45" s="27">
        <f>H45/$D45</f>
        <v>0</v>
      </c>
      <c r="K45" s="28">
        <f>IFERROR((VLOOKUP($A45,fundbal1516,12,FALSE))+(VLOOKUP($A45,fundbal1516,13,FALSE)),0)</f>
        <v>0</v>
      </c>
      <c r="L45" s="28">
        <f>IFERROR((VLOOKUP($A45,fundbal1516,14,FALSE))+(VLOOKUP($A45,fundbal1516,15,FALSE))+(VLOOKUP($A45,fundbal1516,16,FALSE)),0)</f>
        <v>0</v>
      </c>
      <c r="M45" s="28">
        <f>IFERROR((VLOOKUP($A45,fundbal1516,17,FALSE))+(VLOOKUP($A45,fundbal1516,18,FALSE)),0)</f>
        <v>1614784.83</v>
      </c>
      <c r="N45" s="29">
        <f>SUM($K45:$M45)/$P45</f>
        <v>1</v>
      </c>
      <c r="O45" s="30">
        <f>SUM($K45:$M45)/$D45</f>
        <v>3411.1809328657741</v>
      </c>
      <c r="P45" s="28">
        <f>IFERROR(VLOOKUP($A45,fundbal1516_2,3,FALSE),0)</f>
        <v>1614784.83</v>
      </c>
    </row>
    <row r="46" spans="1:17" x14ac:dyDescent="0.2">
      <c r="A46" s="1" t="s">
        <v>78</v>
      </c>
      <c r="B46" s="26"/>
      <c r="C46" s="1" t="s">
        <v>79</v>
      </c>
      <c r="D46" s="27">
        <f>VLOOKUP($A46,Enroll1516,3,FALSE)</f>
        <v>2958.9199999999996</v>
      </c>
      <c r="E46" s="28">
        <f>IFERROR(VLOOKUP($A46,fundbal1516,2,FALSE),0)</f>
        <v>79304.5</v>
      </c>
      <c r="F46" s="29">
        <f>E46/$P46</f>
        <v>4.2285997856237559E-2</v>
      </c>
      <c r="G46" s="27">
        <f>E46/$D46</f>
        <v>26.801839860489643</v>
      </c>
      <c r="H46" s="28">
        <f>IFERROR((VLOOKUP($A46,fundbal1516,3,FALSE))+(VLOOKUP($A46,fundbal1516,4,FALSE))+(VLOOKUP($A46,fundbal1516,5,FALSE))+(VLOOKUP($A46,fundbal1516,6,FALSE))+(VLOOKUP($A46,fundbal1516,7,FALSE))+(VLOOKUP($A46,fundbal1516,8,FALSE))+(VLOOKUP($A46,fundbal1516,9,FALSE))+(VLOOKUP($A46,fundbal1516,10,FALSE))+(VLOOKUP($A46,fundbal1516,11,FALSE)),0)</f>
        <v>59924.87</v>
      </c>
      <c r="I46" s="29">
        <f>H46/$P46</f>
        <v>3.1952574246799544E-2</v>
      </c>
      <c r="J46" s="27">
        <f>H46/$D46</f>
        <v>20.252277858137433</v>
      </c>
      <c r="K46" s="28">
        <f>IFERROR((VLOOKUP($A46,fundbal1516,12,FALSE))+(VLOOKUP($A46,fundbal1516,13,FALSE)),0)</f>
        <v>0</v>
      </c>
      <c r="L46" s="28">
        <f>IFERROR((VLOOKUP($A46,fundbal1516,14,FALSE))+(VLOOKUP($A46,fundbal1516,15,FALSE))+(VLOOKUP($A46,fundbal1516,16,FALSE)),0)</f>
        <v>0</v>
      </c>
      <c r="M46" s="28">
        <f>IFERROR((VLOOKUP($A46,fundbal1516,17,FALSE))+(VLOOKUP($A46,fundbal1516,18,FALSE)),0)</f>
        <v>1736202.31</v>
      </c>
      <c r="N46" s="29">
        <f>SUM($K46:$M46)/$P46</f>
        <v>0.92576142789696292</v>
      </c>
      <c r="O46" s="30">
        <f>SUM($K46:$M46)/$D46</f>
        <v>586.76892582428729</v>
      </c>
      <c r="P46" s="28">
        <f>IFERROR(VLOOKUP($A46,fundbal1516_2,3,FALSE),0)</f>
        <v>1875431.68</v>
      </c>
    </row>
    <row r="47" spans="1:17" x14ac:dyDescent="0.2">
      <c r="B47" s="26"/>
      <c r="C47" s="19" t="s">
        <v>35</v>
      </c>
      <c r="D47" s="31">
        <f>SUM(D42:D46)</f>
        <v>10366.089999999998</v>
      </c>
      <c r="E47" s="32">
        <f>SUM(E42:E46)</f>
        <v>178528.19</v>
      </c>
      <c r="F47" s="22">
        <f t="shared" ref="F47" si="47">E47/$P47</f>
        <v>1.3658094925246927E-2</v>
      </c>
      <c r="G47" s="20">
        <f t="shared" ref="G47" si="48">E47/$D47</f>
        <v>17.222326836830476</v>
      </c>
      <c r="H47" s="32">
        <f>SUM(H42:H46)</f>
        <v>498444.43</v>
      </c>
      <c r="I47" s="22">
        <f t="shared" ref="I47" si="49">H47/$P47</f>
        <v>3.8132920856367825E-2</v>
      </c>
      <c r="J47" s="20">
        <f t="shared" ref="J47" si="50">H47/$D47</f>
        <v>48.084131046518031</v>
      </c>
      <c r="K47" s="32">
        <f>SUM(K42:K46)</f>
        <v>54538.8</v>
      </c>
      <c r="L47" s="32">
        <f>SUM(L42:L46)</f>
        <v>4423091.5999999996</v>
      </c>
      <c r="M47" s="32">
        <f>SUM(M42:M46)</f>
        <v>7916633.5600000005</v>
      </c>
      <c r="N47" s="22">
        <f t="shared" ref="N47" si="51">SUM($K47:$M47)/$P47</f>
        <v>0.94820898421838529</v>
      </c>
      <c r="O47" s="23">
        <f t="shared" ref="O47" si="52">SUM($K47:$M47)/$D47</f>
        <v>1195.6546740381382</v>
      </c>
      <c r="P47" s="32">
        <f>SUM(P42:P46)</f>
        <v>13071236.58</v>
      </c>
      <c r="Q47" s="24">
        <f>SUM(E47,H47,K47:M47)-P47</f>
        <v>0</v>
      </c>
    </row>
    <row r="48" spans="1:17" ht="4.5" customHeight="1" x14ac:dyDescent="0.2">
      <c r="B48" s="34"/>
    </row>
    <row r="49" spans="1:17" x14ac:dyDescent="0.2">
      <c r="B49" s="26" t="s">
        <v>80</v>
      </c>
      <c r="C49" s="19"/>
    </row>
    <row r="50" spans="1:17" x14ac:dyDescent="0.2">
      <c r="A50" s="1" t="s">
        <v>81</v>
      </c>
      <c r="B50" s="26" t="s">
        <v>24</v>
      </c>
      <c r="C50" s="1" t="s">
        <v>82</v>
      </c>
      <c r="D50" s="27">
        <f t="shared" ref="D50:D58" si="53">VLOOKUP($A50,Enroll1516,3,FALSE)</f>
        <v>23206.37</v>
      </c>
      <c r="E50" s="28">
        <f t="shared" ref="E50:E58" si="54">IFERROR(VLOOKUP($A50,fundbal1516,2,FALSE),0)</f>
        <v>2288771</v>
      </c>
      <c r="F50" s="29">
        <f t="shared" ref="F50:F59" si="55">E50/$P50</f>
        <v>7.3967014663419636E-2</v>
      </c>
      <c r="G50" s="27">
        <f t="shared" ref="G50:G59" si="56">E50/$D50</f>
        <v>98.626842543663656</v>
      </c>
      <c r="H50" s="28">
        <f t="shared" ref="H50:H58" si="57">IFERROR((VLOOKUP($A50,fundbal1516,3,FALSE))+(VLOOKUP($A50,fundbal1516,4,FALSE))+(VLOOKUP($A50,fundbal1516,5,FALSE))+(VLOOKUP($A50,fundbal1516,6,FALSE))+(VLOOKUP($A50,fundbal1516,7,FALSE))+(VLOOKUP($A50,fundbal1516,8,FALSE))+(VLOOKUP($A50,fundbal1516,9,FALSE))+(VLOOKUP($A50,fundbal1516,10,FALSE))+(VLOOKUP($A50,fundbal1516,11,FALSE)),0)</f>
        <v>3973005</v>
      </c>
      <c r="I50" s="29">
        <f t="shared" ref="I50:I59" si="58">H50/$P50</f>
        <v>0.1283969951964786</v>
      </c>
      <c r="J50" s="27">
        <f t="shared" ref="J50:J59" si="59">H50/$D50</f>
        <v>171.2032084294097</v>
      </c>
      <c r="K50" s="28">
        <f t="shared" ref="K50:K58" si="60">IFERROR((VLOOKUP($A50,fundbal1516,12,FALSE))+(VLOOKUP($A50,fundbal1516,13,FALSE)),0)</f>
        <v>0</v>
      </c>
      <c r="L50" s="28">
        <f t="shared" ref="L50:L58" si="61">IFERROR((VLOOKUP($A50,fundbal1516,14,FALSE))+(VLOOKUP($A50,fundbal1516,15,FALSE))+(VLOOKUP($A50,fundbal1516,16,FALSE)),0)</f>
        <v>17625724.380000003</v>
      </c>
      <c r="M50" s="28">
        <f t="shared" ref="M50:M58" si="62">IFERROR((VLOOKUP($A50,fundbal1516,17,FALSE))+(VLOOKUP($A50,fundbal1516,18,FALSE)),0)</f>
        <v>7055630.29</v>
      </c>
      <c r="N50" s="29">
        <f t="shared" ref="N50:N58" si="63">SUM($K50:$M50)/$P50</f>
        <v>0.79763599014010178</v>
      </c>
      <c r="O50" s="30">
        <f t="shared" ref="O50:O59" si="64">SUM($K50:$M50)/$D50</f>
        <v>1063.5594739720173</v>
      </c>
      <c r="P50" s="28">
        <f t="shared" ref="P50:P58" si="65">IFERROR(VLOOKUP($A50,fundbal1516_2,3,FALSE),0)</f>
        <v>30943130.670000002</v>
      </c>
    </row>
    <row r="51" spans="1:17" x14ac:dyDescent="0.2">
      <c r="A51" s="1" t="s">
        <v>83</v>
      </c>
      <c r="B51" s="26" t="s">
        <v>24</v>
      </c>
      <c r="C51" s="1" t="s">
        <v>84</v>
      </c>
      <c r="D51" s="27">
        <f t="shared" si="53"/>
        <v>1787.3</v>
      </c>
      <c r="E51" s="28">
        <f t="shared" si="54"/>
        <v>313733.73</v>
      </c>
      <c r="F51" s="29">
        <f t="shared" si="55"/>
        <v>0.1157215653984557</v>
      </c>
      <c r="G51" s="27">
        <f t="shared" si="56"/>
        <v>175.53501370782743</v>
      </c>
      <c r="H51" s="28">
        <f t="shared" si="57"/>
        <v>8924</v>
      </c>
      <c r="I51" s="29">
        <f t="shared" si="58"/>
        <v>3.2916424052199253E-3</v>
      </c>
      <c r="J51" s="27">
        <f t="shared" si="59"/>
        <v>4.9930062104850892</v>
      </c>
      <c r="K51" s="28">
        <f t="shared" si="60"/>
        <v>0</v>
      </c>
      <c r="L51" s="28">
        <f t="shared" si="61"/>
        <v>1462652.24</v>
      </c>
      <c r="M51" s="28">
        <f t="shared" si="62"/>
        <v>925798.62</v>
      </c>
      <c r="N51" s="29">
        <f t="shared" si="63"/>
        <v>0.88098679219632436</v>
      </c>
      <c r="O51" s="30">
        <f t="shared" si="64"/>
        <v>1336.3458065238069</v>
      </c>
      <c r="P51" s="28">
        <f t="shared" si="65"/>
        <v>2711108.59</v>
      </c>
    </row>
    <row r="52" spans="1:17" x14ac:dyDescent="0.2">
      <c r="A52" s="1" t="s">
        <v>85</v>
      </c>
      <c r="B52" s="26" t="s">
        <v>24</v>
      </c>
      <c r="C52" s="1" t="s">
        <v>86</v>
      </c>
      <c r="D52" s="27">
        <f t="shared" si="53"/>
        <v>1626.69</v>
      </c>
      <c r="E52" s="28">
        <f t="shared" si="54"/>
        <v>16572.060000000001</v>
      </c>
      <c r="F52" s="29">
        <f t="shared" si="55"/>
        <v>1.1806339712174705E-2</v>
      </c>
      <c r="G52" s="27">
        <f t="shared" si="56"/>
        <v>10.187595669734247</v>
      </c>
      <c r="H52" s="28">
        <f t="shared" si="57"/>
        <v>21683.34</v>
      </c>
      <c r="I52" s="29">
        <f t="shared" si="58"/>
        <v>1.5447740240777929E-2</v>
      </c>
      <c r="J52" s="27">
        <f t="shared" si="59"/>
        <v>13.329730925990816</v>
      </c>
      <c r="K52" s="28">
        <f t="shared" si="60"/>
        <v>0</v>
      </c>
      <c r="L52" s="28">
        <f t="shared" si="61"/>
        <v>175546.57</v>
      </c>
      <c r="M52" s="28">
        <f t="shared" si="62"/>
        <v>1189855.76</v>
      </c>
      <c r="N52" s="29">
        <f t="shared" si="63"/>
        <v>0.97274592004704741</v>
      </c>
      <c r="O52" s="30">
        <f t="shared" si="64"/>
        <v>839.37463806871619</v>
      </c>
      <c r="P52" s="28">
        <f t="shared" si="65"/>
        <v>1403657.73</v>
      </c>
    </row>
    <row r="53" spans="1:17" x14ac:dyDescent="0.2">
      <c r="A53" s="1" t="s">
        <v>87</v>
      </c>
      <c r="B53" s="26" t="s">
        <v>24</v>
      </c>
      <c r="C53" s="1" t="s">
        <v>88</v>
      </c>
      <c r="D53" s="27">
        <f t="shared" si="53"/>
        <v>158.79999999999998</v>
      </c>
      <c r="E53" s="28">
        <f t="shared" si="54"/>
        <v>0</v>
      </c>
      <c r="F53" s="29">
        <f t="shared" si="55"/>
        <v>0</v>
      </c>
      <c r="G53" s="27">
        <f t="shared" si="56"/>
        <v>0</v>
      </c>
      <c r="H53" s="28">
        <f t="shared" si="57"/>
        <v>0</v>
      </c>
      <c r="I53" s="29">
        <f t="shared" si="58"/>
        <v>0</v>
      </c>
      <c r="J53" s="27">
        <f t="shared" si="59"/>
        <v>0</v>
      </c>
      <c r="K53" s="28">
        <f t="shared" si="60"/>
        <v>0</v>
      </c>
      <c r="L53" s="28">
        <f t="shared" si="61"/>
        <v>0</v>
      </c>
      <c r="M53" s="28">
        <f t="shared" si="62"/>
        <v>153118.49</v>
      </c>
      <c r="N53" s="29">
        <f t="shared" si="63"/>
        <v>1</v>
      </c>
      <c r="O53" s="30">
        <f t="shared" si="64"/>
        <v>964.22222921914363</v>
      </c>
      <c r="P53" s="28">
        <f t="shared" si="65"/>
        <v>153118.49</v>
      </c>
    </row>
    <row r="54" spans="1:17" x14ac:dyDescent="0.2">
      <c r="A54" s="1" t="s">
        <v>89</v>
      </c>
      <c r="B54" s="26" t="s">
        <v>24</v>
      </c>
      <c r="C54" s="1" t="s">
        <v>90</v>
      </c>
      <c r="D54" s="27">
        <f t="shared" si="53"/>
        <v>3143.5400000000009</v>
      </c>
      <c r="E54" s="28">
        <f t="shared" si="54"/>
        <v>97987.17</v>
      </c>
      <c r="F54" s="29">
        <f t="shared" si="55"/>
        <v>1.1449625011438855E-2</v>
      </c>
      <c r="G54" s="27">
        <f t="shared" si="56"/>
        <v>31.17096330888106</v>
      </c>
      <c r="H54" s="28">
        <f t="shared" si="57"/>
        <v>135512.99</v>
      </c>
      <c r="I54" s="29">
        <f t="shared" si="58"/>
        <v>1.5834449751726303E-2</v>
      </c>
      <c r="J54" s="27">
        <f t="shared" si="59"/>
        <v>43.108403265108748</v>
      </c>
      <c r="K54" s="28">
        <f t="shared" si="60"/>
        <v>0</v>
      </c>
      <c r="L54" s="28">
        <f t="shared" si="61"/>
        <v>3685737.8</v>
      </c>
      <c r="M54" s="28">
        <f t="shared" si="62"/>
        <v>4638873.76</v>
      </c>
      <c r="N54" s="29">
        <f t="shared" si="63"/>
        <v>0.9727159252368347</v>
      </c>
      <c r="O54" s="30">
        <f t="shared" si="64"/>
        <v>2648.164667858528</v>
      </c>
      <c r="P54" s="28">
        <f t="shared" si="65"/>
        <v>8558111.7200000007</v>
      </c>
    </row>
    <row r="55" spans="1:17" x14ac:dyDescent="0.2">
      <c r="A55" s="1" t="s">
        <v>91</v>
      </c>
      <c r="B55" s="26" t="s">
        <v>24</v>
      </c>
      <c r="C55" s="1" t="s">
        <v>92</v>
      </c>
      <c r="D55" s="27">
        <f t="shared" si="53"/>
        <v>26508.34</v>
      </c>
      <c r="E55" s="28">
        <f t="shared" si="54"/>
        <v>2191292</v>
      </c>
      <c r="F55" s="29">
        <f t="shared" si="55"/>
        <v>7.8225577065331134E-2</v>
      </c>
      <c r="G55" s="27">
        <f t="shared" si="56"/>
        <v>82.66424830826827</v>
      </c>
      <c r="H55" s="28">
        <f t="shared" si="57"/>
        <v>3513197</v>
      </c>
      <c r="I55" s="29">
        <f t="shared" si="58"/>
        <v>0.12541544562257798</v>
      </c>
      <c r="J55" s="27">
        <f t="shared" si="59"/>
        <v>132.53176170216619</v>
      </c>
      <c r="K55" s="28">
        <f t="shared" si="60"/>
        <v>0</v>
      </c>
      <c r="L55" s="28">
        <f t="shared" si="61"/>
        <v>8520000</v>
      </c>
      <c r="M55" s="28">
        <f t="shared" si="62"/>
        <v>13787985.720000001</v>
      </c>
      <c r="N55" s="29">
        <f t="shared" si="63"/>
        <v>0.79635897731209093</v>
      </c>
      <c r="O55" s="30">
        <f t="shared" si="64"/>
        <v>841.54593309124596</v>
      </c>
      <c r="P55" s="28">
        <f t="shared" si="65"/>
        <v>28012474.719999999</v>
      </c>
    </row>
    <row r="56" spans="1:17" x14ac:dyDescent="0.2">
      <c r="A56" s="1" t="s">
        <v>93</v>
      </c>
      <c r="B56" s="26" t="s">
        <v>24</v>
      </c>
      <c r="C56" s="1" t="s">
        <v>94</v>
      </c>
      <c r="D56" s="27">
        <f t="shared" si="53"/>
        <v>6667.2099999999991</v>
      </c>
      <c r="E56" s="28">
        <f t="shared" si="54"/>
        <v>275489.53999999998</v>
      </c>
      <c r="F56" s="29">
        <f t="shared" si="55"/>
        <v>3.1601531273572923E-2</v>
      </c>
      <c r="G56" s="27">
        <f t="shared" si="56"/>
        <v>41.320063414831694</v>
      </c>
      <c r="H56" s="28">
        <f t="shared" si="57"/>
        <v>110719.22</v>
      </c>
      <c r="I56" s="29">
        <f t="shared" si="58"/>
        <v>1.2700652421923536E-2</v>
      </c>
      <c r="J56" s="27">
        <f t="shared" si="59"/>
        <v>16.606529567840223</v>
      </c>
      <c r="K56" s="28">
        <f t="shared" si="60"/>
        <v>0</v>
      </c>
      <c r="L56" s="28">
        <f t="shared" si="61"/>
        <v>1072841.79</v>
      </c>
      <c r="M56" s="28">
        <f t="shared" si="62"/>
        <v>7258550.4299999997</v>
      </c>
      <c r="N56" s="29">
        <f t="shared" si="63"/>
        <v>0.95569781630450346</v>
      </c>
      <c r="O56" s="30">
        <f t="shared" si="64"/>
        <v>1249.6069900303125</v>
      </c>
      <c r="P56" s="28">
        <f t="shared" si="65"/>
        <v>8717600.9800000004</v>
      </c>
    </row>
    <row r="57" spans="1:17" x14ac:dyDescent="0.2">
      <c r="A57" s="1" t="s">
        <v>95</v>
      </c>
      <c r="B57" s="26" t="s">
        <v>24</v>
      </c>
      <c r="C57" s="1" t="s">
        <v>96</v>
      </c>
      <c r="D57" s="27">
        <f t="shared" si="53"/>
        <v>12891.859999999997</v>
      </c>
      <c r="E57" s="28">
        <f t="shared" si="54"/>
        <v>236945.74</v>
      </c>
      <c r="F57" s="29">
        <f t="shared" si="55"/>
        <v>3.18971376450609E-2</v>
      </c>
      <c r="G57" s="27">
        <f t="shared" si="56"/>
        <v>18.37948441885035</v>
      </c>
      <c r="H57" s="28">
        <f t="shared" si="57"/>
        <v>143227.63</v>
      </c>
      <c r="I57" s="29">
        <f t="shared" si="58"/>
        <v>1.9281002598678727E-2</v>
      </c>
      <c r="J57" s="27">
        <f t="shared" si="59"/>
        <v>11.109927504642467</v>
      </c>
      <c r="K57" s="28">
        <f t="shared" si="60"/>
        <v>0</v>
      </c>
      <c r="L57" s="28">
        <f t="shared" si="61"/>
        <v>0</v>
      </c>
      <c r="M57" s="28">
        <f t="shared" si="62"/>
        <v>7048259.3200000003</v>
      </c>
      <c r="N57" s="29">
        <f t="shared" si="63"/>
        <v>0.94882185975626032</v>
      </c>
      <c r="O57" s="30">
        <f t="shared" si="64"/>
        <v>546.72167708926418</v>
      </c>
      <c r="P57" s="28">
        <f t="shared" si="65"/>
        <v>7428432.6900000004</v>
      </c>
    </row>
    <row r="58" spans="1:17" x14ac:dyDescent="0.2">
      <c r="A58" s="1" t="s">
        <v>97</v>
      </c>
      <c r="B58" s="26"/>
      <c r="C58" s="1" t="s">
        <v>98</v>
      </c>
      <c r="D58" s="27">
        <f t="shared" si="53"/>
        <v>2423.5300000000002</v>
      </c>
      <c r="E58" s="28">
        <f t="shared" si="54"/>
        <v>213707.57</v>
      </c>
      <c r="F58" s="29">
        <f t="shared" si="55"/>
        <v>7.8672918879394524E-2</v>
      </c>
      <c r="G58" s="27">
        <f t="shared" si="56"/>
        <v>88.180286606726554</v>
      </c>
      <c r="H58" s="28">
        <f t="shared" si="57"/>
        <v>89105.11</v>
      </c>
      <c r="I58" s="29">
        <f t="shared" si="58"/>
        <v>3.2802577329242598E-2</v>
      </c>
      <c r="J58" s="27">
        <f t="shared" si="59"/>
        <v>36.766662677994496</v>
      </c>
      <c r="K58" s="28">
        <f t="shared" si="60"/>
        <v>0</v>
      </c>
      <c r="L58" s="28">
        <f t="shared" si="61"/>
        <v>680075.63</v>
      </c>
      <c r="M58" s="28">
        <f t="shared" si="62"/>
        <v>1733517.45</v>
      </c>
      <c r="N58" s="29">
        <f t="shared" si="63"/>
        <v>0.88852450379136294</v>
      </c>
      <c r="O58" s="30">
        <f t="shared" si="64"/>
        <v>995.89981555829718</v>
      </c>
      <c r="P58" s="28">
        <f t="shared" si="65"/>
        <v>2716405.7599999998</v>
      </c>
    </row>
    <row r="59" spans="1:17" x14ac:dyDescent="0.2">
      <c r="B59" s="26"/>
      <c r="C59" s="19" t="s">
        <v>35</v>
      </c>
      <c r="D59" s="31">
        <f>SUM(D50:D58)</f>
        <v>78413.639999999985</v>
      </c>
      <c r="E59" s="32">
        <f>SUM(E50:E58)</f>
        <v>5634498.8100000005</v>
      </c>
      <c r="F59" s="22">
        <f t="shared" si="55"/>
        <v>6.2160719293657136E-2</v>
      </c>
      <c r="G59" s="20">
        <f t="shared" si="56"/>
        <v>71.856105774454562</v>
      </c>
      <c r="H59" s="32">
        <f>SUM(H50:H58)</f>
        <v>7995374.29</v>
      </c>
      <c r="I59" s="22">
        <f t="shared" si="58"/>
        <v>8.8206286601099332E-2</v>
      </c>
      <c r="J59" s="20">
        <f t="shared" si="59"/>
        <v>101.96407525527448</v>
      </c>
      <c r="K59" s="32">
        <f>SUM(K50:K58)</f>
        <v>0</v>
      </c>
      <c r="L59" s="32">
        <f>SUM(L50:L58)</f>
        <v>33222578.41</v>
      </c>
      <c r="M59" s="32">
        <f>SUM(M50:M58)</f>
        <v>43791589.840000004</v>
      </c>
      <c r="N59" s="22">
        <f t="shared" ref="N59" si="66">SUM($K59:$M59)/$P59</f>
        <v>0.8496329941052434</v>
      </c>
      <c r="O59" s="23">
        <f t="shared" si="64"/>
        <v>982.15270009146388</v>
      </c>
      <c r="P59" s="32">
        <f>SUM(P50:P58)</f>
        <v>90644041.350000009</v>
      </c>
      <c r="Q59" s="24">
        <f>SUM(E59,H59,K59:M59)-P59</f>
        <v>0</v>
      </c>
    </row>
    <row r="60" spans="1:17" ht="4.5" customHeight="1" x14ac:dyDescent="0.2">
      <c r="B60" s="33"/>
    </row>
    <row r="61" spans="1:17" x14ac:dyDescent="0.2">
      <c r="B61" s="26" t="s">
        <v>99</v>
      </c>
      <c r="C61" s="19"/>
    </row>
    <row r="62" spans="1:17" x14ac:dyDescent="0.2">
      <c r="A62" s="1" t="s">
        <v>100</v>
      </c>
      <c r="B62" s="26" t="s">
        <v>24</v>
      </c>
      <c r="C62" s="1" t="s">
        <v>101</v>
      </c>
      <c r="D62" s="27">
        <f>VLOOKUP($A62,Enroll1516,3,FALSE)</f>
        <v>392.54</v>
      </c>
      <c r="E62" s="28">
        <f>IFERROR(VLOOKUP($A62,fundbal1516,2,FALSE),0)</f>
        <v>0</v>
      </c>
      <c r="F62" s="29">
        <f>E62/$P62</f>
        <v>0</v>
      </c>
      <c r="G62" s="27">
        <f>E62/$D62</f>
        <v>0</v>
      </c>
      <c r="H62" s="28">
        <f>IFERROR((VLOOKUP($A62,fundbal1516,3,FALSE))+(VLOOKUP($A62,fundbal1516,4,FALSE))+(VLOOKUP($A62,fundbal1516,5,FALSE))+(VLOOKUP($A62,fundbal1516,6,FALSE))+(VLOOKUP($A62,fundbal1516,7,FALSE))+(VLOOKUP($A62,fundbal1516,8,FALSE))+(VLOOKUP($A62,fundbal1516,9,FALSE))+(VLOOKUP($A62,fundbal1516,10,FALSE))+(VLOOKUP($A62,fundbal1516,11,FALSE)),0)</f>
        <v>9594.4</v>
      </c>
      <c r="I62" s="29">
        <f>H62/$P62</f>
        <v>2.6363980994104318E-2</v>
      </c>
      <c r="J62" s="27">
        <f>H62/$D62</f>
        <v>24.441840322005397</v>
      </c>
      <c r="K62" s="28">
        <f>IFERROR((VLOOKUP($A62,fundbal1516,12,FALSE))+(VLOOKUP($A62,fundbal1516,13,FALSE)),0)</f>
        <v>0</v>
      </c>
      <c r="L62" s="28">
        <f>IFERROR((VLOOKUP($A62,fundbal1516,14,FALSE))+(VLOOKUP($A62,fundbal1516,15,FALSE))+(VLOOKUP($A62,fundbal1516,16,FALSE)),0)</f>
        <v>0</v>
      </c>
      <c r="M62" s="28">
        <f>IFERROR((VLOOKUP($A62,fundbal1516,17,FALSE))+(VLOOKUP($A62,fundbal1516,18,FALSE)),0)</f>
        <v>354326.36</v>
      </c>
      <c r="N62" s="29">
        <f>SUM($K62:$M62)/$P62</f>
        <v>0.97363601900589558</v>
      </c>
      <c r="O62" s="30">
        <f>SUM($K62:$M62)/$D62</f>
        <v>902.6503286289294</v>
      </c>
      <c r="P62" s="28">
        <f>IFERROR(VLOOKUP($A62,fundbal1516_2,3,FALSE),0)</f>
        <v>363920.76</v>
      </c>
    </row>
    <row r="63" spans="1:17" x14ac:dyDescent="0.2">
      <c r="A63" s="1" t="s">
        <v>102</v>
      </c>
      <c r="B63" s="26"/>
      <c r="C63" s="1" t="s">
        <v>103</v>
      </c>
      <c r="D63" s="27">
        <f>VLOOKUP($A63,Enroll1516,3,FALSE)</f>
        <v>27.4</v>
      </c>
      <c r="E63" s="28">
        <f>IFERROR(VLOOKUP($A63,fundbal1516,2,FALSE),0)</f>
        <v>0</v>
      </c>
      <c r="F63" s="29">
        <f>E63/$P63</f>
        <v>0</v>
      </c>
      <c r="G63" s="27">
        <f>E63/$D63</f>
        <v>0</v>
      </c>
      <c r="H63" s="28">
        <f>IFERROR((VLOOKUP($A63,fundbal1516,3,FALSE))+(VLOOKUP($A63,fundbal1516,4,FALSE))+(VLOOKUP($A63,fundbal1516,5,FALSE))+(VLOOKUP($A63,fundbal1516,6,FALSE))+(VLOOKUP($A63,fundbal1516,7,FALSE))+(VLOOKUP($A63,fundbal1516,8,FALSE))+(VLOOKUP($A63,fundbal1516,9,FALSE))+(VLOOKUP($A63,fundbal1516,10,FALSE))+(VLOOKUP($A63,fundbal1516,11,FALSE)),0)</f>
        <v>0</v>
      </c>
      <c r="I63" s="29">
        <f>H63/$P63</f>
        <v>0</v>
      </c>
      <c r="J63" s="27">
        <f>H63/$D63</f>
        <v>0</v>
      </c>
      <c r="K63" s="28">
        <f>IFERROR((VLOOKUP($A63,fundbal1516,12,FALSE))+(VLOOKUP($A63,fundbal1516,13,FALSE)),0)</f>
        <v>0</v>
      </c>
      <c r="L63" s="28">
        <f>IFERROR((VLOOKUP($A63,fundbal1516,14,FALSE))+(VLOOKUP($A63,fundbal1516,15,FALSE))+(VLOOKUP($A63,fundbal1516,16,FALSE)),0)</f>
        <v>0</v>
      </c>
      <c r="M63" s="28">
        <f>IFERROR((VLOOKUP($A63,fundbal1516,17,FALSE))+(VLOOKUP($A63,fundbal1516,18,FALSE)),0)</f>
        <v>449081.71</v>
      </c>
      <c r="N63" s="29">
        <f>SUM($K63:$M63)/$P63</f>
        <v>1</v>
      </c>
      <c r="O63" s="30">
        <f>SUM($K63:$M63)/$D63</f>
        <v>16389.843430656936</v>
      </c>
      <c r="P63" s="28">
        <f>IFERROR(VLOOKUP($A63,fundbal1516_2,3,FALSE),0)</f>
        <v>449081.71</v>
      </c>
    </row>
    <row r="64" spans="1:17" x14ac:dyDescent="0.2">
      <c r="B64" s="26"/>
      <c r="C64" s="19" t="s">
        <v>35</v>
      </c>
      <c r="D64" s="31">
        <f>SUM(D62:D63)</f>
        <v>419.94</v>
      </c>
      <c r="E64" s="32">
        <f>SUM(E62:E63)</f>
        <v>0</v>
      </c>
      <c r="F64" s="22">
        <f t="shared" ref="F64" si="67">E64/$P64</f>
        <v>0</v>
      </c>
      <c r="G64" s="20">
        <f t="shared" ref="G64" si="68">E64/$D64</f>
        <v>0</v>
      </c>
      <c r="H64" s="32">
        <f>SUM(H62:H63)</f>
        <v>9594.4</v>
      </c>
      <c r="I64" s="22">
        <f t="shared" ref="I64" si="69">H64/$P64</f>
        <v>1.1801194158733614E-2</v>
      </c>
      <c r="J64" s="20">
        <f t="shared" ref="J64" si="70">H64/$D64</f>
        <v>22.847073391436872</v>
      </c>
      <c r="K64" s="32">
        <f>SUM(K62:K63)</f>
        <v>0</v>
      </c>
      <c r="L64" s="32">
        <f>SUM(L62:L63)</f>
        <v>0</v>
      </c>
      <c r="M64" s="32">
        <f>SUM(M62:M63)</f>
        <v>803408.07000000007</v>
      </c>
      <c r="N64" s="22">
        <f t="shared" ref="N64" si="71">SUM($K64:$M64)/$P64</f>
        <v>0.98819880584126651</v>
      </c>
      <c r="O64" s="23">
        <f t="shared" ref="O64" si="72">SUM($K64:$M64)/$D64</f>
        <v>1913.1496642377483</v>
      </c>
      <c r="P64" s="32">
        <f>SUM(P62:P63)</f>
        <v>813002.47</v>
      </c>
      <c r="Q64" s="24">
        <f>SUM(E64,H64,K64:M64)-P64</f>
        <v>0</v>
      </c>
    </row>
    <row r="65" spans="1:17" ht="4.5" customHeight="1" x14ac:dyDescent="0.2">
      <c r="B65" s="33"/>
    </row>
    <row r="66" spans="1:17" x14ac:dyDescent="0.2">
      <c r="B66" s="26" t="s">
        <v>104</v>
      </c>
      <c r="C66" s="19"/>
    </row>
    <row r="67" spans="1:17" x14ac:dyDescent="0.2">
      <c r="A67" s="1" t="s">
        <v>105</v>
      </c>
      <c r="B67" s="26" t="s">
        <v>24</v>
      </c>
      <c r="C67" s="1" t="s">
        <v>106</v>
      </c>
      <c r="D67" s="27">
        <f t="shared" ref="D67:D72" si="73">VLOOKUP($A67,Enroll1516,3,FALSE)</f>
        <v>6786.91</v>
      </c>
      <c r="E67" s="28">
        <f t="shared" ref="E67:E72" si="74">IFERROR(VLOOKUP($A67,fundbal1516,2,FALSE),0)</f>
        <v>663661.92000000004</v>
      </c>
      <c r="F67" s="29">
        <f t="shared" ref="F67:F73" si="75">E67/$P67</f>
        <v>6.3106257230886573E-2</v>
      </c>
      <c r="G67" s="27">
        <f t="shared" ref="G67:G73" si="76">E67/$D67</f>
        <v>97.785578414919314</v>
      </c>
      <c r="H67" s="28">
        <f t="shared" ref="H67:H72" si="77">IFERROR((VLOOKUP($A67,fundbal1516,3,FALSE))+(VLOOKUP($A67,fundbal1516,4,FALSE))+(VLOOKUP($A67,fundbal1516,5,FALSE))+(VLOOKUP($A67,fundbal1516,6,FALSE))+(VLOOKUP($A67,fundbal1516,7,FALSE))+(VLOOKUP($A67,fundbal1516,8,FALSE))+(VLOOKUP($A67,fundbal1516,9,FALSE))+(VLOOKUP($A67,fundbal1516,10,FALSE))+(VLOOKUP($A67,fundbal1516,11,FALSE)),0)</f>
        <v>255077.66</v>
      </c>
      <c r="I67" s="29">
        <f t="shared" ref="I67:I73" si="78">H67/$P67</f>
        <v>2.4254813995976482E-2</v>
      </c>
      <c r="J67" s="27">
        <f t="shared" ref="J67:J73" si="79">H67/$D67</f>
        <v>37.583769344222922</v>
      </c>
      <c r="K67" s="28">
        <f t="shared" ref="K67:K72" si="80">IFERROR((VLOOKUP($A67,fundbal1516,12,FALSE))+(VLOOKUP($A67,fundbal1516,13,FALSE)),0)</f>
        <v>0</v>
      </c>
      <c r="L67" s="28">
        <f t="shared" ref="L67:L72" si="81">IFERROR((VLOOKUP($A67,fundbal1516,14,FALSE))+(VLOOKUP($A67,fundbal1516,15,FALSE))+(VLOOKUP($A67,fundbal1516,16,FALSE)),0)</f>
        <v>1949641.93</v>
      </c>
      <c r="M67" s="28">
        <f t="shared" ref="M67:M72" si="82">IFERROR((VLOOKUP($A67,fundbal1516,17,FALSE))+(VLOOKUP($A67,fundbal1516,18,FALSE)),0)</f>
        <v>7648197.1799999997</v>
      </c>
      <c r="N67" s="29">
        <f t="shared" ref="N67:N72" si="83">SUM($K67:$M67)/$P67</f>
        <v>0.9126389287731369</v>
      </c>
      <c r="O67" s="30">
        <f t="shared" ref="O67:O73" si="84">SUM($K67:$M67)/$D67</f>
        <v>1414.1692036582185</v>
      </c>
      <c r="P67" s="28">
        <f t="shared" ref="P67:P72" si="85">IFERROR(VLOOKUP($A67,fundbal1516_2,3,FALSE),0)</f>
        <v>10516578.689999999</v>
      </c>
    </row>
    <row r="68" spans="1:17" x14ac:dyDescent="0.2">
      <c r="A68" s="1" t="s">
        <v>107</v>
      </c>
      <c r="B68" s="26" t="s">
        <v>24</v>
      </c>
      <c r="C68" s="1" t="s">
        <v>108</v>
      </c>
      <c r="D68" s="27">
        <f t="shared" si="73"/>
        <v>631.66999999999985</v>
      </c>
      <c r="E68" s="28">
        <f t="shared" si="74"/>
        <v>0</v>
      </c>
      <c r="F68" s="29">
        <f t="shared" si="75"/>
        <v>0</v>
      </c>
      <c r="G68" s="27">
        <f t="shared" si="76"/>
        <v>0</v>
      </c>
      <c r="H68" s="28">
        <f t="shared" si="77"/>
        <v>0</v>
      </c>
      <c r="I68" s="29">
        <f t="shared" si="78"/>
        <v>0</v>
      </c>
      <c r="J68" s="27">
        <f t="shared" si="79"/>
        <v>0</v>
      </c>
      <c r="K68" s="28">
        <f t="shared" si="80"/>
        <v>0</v>
      </c>
      <c r="L68" s="28">
        <f t="shared" si="81"/>
        <v>0</v>
      </c>
      <c r="M68" s="28">
        <f t="shared" si="82"/>
        <v>1542206.64</v>
      </c>
      <c r="N68" s="29">
        <f t="shared" si="83"/>
        <v>1</v>
      </c>
      <c r="O68" s="30">
        <f t="shared" si="84"/>
        <v>2441.4752006585722</v>
      </c>
      <c r="P68" s="28">
        <f t="shared" si="85"/>
        <v>1542206.64</v>
      </c>
    </row>
    <row r="69" spans="1:17" x14ac:dyDescent="0.2">
      <c r="A69" s="1" t="s">
        <v>109</v>
      </c>
      <c r="B69" s="26" t="s">
        <v>24</v>
      </c>
      <c r="C69" s="1" t="s">
        <v>110</v>
      </c>
      <c r="D69" s="27">
        <f t="shared" si="73"/>
        <v>1234.45</v>
      </c>
      <c r="E69" s="28">
        <f t="shared" si="74"/>
        <v>6742.36</v>
      </c>
      <c r="F69" s="29">
        <f t="shared" si="75"/>
        <v>2.0253607405342437E-3</v>
      </c>
      <c r="G69" s="27">
        <f t="shared" si="76"/>
        <v>5.4618332050710841</v>
      </c>
      <c r="H69" s="28">
        <f t="shared" si="77"/>
        <v>22979.07</v>
      </c>
      <c r="I69" s="29">
        <f t="shared" si="78"/>
        <v>6.9027619753303324E-3</v>
      </c>
      <c r="J69" s="27">
        <f t="shared" si="79"/>
        <v>18.6148244157317</v>
      </c>
      <c r="K69" s="28">
        <f t="shared" si="80"/>
        <v>0</v>
      </c>
      <c r="L69" s="28">
        <f t="shared" si="81"/>
        <v>234494.09</v>
      </c>
      <c r="M69" s="28">
        <f t="shared" si="82"/>
        <v>3064751.94</v>
      </c>
      <c r="N69" s="29">
        <f t="shared" si="83"/>
        <v>0.99107187728413537</v>
      </c>
      <c r="O69" s="30">
        <f t="shared" si="84"/>
        <v>2672.6445218518365</v>
      </c>
      <c r="P69" s="28">
        <f t="shared" si="85"/>
        <v>3328967.46</v>
      </c>
    </row>
    <row r="70" spans="1:17" x14ac:dyDescent="0.2">
      <c r="A70" s="1" t="s">
        <v>111</v>
      </c>
      <c r="B70" s="26" t="s">
        <v>24</v>
      </c>
      <c r="C70" s="1" t="s">
        <v>112</v>
      </c>
      <c r="D70" s="27">
        <f t="shared" si="73"/>
        <v>919.37999999999988</v>
      </c>
      <c r="E70" s="28">
        <f t="shared" si="74"/>
        <v>12000</v>
      </c>
      <c r="F70" s="29">
        <f t="shared" si="75"/>
        <v>8.3672507395830351E-3</v>
      </c>
      <c r="G70" s="27">
        <f t="shared" si="76"/>
        <v>13.052274358807024</v>
      </c>
      <c r="H70" s="28">
        <f t="shared" si="77"/>
        <v>0</v>
      </c>
      <c r="I70" s="29">
        <f t="shared" si="78"/>
        <v>0</v>
      </c>
      <c r="J70" s="27">
        <f t="shared" si="79"/>
        <v>0</v>
      </c>
      <c r="K70" s="28">
        <f t="shared" si="80"/>
        <v>0</v>
      </c>
      <c r="L70" s="28">
        <f t="shared" si="81"/>
        <v>120160.13</v>
      </c>
      <c r="M70" s="28">
        <f t="shared" si="82"/>
        <v>1302002.7</v>
      </c>
      <c r="N70" s="29">
        <f t="shared" si="83"/>
        <v>0.991632749260417</v>
      </c>
      <c r="O70" s="30">
        <f t="shared" si="84"/>
        <v>1546.8716200047861</v>
      </c>
      <c r="P70" s="28">
        <f t="shared" si="85"/>
        <v>1434162.83</v>
      </c>
    </row>
    <row r="71" spans="1:17" x14ac:dyDescent="0.2">
      <c r="A71" s="1" t="s">
        <v>113</v>
      </c>
      <c r="B71" s="26" t="s">
        <v>24</v>
      </c>
      <c r="C71" s="1" t="s">
        <v>114</v>
      </c>
      <c r="D71" s="27">
        <f t="shared" si="73"/>
        <v>2309.5699999999997</v>
      </c>
      <c r="E71" s="28">
        <f t="shared" si="74"/>
        <v>160483.12</v>
      </c>
      <c r="F71" s="29">
        <f t="shared" si="75"/>
        <v>5.995871776082274E-2</v>
      </c>
      <c r="G71" s="27">
        <f t="shared" si="76"/>
        <v>69.486146771909929</v>
      </c>
      <c r="H71" s="28">
        <f t="shared" si="77"/>
        <v>54348.82</v>
      </c>
      <c r="I71" s="29">
        <f t="shared" si="78"/>
        <v>2.0305472370014729E-2</v>
      </c>
      <c r="J71" s="27">
        <f t="shared" si="79"/>
        <v>23.532008122724147</v>
      </c>
      <c r="K71" s="28">
        <f t="shared" si="80"/>
        <v>0</v>
      </c>
      <c r="L71" s="28">
        <f t="shared" si="81"/>
        <v>98980</v>
      </c>
      <c r="M71" s="28">
        <f t="shared" si="82"/>
        <v>2362748.2999999998</v>
      </c>
      <c r="N71" s="29">
        <f t="shared" si="83"/>
        <v>0.91973580986916237</v>
      </c>
      <c r="O71" s="30">
        <f t="shared" si="84"/>
        <v>1065.8816576245795</v>
      </c>
      <c r="P71" s="28">
        <f t="shared" si="85"/>
        <v>2676560.2400000002</v>
      </c>
    </row>
    <row r="72" spans="1:17" x14ac:dyDescent="0.2">
      <c r="A72" s="1" t="s">
        <v>115</v>
      </c>
      <c r="B72" s="26" t="s">
        <v>24</v>
      </c>
      <c r="C72" s="1" t="s">
        <v>116</v>
      </c>
      <c r="D72" s="27">
        <f t="shared" si="73"/>
        <v>4972.21</v>
      </c>
      <c r="E72" s="28">
        <f t="shared" si="74"/>
        <v>265522</v>
      </c>
      <c r="F72" s="29">
        <f t="shared" si="75"/>
        <v>5.5542340269966163E-2</v>
      </c>
      <c r="G72" s="27">
        <f t="shared" si="76"/>
        <v>53.401203891227439</v>
      </c>
      <c r="H72" s="28">
        <f t="shared" si="77"/>
        <v>382408.92</v>
      </c>
      <c r="I72" s="29">
        <f t="shared" si="78"/>
        <v>7.999294354859586E-2</v>
      </c>
      <c r="J72" s="27">
        <f t="shared" si="79"/>
        <v>76.909245586972389</v>
      </c>
      <c r="K72" s="28">
        <f t="shared" si="80"/>
        <v>500000</v>
      </c>
      <c r="L72" s="28">
        <f t="shared" si="81"/>
        <v>103868.95</v>
      </c>
      <c r="M72" s="28">
        <f t="shared" si="82"/>
        <v>3528733.3</v>
      </c>
      <c r="N72" s="29">
        <f t="shared" si="83"/>
        <v>0.86446471618143794</v>
      </c>
      <c r="O72" s="30">
        <f t="shared" si="84"/>
        <v>831.1399257070799</v>
      </c>
      <c r="P72" s="28">
        <f t="shared" si="85"/>
        <v>4780533.17</v>
      </c>
    </row>
    <row r="73" spans="1:17" x14ac:dyDescent="0.2">
      <c r="B73" s="26"/>
      <c r="C73" s="19" t="s">
        <v>35</v>
      </c>
      <c r="D73" s="31">
        <f>SUM(D67:D72)</f>
        <v>16854.189999999999</v>
      </c>
      <c r="E73" s="32">
        <f>SUM(E67:E72)</f>
        <v>1108409.3999999999</v>
      </c>
      <c r="F73" s="22">
        <f t="shared" si="75"/>
        <v>4.5652991793462827E-2</v>
      </c>
      <c r="G73" s="20">
        <f t="shared" si="76"/>
        <v>65.764619955037887</v>
      </c>
      <c r="H73" s="32">
        <f>SUM(H67:H72)</f>
        <v>714814.47</v>
      </c>
      <c r="I73" s="22">
        <f t="shared" si="78"/>
        <v>2.9441665807560347E-2</v>
      </c>
      <c r="J73" s="20">
        <f t="shared" si="79"/>
        <v>42.411677452313043</v>
      </c>
      <c r="K73" s="32">
        <f>SUM(K67:K72)</f>
        <v>500000</v>
      </c>
      <c r="L73" s="32">
        <f>SUM(L67:L72)</f>
        <v>2507145.1</v>
      </c>
      <c r="M73" s="32">
        <f>SUM(M67:M72)</f>
        <v>19448640.059999999</v>
      </c>
      <c r="N73" s="22">
        <f t="shared" ref="N73" si="86">SUM($K73:$M73)/$P73</f>
        <v>0.92490534239897682</v>
      </c>
      <c r="O73" s="23">
        <f t="shared" si="84"/>
        <v>1332.3562366390793</v>
      </c>
      <c r="P73" s="32">
        <f>SUM(P67:P72)</f>
        <v>24279009.030000001</v>
      </c>
      <c r="Q73" s="24">
        <f>SUM(E73,H73,K73:M73)-P73</f>
        <v>0</v>
      </c>
    </row>
    <row r="74" spans="1:17" ht="4.5" customHeight="1" x14ac:dyDescent="0.2">
      <c r="B74" s="33"/>
    </row>
    <row r="75" spans="1:17" x14ac:dyDescent="0.2">
      <c r="B75" s="26" t="s">
        <v>117</v>
      </c>
      <c r="C75" s="19"/>
    </row>
    <row r="76" spans="1:17" x14ac:dyDescent="0.2">
      <c r="A76" s="1" t="s">
        <v>118</v>
      </c>
      <c r="B76" s="26" t="s">
        <v>24</v>
      </c>
      <c r="C76" s="1" t="s">
        <v>119</v>
      </c>
      <c r="D76" s="27">
        <f t="shared" ref="D76:D81" si="87">VLOOKUP($A76,Enroll1516,3,FALSE)</f>
        <v>152.94999999999999</v>
      </c>
      <c r="E76" s="28">
        <f t="shared" ref="E76:E81" si="88">IFERROR(VLOOKUP($A76,fundbal1516,2,FALSE),0)</f>
        <v>0</v>
      </c>
      <c r="F76" s="29">
        <f t="shared" ref="F76:F82" si="89">E76/$P76</f>
        <v>0</v>
      </c>
      <c r="G76" s="27">
        <f t="shared" ref="G76:G82" si="90">E76/$D76</f>
        <v>0</v>
      </c>
      <c r="H76" s="28">
        <f t="shared" ref="H76:H81" si="91">IFERROR((VLOOKUP($A76,fundbal1516,3,FALSE))+(VLOOKUP($A76,fundbal1516,4,FALSE))+(VLOOKUP($A76,fundbal1516,5,FALSE))+(VLOOKUP($A76,fundbal1516,6,FALSE))+(VLOOKUP($A76,fundbal1516,7,FALSE))+(VLOOKUP($A76,fundbal1516,8,FALSE))+(VLOOKUP($A76,fundbal1516,9,FALSE))+(VLOOKUP($A76,fundbal1516,10,FALSE))+(VLOOKUP($A76,fundbal1516,11,FALSE)),0)</f>
        <v>12458.21</v>
      </c>
      <c r="I76" s="29">
        <f t="shared" ref="I76:I82" si="92">H76/$P76</f>
        <v>2.1169260250987951E-2</v>
      </c>
      <c r="J76" s="27">
        <f t="shared" ref="J76:J82" si="93">H76/$D76</f>
        <v>81.452827721477604</v>
      </c>
      <c r="K76" s="28">
        <f t="shared" ref="K76:K81" si="94">IFERROR((VLOOKUP($A76,fundbal1516,12,FALSE))+(VLOOKUP($A76,fundbal1516,13,FALSE)),0)</f>
        <v>0</v>
      </c>
      <c r="L76" s="28">
        <f t="shared" ref="L76:L81" si="95">IFERROR((VLOOKUP($A76,fundbal1516,14,FALSE))+(VLOOKUP($A76,fundbal1516,15,FALSE))+(VLOOKUP($A76,fundbal1516,16,FALSE)),0)</f>
        <v>51528.41</v>
      </c>
      <c r="M76" s="28">
        <f t="shared" ref="M76:M81" si="96">IFERROR((VLOOKUP($A76,fundbal1516,17,FALSE))+(VLOOKUP($A76,fundbal1516,18,FALSE)),0)</f>
        <v>524518.12</v>
      </c>
      <c r="N76" s="29">
        <f t="shared" ref="N76:N81" si="97">SUM($K76:$M76)/$P76</f>
        <v>0.97883073974901214</v>
      </c>
      <c r="O76" s="30">
        <f t="shared" ref="O76:O82" si="98">SUM($K76:$M76)/$D76</f>
        <v>3766.24079764629</v>
      </c>
      <c r="P76" s="28">
        <f t="shared" ref="P76:P81" si="99">IFERROR(VLOOKUP($A76,fundbal1516_2,3,FALSE),0)</f>
        <v>588504.74</v>
      </c>
    </row>
    <row r="77" spans="1:17" x14ac:dyDescent="0.2">
      <c r="A77" s="1" t="s">
        <v>120</v>
      </c>
      <c r="B77" s="26" t="s">
        <v>24</v>
      </c>
      <c r="C77" s="1" t="s">
        <v>121</v>
      </c>
      <c r="D77" s="27">
        <f t="shared" si="87"/>
        <v>868.4</v>
      </c>
      <c r="E77" s="28">
        <f t="shared" si="88"/>
        <v>9000.26</v>
      </c>
      <c r="F77" s="29">
        <f t="shared" si="89"/>
        <v>1.4936637956843789E-2</v>
      </c>
      <c r="G77" s="27">
        <f t="shared" si="90"/>
        <v>10.364187010594197</v>
      </c>
      <c r="H77" s="28">
        <f t="shared" si="91"/>
        <v>0</v>
      </c>
      <c r="I77" s="29">
        <f t="shared" si="92"/>
        <v>0</v>
      </c>
      <c r="J77" s="27">
        <f t="shared" si="93"/>
        <v>0</v>
      </c>
      <c r="K77" s="28">
        <f t="shared" si="94"/>
        <v>0</v>
      </c>
      <c r="L77" s="28">
        <f t="shared" si="95"/>
        <v>0</v>
      </c>
      <c r="M77" s="28">
        <f t="shared" si="96"/>
        <v>593562.38</v>
      </c>
      <c r="N77" s="29">
        <f t="shared" si="97"/>
        <v>0.98506336204315614</v>
      </c>
      <c r="O77" s="30">
        <f t="shared" si="98"/>
        <v>683.51264394288353</v>
      </c>
      <c r="P77" s="28">
        <f t="shared" si="99"/>
        <v>602562.64</v>
      </c>
    </row>
    <row r="78" spans="1:17" x14ac:dyDescent="0.2">
      <c r="A78" s="1" t="s">
        <v>122</v>
      </c>
      <c r="B78" s="26" t="s">
        <v>24</v>
      </c>
      <c r="C78" s="1" t="s">
        <v>123</v>
      </c>
      <c r="D78" s="27">
        <f t="shared" si="87"/>
        <v>35.44</v>
      </c>
      <c r="E78" s="28">
        <f t="shared" si="88"/>
        <v>0</v>
      </c>
      <c r="F78" s="29">
        <f t="shared" si="89"/>
        <v>0</v>
      </c>
      <c r="G78" s="27">
        <f t="shared" si="90"/>
        <v>0</v>
      </c>
      <c r="H78" s="28">
        <f t="shared" si="91"/>
        <v>2395.19</v>
      </c>
      <c r="I78" s="29">
        <f t="shared" si="92"/>
        <v>9.9580191574595908E-3</v>
      </c>
      <c r="J78" s="27">
        <f t="shared" si="93"/>
        <v>67.584367945823928</v>
      </c>
      <c r="K78" s="28">
        <f t="shared" si="94"/>
        <v>0</v>
      </c>
      <c r="L78" s="28">
        <f t="shared" si="95"/>
        <v>14311.82</v>
      </c>
      <c r="M78" s="28">
        <f t="shared" si="96"/>
        <v>223821.75</v>
      </c>
      <c r="N78" s="29">
        <f t="shared" si="97"/>
        <v>0.99004198084254036</v>
      </c>
      <c r="O78" s="30">
        <f t="shared" si="98"/>
        <v>6719.3445259593682</v>
      </c>
      <c r="P78" s="28">
        <f t="shared" si="99"/>
        <v>240528.76</v>
      </c>
    </row>
    <row r="79" spans="1:17" x14ac:dyDescent="0.2">
      <c r="A79" s="1" t="s">
        <v>124</v>
      </c>
      <c r="B79" s="26" t="s">
        <v>24</v>
      </c>
      <c r="C79" s="1" t="s">
        <v>125</v>
      </c>
      <c r="D79" s="27">
        <f t="shared" si="87"/>
        <v>5901.82</v>
      </c>
      <c r="E79" s="28">
        <f t="shared" si="88"/>
        <v>15216.14</v>
      </c>
      <c r="F79" s="29">
        <f t="shared" si="89"/>
        <v>1.0796308706765389E-3</v>
      </c>
      <c r="G79" s="27">
        <f t="shared" si="90"/>
        <v>2.5782114669712057</v>
      </c>
      <c r="H79" s="28">
        <f t="shared" si="91"/>
        <v>261191.91</v>
      </c>
      <c r="I79" s="29">
        <f t="shared" si="92"/>
        <v>1.8532351122358771E-2</v>
      </c>
      <c r="J79" s="27">
        <f t="shared" si="93"/>
        <v>44.256163352999586</v>
      </c>
      <c r="K79" s="28">
        <f t="shared" si="94"/>
        <v>0</v>
      </c>
      <c r="L79" s="28">
        <f t="shared" si="95"/>
        <v>3869354</v>
      </c>
      <c r="M79" s="28">
        <f t="shared" si="96"/>
        <v>9948073.5500000007</v>
      </c>
      <c r="N79" s="29">
        <f t="shared" si="97"/>
        <v>0.98038801800696473</v>
      </c>
      <c r="O79" s="30">
        <f t="shared" si="98"/>
        <v>2341.2146676787843</v>
      </c>
      <c r="P79" s="28">
        <f t="shared" si="99"/>
        <v>14093835.6</v>
      </c>
    </row>
    <row r="80" spans="1:17" x14ac:dyDescent="0.2">
      <c r="A80" s="1" t="s">
        <v>126</v>
      </c>
      <c r="B80" s="26" t="s">
        <v>24</v>
      </c>
      <c r="C80" s="1" t="s">
        <v>127</v>
      </c>
      <c r="D80" s="27">
        <f t="shared" si="87"/>
        <v>92.759999999999991</v>
      </c>
      <c r="E80" s="28">
        <f t="shared" si="88"/>
        <v>0</v>
      </c>
      <c r="F80" s="29">
        <f t="shared" si="89"/>
        <v>0</v>
      </c>
      <c r="G80" s="27">
        <f t="shared" si="90"/>
        <v>0</v>
      </c>
      <c r="H80" s="28">
        <f t="shared" si="91"/>
        <v>0</v>
      </c>
      <c r="I80" s="29">
        <f t="shared" si="92"/>
        <v>0</v>
      </c>
      <c r="J80" s="27">
        <f t="shared" si="93"/>
        <v>0</v>
      </c>
      <c r="K80" s="28">
        <f t="shared" si="94"/>
        <v>55000</v>
      </c>
      <c r="L80" s="28">
        <f t="shared" si="95"/>
        <v>0</v>
      </c>
      <c r="M80" s="28">
        <f t="shared" si="96"/>
        <v>494211.75</v>
      </c>
      <c r="N80" s="29">
        <f t="shared" si="97"/>
        <v>1</v>
      </c>
      <c r="O80" s="30">
        <f t="shared" si="98"/>
        <v>5920.7821259163438</v>
      </c>
      <c r="P80" s="28">
        <f t="shared" si="99"/>
        <v>549211.75</v>
      </c>
    </row>
    <row r="81" spans="1:17" x14ac:dyDescent="0.2">
      <c r="A81" s="1" t="s">
        <v>128</v>
      </c>
      <c r="B81" s="26" t="s">
        <v>24</v>
      </c>
      <c r="C81" s="1" t="s">
        <v>129</v>
      </c>
      <c r="D81" s="27">
        <f t="shared" si="87"/>
        <v>269.19999999999993</v>
      </c>
      <c r="E81" s="28">
        <f t="shared" si="88"/>
        <v>5453</v>
      </c>
      <c r="F81" s="29">
        <f t="shared" si="89"/>
        <v>8.1885440421809886E-3</v>
      </c>
      <c r="G81" s="27">
        <f t="shared" si="90"/>
        <v>20.256315007429425</v>
      </c>
      <c r="H81" s="28">
        <f t="shared" si="91"/>
        <v>5637</v>
      </c>
      <c r="I81" s="29">
        <f t="shared" si="92"/>
        <v>8.4648492143360038E-3</v>
      </c>
      <c r="J81" s="27">
        <f t="shared" si="93"/>
        <v>20.939821693907881</v>
      </c>
      <c r="K81" s="28">
        <f t="shared" si="94"/>
        <v>0</v>
      </c>
      <c r="L81" s="28">
        <f t="shared" si="95"/>
        <v>128968</v>
      </c>
      <c r="M81" s="28">
        <f t="shared" si="96"/>
        <v>525872.35</v>
      </c>
      <c r="N81" s="29">
        <f t="shared" si="97"/>
        <v>0.98334660674348295</v>
      </c>
      <c r="O81" s="30">
        <f t="shared" si="98"/>
        <v>2432.5421619613676</v>
      </c>
      <c r="P81" s="28">
        <f t="shared" si="99"/>
        <v>665930.35</v>
      </c>
    </row>
    <row r="82" spans="1:17" x14ac:dyDescent="0.2">
      <c r="B82" s="26"/>
      <c r="C82" s="19" t="s">
        <v>35</v>
      </c>
      <c r="D82" s="31">
        <f>SUM(D76:D81)</f>
        <v>7320.57</v>
      </c>
      <c r="E82" s="32">
        <f>SUM(E76:E81)</f>
        <v>29669.4</v>
      </c>
      <c r="F82" s="22">
        <f t="shared" si="89"/>
        <v>1.7723048375502999E-3</v>
      </c>
      <c r="G82" s="20">
        <f t="shared" si="90"/>
        <v>4.0528811281088775</v>
      </c>
      <c r="H82" s="32">
        <f>SUM(H76:H81)</f>
        <v>281682.31</v>
      </c>
      <c r="I82" s="22">
        <f t="shared" si="92"/>
        <v>1.6826323439818238E-2</v>
      </c>
      <c r="J82" s="20">
        <f t="shared" si="93"/>
        <v>38.478193637927106</v>
      </c>
      <c r="K82" s="32">
        <f>SUM(K76:K81)</f>
        <v>55000</v>
      </c>
      <c r="L82" s="32">
        <f>SUM(L76:L81)</f>
        <v>4064162.23</v>
      </c>
      <c r="M82" s="32">
        <f>SUM(M76:M81)</f>
        <v>12310059.9</v>
      </c>
      <c r="N82" s="22">
        <f t="shared" ref="N82" si="100">SUM($K82:$M82)/$P82</f>
        <v>0.98140137172263153</v>
      </c>
      <c r="O82" s="23">
        <f t="shared" si="98"/>
        <v>2244.2544952100725</v>
      </c>
      <c r="P82" s="32">
        <f>SUM(P76:P81)</f>
        <v>16740573.84</v>
      </c>
      <c r="Q82" s="24">
        <f>SUM(E82,H82,K82:M82)-P82</f>
        <v>0</v>
      </c>
    </row>
    <row r="83" spans="1:17" ht="4.5" customHeight="1" x14ac:dyDescent="0.2">
      <c r="B83" s="33"/>
    </row>
    <row r="84" spans="1:17" x14ac:dyDescent="0.2">
      <c r="B84" s="26" t="s">
        <v>130</v>
      </c>
      <c r="C84" s="19"/>
    </row>
    <row r="85" spans="1:17" x14ac:dyDescent="0.2">
      <c r="A85" s="1" t="s">
        <v>131</v>
      </c>
      <c r="B85" s="26" t="s">
        <v>24</v>
      </c>
      <c r="C85" s="1" t="s">
        <v>132</v>
      </c>
      <c r="D85" s="27">
        <f>VLOOKUP($A85,Enroll1516,3,FALSE)</f>
        <v>27.150000000000002</v>
      </c>
      <c r="E85" s="28">
        <f>IFERROR(VLOOKUP($A85,fundbal1516,2,FALSE),0)</f>
        <v>0</v>
      </c>
      <c r="F85" s="29">
        <f>E85/$P85</f>
        <v>0</v>
      </c>
      <c r="G85" s="27">
        <f>E85/$D85</f>
        <v>0</v>
      </c>
      <c r="H85" s="28">
        <f>IFERROR((VLOOKUP($A85,fundbal1516,3,FALSE))+(VLOOKUP($A85,fundbal1516,4,FALSE))+(VLOOKUP($A85,fundbal1516,5,FALSE))+(VLOOKUP($A85,fundbal1516,6,FALSE))+(VLOOKUP($A85,fundbal1516,7,FALSE))+(VLOOKUP($A85,fundbal1516,8,FALSE))+(VLOOKUP($A85,fundbal1516,9,FALSE))+(VLOOKUP($A85,fundbal1516,10,FALSE))+(VLOOKUP($A85,fundbal1516,11,FALSE)),0)</f>
        <v>9858.4700000000012</v>
      </c>
      <c r="I85" s="29">
        <f>H85/$P85</f>
        <v>2.5462465355277054E-2</v>
      </c>
      <c r="J85" s="27">
        <f>H85/$D85</f>
        <v>363.11123388581956</v>
      </c>
      <c r="K85" s="28">
        <f>IFERROR((VLOOKUP($A85,fundbal1516,12,FALSE))+(VLOOKUP($A85,fundbal1516,13,FALSE)),0)</f>
        <v>0</v>
      </c>
      <c r="L85" s="28">
        <f>IFERROR((VLOOKUP($A85,fundbal1516,14,FALSE))+(VLOOKUP($A85,fundbal1516,15,FALSE))+(VLOOKUP($A85,fundbal1516,16,FALSE)),0)</f>
        <v>7077.51</v>
      </c>
      <c r="M85" s="28">
        <f>IFERROR((VLOOKUP($A85,fundbal1516,17,FALSE))+(VLOOKUP($A85,fundbal1516,18,FALSE)),0)</f>
        <v>370240.59</v>
      </c>
      <c r="N85" s="29">
        <f>SUM($K85:$M85)/$P85</f>
        <v>0.97453753464472304</v>
      </c>
      <c r="O85" s="30">
        <f>SUM($K85:$M85)/$D85</f>
        <v>13897.53591160221</v>
      </c>
      <c r="P85" s="28">
        <f>IFERROR(VLOOKUP($A85,fundbal1516_2,3,FALSE),0)</f>
        <v>387176.57</v>
      </c>
    </row>
    <row r="86" spans="1:17" x14ac:dyDescent="0.2">
      <c r="A86" s="1" t="s">
        <v>133</v>
      </c>
      <c r="B86" s="26" t="s">
        <v>24</v>
      </c>
      <c r="C86" s="1" t="s">
        <v>134</v>
      </c>
      <c r="D86" s="27">
        <f>VLOOKUP($A86,Enroll1516,3,FALSE)</f>
        <v>171.35999999999999</v>
      </c>
      <c r="E86" s="28">
        <f>IFERROR(VLOOKUP($A86,fundbal1516,2,FALSE),0)</f>
        <v>0</v>
      </c>
      <c r="F86" s="29">
        <f>E86/$P86</f>
        <v>0</v>
      </c>
      <c r="G86" s="27">
        <f>E86/$D86</f>
        <v>0</v>
      </c>
      <c r="H86" s="28">
        <f>IFERROR((VLOOKUP($A86,fundbal1516,3,FALSE))+(VLOOKUP($A86,fundbal1516,4,FALSE))+(VLOOKUP($A86,fundbal1516,5,FALSE))+(VLOOKUP($A86,fundbal1516,6,FALSE))+(VLOOKUP($A86,fundbal1516,7,FALSE))+(VLOOKUP($A86,fundbal1516,8,FALSE))+(VLOOKUP($A86,fundbal1516,9,FALSE))+(VLOOKUP($A86,fundbal1516,10,FALSE))+(VLOOKUP($A86,fundbal1516,11,FALSE)),0)</f>
        <v>23105.42</v>
      </c>
      <c r="I86" s="29">
        <f>H86/$P86</f>
        <v>4.2229439955141286E-2</v>
      </c>
      <c r="J86" s="27">
        <f>H86/$D86</f>
        <v>134.83555088702147</v>
      </c>
      <c r="K86" s="28">
        <f>IFERROR((VLOOKUP($A86,fundbal1516,12,FALSE))+(VLOOKUP($A86,fundbal1516,13,FALSE)),0)</f>
        <v>0</v>
      </c>
      <c r="L86" s="28">
        <f>IFERROR((VLOOKUP($A86,fundbal1516,14,FALSE))+(VLOOKUP($A86,fundbal1516,15,FALSE))+(VLOOKUP($A86,fundbal1516,16,FALSE)),0)</f>
        <v>0</v>
      </c>
      <c r="M86" s="28">
        <f>IFERROR((VLOOKUP($A86,fundbal1516,17,FALSE))+(VLOOKUP($A86,fundbal1516,18,FALSE)),0)</f>
        <v>524034.68</v>
      </c>
      <c r="N86" s="29">
        <f>SUM($K86:$M86)/$P86</f>
        <v>0.95777056004485872</v>
      </c>
      <c r="O86" s="30">
        <f>SUM($K86:$M86)/$D86</f>
        <v>3058.0922035480862</v>
      </c>
      <c r="P86" s="28">
        <f>IFERROR(VLOOKUP($A86,fundbal1516_2,3,FALSE),0)</f>
        <v>547140.1</v>
      </c>
    </row>
    <row r="87" spans="1:17" x14ac:dyDescent="0.2">
      <c r="A87" s="1" t="s">
        <v>135</v>
      </c>
      <c r="B87" s="26" t="s">
        <v>24</v>
      </c>
      <c r="C87" s="1" t="s">
        <v>136</v>
      </c>
      <c r="D87" s="27">
        <f>VLOOKUP($A87,Enroll1516,3,FALSE)</f>
        <v>71.94</v>
      </c>
      <c r="E87" s="28">
        <f>IFERROR(VLOOKUP($A87,fundbal1516,2,FALSE),0)</f>
        <v>0</v>
      </c>
      <c r="F87" s="29">
        <f>E87/$P87</f>
        <v>0</v>
      </c>
      <c r="G87" s="27">
        <f>E87/$D87</f>
        <v>0</v>
      </c>
      <c r="H87" s="28">
        <f>IFERROR((VLOOKUP($A87,fundbal1516,3,FALSE))+(VLOOKUP($A87,fundbal1516,4,FALSE))+(VLOOKUP($A87,fundbal1516,5,FALSE))+(VLOOKUP($A87,fundbal1516,6,FALSE))+(VLOOKUP($A87,fundbal1516,7,FALSE))+(VLOOKUP($A87,fundbal1516,8,FALSE))+(VLOOKUP($A87,fundbal1516,9,FALSE))+(VLOOKUP($A87,fundbal1516,10,FALSE))+(VLOOKUP($A87,fundbal1516,11,FALSE)),0)</f>
        <v>0</v>
      </c>
      <c r="I87" s="29">
        <f>H87/$P87</f>
        <v>0</v>
      </c>
      <c r="J87" s="27">
        <f>H87/$D87</f>
        <v>0</v>
      </c>
      <c r="K87" s="28">
        <f>IFERROR((VLOOKUP($A87,fundbal1516,12,FALSE))+(VLOOKUP($A87,fundbal1516,13,FALSE)),0)</f>
        <v>0</v>
      </c>
      <c r="L87" s="28">
        <f>IFERROR((VLOOKUP($A87,fundbal1516,14,FALSE))+(VLOOKUP($A87,fundbal1516,15,FALSE))+(VLOOKUP($A87,fundbal1516,16,FALSE)),0)</f>
        <v>784.43</v>
      </c>
      <c r="M87" s="28">
        <f>IFERROR((VLOOKUP($A87,fundbal1516,17,FALSE))+(VLOOKUP($A87,fundbal1516,18,FALSE)),0)</f>
        <v>153364.42000000001</v>
      </c>
      <c r="N87" s="29">
        <f>SUM($K87:$M87)/$P87</f>
        <v>1</v>
      </c>
      <c r="O87" s="30">
        <f>SUM($K87:$M87)/$D87</f>
        <v>2142.7418682235198</v>
      </c>
      <c r="P87" s="28">
        <f>IFERROR(VLOOKUP($A87,fundbal1516_2,3,FALSE),0)</f>
        <v>154148.85</v>
      </c>
    </row>
    <row r="88" spans="1:17" x14ac:dyDescent="0.2">
      <c r="A88" s="1" t="s">
        <v>137</v>
      </c>
      <c r="B88" s="26" t="s">
        <v>24</v>
      </c>
      <c r="C88" s="1" t="s">
        <v>138</v>
      </c>
      <c r="D88" s="27">
        <f>VLOOKUP($A88,Enroll1516,3,FALSE)</f>
        <v>214.88000000000002</v>
      </c>
      <c r="E88" s="28">
        <f>IFERROR(VLOOKUP($A88,fundbal1516,2,FALSE),0)</f>
        <v>0</v>
      </c>
      <c r="F88" s="29">
        <f>E88/$P88</f>
        <v>0</v>
      </c>
      <c r="G88" s="27">
        <f>E88/$D88</f>
        <v>0</v>
      </c>
      <c r="H88" s="28">
        <f>IFERROR((VLOOKUP($A88,fundbal1516,3,FALSE))+(VLOOKUP($A88,fundbal1516,4,FALSE))+(VLOOKUP($A88,fundbal1516,5,FALSE))+(VLOOKUP($A88,fundbal1516,6,FALSE))+(VLOOKUP($A88,fundbal1516,7,FALSE))+(VLOOKUP($A88,fundbal1516,8,FALSE))+(VLOOKUP($A88,fundbal1516,9,FALSE))+(VLOOKUP($A88,fundbal1516,10,FALSE))+(VLOOKUP($A88,fundbal1516,11,FALSE)),0)</f>
        <v>13915</v>
      </c>
      <c r="I88" s="29">
        <f>H88/$P88</f>
        <v>9.8396469889637204E-3</v>
      </c>
      <c r="J88" s="27">
        <f>H88/$D88</f>
        <v>64.757073715562171</v>
      </c>
      <c r="K88" s="28">
        <f>IFERROR((VLOOKUP($A88,fundbal1516,12,FALSE))+(VLOOKUP($A88,fundbal1516,13,FALSE)),0)</f>
        <v>0</v>
      </c>
      <c r="L88" s="28">
        <f>IFERROR((VLOOKUP($A88,fundbal1516,14,FALSE))+(VLOOKUP($A88,fundbal1516,15,FALSE))+(VLOOKUP($A88,fundbal1516,16,FALSE)),0)</f>
        <v>23406.87</v>
      </c>
      <c r="M88" s="28">
        <f>IFERROR((VLOOKUP($A88,fundbal1516,17,FALSE))+(VLOOKUP($A88,fundbal1516,18,FALSE)),0)</f>
        <v>1376854.88</v>
      </c>
      <c r="N88" s="29">
        <f>SUM($K88:$M88)/$P88</f>
        <v>0.99016035301103633</v>
      </c>
      <c r="O88" s="30">
        <f>SUM($K88:$M88)/$D88</f>
        <v>6516.4824553239014</v>
      </c>
      <c r="P88" s="28">
        <f>IFERROR(VLOOKUP($A88,fundbal1516_2,3,FALSE),0)</f>
        <v>1414176.75</v>
      </c>
    </row>
    <row r="89" spans="1:17" x14ac:dyDescent="0.2">
      <c r="A89" s="1" t="s">
        <v>139</v>
      </c>
      <c r="B89" s="26" t="s">
        <v>24</v>
      </c>
      <c r="C89" s="1" t="s">
        <v>140</v>
      </c>
      <c r="D89" s="27">
        <f>VLOOKUP($A89,Enroll1516,3,FALSE)</f>
        <v>335.04</v>
      </c>
      <c r="E89" s="28">
        <f>IFERROR(VLOOKUP($A89,fundbal1516,2,FALSE),0)</f>
        <v>476.6</v>
      </c>
      <c r="F89" s="29">
        <f>E89/$P89</f>
        <v>6.8302256833539766E-4</v>
      </c>
      <c r="G89" s="27">
        <f>E89/$D89</f>
        <v>1.4225167144221584</v>
      </c>
      <c r="H89" s="28">
        <f>IFERROR((VLOOKUP($A89,fundbal1516,3,FALSE))+(VLOOKUP($A89,fundbal1516,4,FALSE))+(VLOOKUP($A89,fundbal1516,5,FALSE))+(VLOOKUP($A89,fundbal1516,6,FALSE))+(VLOOKUP($A89,fundbal1516,7,FALSE))+(VLOOKUP($A89,fundbal1516,8,FALSE))+(VLOOKUP($A89,fundbal1516,9,FALSE))+(VLOOKUP($A89,fundbal1516,10,FALSE))+(VLOOKUP($A89,fundbal1516,11,FALSE)),0)</f>
        <v>22743.3</v>
      </c>
      <c r="I89" s="29">
        <f>H89/$P89</f>
        <v>3.2593762438989607E-2</v>
      </c>
      <c r="J89" s="27">
        <f>H89/$D89</f>
        <v>67.882342406876788</v>
      </c>
      <c r="K89" s="28">
        <f>IFERROR((VLOOKUP($A89,fundbal1516,12,FALSE))+(VLOOKUP($A89,fundbal1516,13,FALSE)),0)</f>
        <v>32611.4</v>
      </c>
      <c r="L89" s="28">
        <f>IFERROR((VLOOKUP($A89,fundbal1516,14,FALSE))+(VLOOKUP($A89,fundbal1516,15,FALSE))+(VLOOKUP($A89,fundbal1516,16,FALSE)),0)</f>
        <v>0</v>
      </c>
      <c r="M89" s="28">
        <f>IFERROR((VLOOKUP($A89,fundbal1516,17,FALSE))+(VLOOKUP($A89,fundbal1516,18,FALSE)),0)</f>
        <v>641949.44999999995</v>
      </c>
      <c r="N89" s="29">
        <f>SUM($K89:$M89)/$P89</f>
        <v>0.966723214992675</v>
      </c>
      <c r="O89" s="30">
        <f>SUM($K89:$M89)/$D89</f>
        <v>2013.3740747373447</v>
      </c>
      <c r="P89" s="28">
        <f>IFERROR(VLOOKUP($A89,fundbal1516_2,3,FALSE),0)</f>
        <v>697780.75</v>
      </c>
    </row>
    <row r="90" spans="1:17" x14ac:dyDescent="0.2">
      <c r="B90" s="26"/>
      <c r="C90" s="19" t="s">
        <v>35</v>
      </c>
      <c r="D90" s="31">
        <f>SUM(D85:D89)</f>
        <v>820.37000000000012</v>
      </c>
      <c r="E90" s="32">
        <f>SUM(E85:E89)</f>
        <v>476.6</v>
      </c>
      <c r="F90" s="22">
        <f t="shared" ref="F90" si="101">E90/$P90</f>
        <v>1.4891781399572611E-4</v>
      </c>
      <c r="G90" s="20">
        <f t="shared" ref="G90" si="102">E90/$D90</f>
        <v>0.58095737289271909</v>
      </c>
      <c r="H90" s="32">
        <f>SUM(H85:H89)</f>
        <v>69622.19</v>
      </c>
      <c r="I90" s="22">
        <f t="shared" ref="I90" si="103">H90/$P90</f>
        <v>2.1754058624412719E-2</v>
      </c>
      <c r="J90" s="20">
        <f t="shared" ref="J90" si="104">H90/$D90</f>
        <v>84.866816192693534</v>
      </c>
      <c r="K90" s="32">
        <f>SUM(K85:K89)</f>
        <v>32611.4</v>
      </c>
      <c r="L90" s="32">
        <f>SUM(L85:L89)</f>
        <v>31268.809999999998</v>
      </c>
      <c r="M90" s="32">
        <f>SUM(M85:M89)</f>
        <v>3066444.0199999996</v>
      </c>
      <c r="N90" s="22">
        <f t="shared" ref="N90" si="105">SUM($K90:$M90)/$P90</f>
        <v>0.97809702356159145</v>
      </c>
      <c r="O90" s="23">
        <f t="shared" ref="O90" si="106">SUM($K90:$M90)/$D90</f>
        <v>3815.7468337457476</v>
      </c>
      <c r="P90" s="32">
        <f>SUM(P85:P89)</f>
        <v>3200423.02</v>
      </c>
      <c r="Q90" s="24">
        <f>SUM(E90,H90,K90:M90)-P90</f>
        <v>0</v>
      </c>
    </row>
    <row r="91" spans="1:17" ht="4.5" customHeight="1" x14ac:dyDescent="0.2">
      <c r="B91" s="34"/>
    </row>
    <row r="92" spans="1:17" x14ac:dyDescent="0.2">
      <c r="B92" s="26" t="s">
        <v>141</v>
      </c>
      <c r="C92" s="19"/>
    </row>
    <row r="93" spans="1:17" x14ac:dyDescent="0.2">
      <c r="A93" s="1" t="s">
        <v>142</v>
      </c>
      <c r="B93" s="26" t="s">
        <v>24</v>
      </c>
      <c r="C93" s="1" t="s">
        <v>143</v>
      </c>
      <c r="D93" s="27">
        <f>VLOOKUP($A93,Enroll1516,3,FALSE)</f>
        <v>17375.98</v>
      </c>
      <c r="E93" s="28">
        <f>IFERROR(VLOOKUP($A93,fundbal1516,2,FALSE),0)</f>
        <v>185816</v>
      </c>
      <c r="F93" s="29">
        <f>E93/$P93</f>
        <v>7.1061027185748285E-3</v>
      </c>
      <c r="G93" s="27">
        <f>E93/$D93</f>
        <v>10.693842879653406</v>
      </c>
      <c r="H93" s="28">
        <f>IFERROR((VLOOKUP($A93,fundbal1516,3,FALSE))+(VLOOKUP($A93,fundbal1516,4,FALSE))+(VLOOKUP($A93,fundbal1516,5,FALSE))+(VLOOKUP($A93,fundbal1516,6,FALSE))+(VLOOKUP($A93,fundbal1516,7,FALSE))+(VLOOKUP($A93,fundbal1516,8,FALSE))+(VLOOKUP($A93,fundbal1516,9,FALSE))+(VLOOKUP($A93,fundbal1516,10,FALSE))+(VLOOKUP($A93,fundbal1516,11,FALSE)),0)</f>
        <v>1065959</v>
      </c>
      <c r="I93" s="29">
        <f>H93/$P93</f>
        <v>4.0765134045449833E-2</v>
      </c>
      <c r="J93" s="27">
        <f>H93/$D93</f>
        <v>61.346698143068764</v>
      </c>
      <c r="K93" s="28">
        <f>IFERROR((VLOOKUP($A93,fundbal1516,12,FALSE))+(VLOOKUP($A93,fundbal1516,13,FALSE)),0)</f>
        <v>0</v>
      </c>
      <c r="L93" s="28">
        <f>IFERROR((VLOOKUP($A93,fundbal1516,14,FALSE))+(VLOOKUP($A93,fundbal1516,15,FALSE))+(VLOOKUP($A93,fundbal1516,16,FALSE)),0)</f>
        <v>15166758</v>
      </c>
      <c r="M93" s="28">
        <f>IFERROR((VLOOKUP($A93,fundbal1516,17,FALSE))+(VLOOKUP($A93,fundbal1516,18,FALSE)),0)</f>
        <v>9730258.7300000004</v>
      </c>
      <c r="N93" s="29">
        <f>SUM($K93:$M93)/$P93</f>
        <v>0.95212876323597539</v>
      </c>
      <c r="O93" s="30">
        <f>SUM($K93:$M93)/$D93</f>
        <v>1432.8410098308125</v>
      </c>
      <c r="P93" s="28">
        <f>IFERROR(VLOOKUP($A93,fundbal1516_2,3,FALSE),0)</f>
        <v>26148791.73</v>
      </c>
    </row>
    <row r="94" spans="1:17" x14ac:dyDescent="0.2">
      <c r="A94" s="1" t="s">
        <v>144</v>
      </c>
      <c r="B94" s="26" t="s">
        <v>24</v>
      </c>
      <c r="C94" s="1" t="s">
        <v>145</v>
      </c>
      <c r="D94" s="27">
        <f>VLOOKUP($A94,Enroll1516,3,FALSE)</f>
        <v>2078.27</v>
      </c>
      <c r="E94" s="28">
        <f>IFERROR(VLOOKUP($A94,fundbal1516,2,FALSE),0)</f>
        <v>0</v>
      </c>
      <c r="F94" s="29">
        <f>E94/$P94</f>
        <v>0</v>
      </c>
      <c r="G94" s="27">
        <f>E94/$D94</f>
        <v>0</v>
      </c>
      <c r="H94" s="28">
        <f>IFERROR((VLOOKUP($A94,fundbal1516,3,FALSE))+(VLOOKUP($A94,fundbal1516,4,FALSE))+(VLOOKUP($A94,fundbal1516,5,FALSE))+(VLOOKUP($A94,fundbal1516,6,FALSE))+(VLOOKUP($A94,fundbal1516,7,FALSE))+(VLOOKUP($A94,fundbal1516,8,FALSE))+(VLOOKUP($A94,fundbal1516,9,FALSE))+(VLOOKUP($A94,fundbal1516,10,FALSE))+(VLOOKUP($A94,fundbal1516,11,FALSE)),0)</f>
        <v>396889.3</v>
      </c>
      <c r="I94" s="29">
        <f>H94/$P94</f>
        <v>0.13915145225336731</v>
      </c>
      <c r="J94" s="27">
        <f>H94/$D94</f>
        <v>190.97099991820119</v>
      </c>
      <c r="K94" s="28">
        <f>IFERROR((VLOOKUP($A94,fundbal1516,12,FALSE))+(VLOOKUP($A94,fundbal1516,13,FALSE)),0)</f>
        <v>39619.83</v>
      </c>
      <c r="L94" s="28">
        <f>IFERROR((VLOOKUP($A94,fundbal1516,14,FALSE))+(VLOOKUP($A94,fundbal1516,15,FALSE))+(VLOOKUP($A94,fundbal1516,16,FALSE)),0)</f>
        <v>2030083.72</v>
      </c>
      <c r="M94" s="28">
        <f>IFERROR((VLOOKUP($A94,fundbal1516,17,FALSE))+(VLOOKUP($A94,fundbal1516,18,FALSE)),0)</f>
        <v>385618.13</v>
      </c>
      <c r="N94" s="29">
        <f>SUM($K94:$M94)/$P94</f>
        <v>0.86084854774663278</v>
      </c>
      <c r="O94" s="30">
        <f>SUM($K94:$M94)/$D94</f>
        <v>1181.4257435270683</v>
      </c>
      <c r="P94" s="28">
        <f>IFERROR(VLOOKUP($A94,fundbal1516_2,3,FALSE),0)</f>
        <v>2852210.98</v>
      </c>
    </row>
    <row r="95" spans="1:17" x14ac:dyDescent="0.2">
      <c r="A95" s="1" t="s">
        <v>146</v>
      </c>
      <c r="B95" s="26" t="s">
        <v>24</v>
      </c>
      <c r="C95" s="1" t="s">
        <v>147</v>
      </c>
      <c r="D95" s="27">
        <f>VLOOKUP($A95,Enroll1516,3,FALSE)</f>
        <v>8.85</v>
      </c>
      <c r="E95" s="28">
        <f>IFERROR(VLOOKUP($A95,fundbal1516,2,FALSE),0)</f>
        <v>0</v>
      </c>
      <c r="F95" s="29">
        <f>E95/$P95</f>
        <v>0</v>
      </c>
      <c r="G95" s="27">
        <f>E95/$D95</f>
        <v>0</v>
      </c>
      <c r="H95" s="28">
        <f>IFERROR((VLOOKUP($A95,fundbal1516,3,FALSE))+(VLOOKUP($A95,fundbal1516,4,FALSE))+(VLOOKUP($A95,fundbal1516,5,FALSE))+(VLOOKUP($A95,fundbal1516,6,FALSE))+(VLOOKUP($A95,fundbal1516,7,FALSE))+(VLOOKUP($A95,fundbal1516,8,FALSE))+(VLOOKUP($A95,fundbal1516,9,FALSE))+(VLOOKUP($A95,fundbal1516,10,FALSE))+(VLOOKUP($A95,fundbal1516,11,FALSE)),0)</f>
        <v>0</v>
      </c>
      <c r="I95" s="29">
        <f>H95/$P95</f>
        <v>0</v>
      </c>
      <c r="J95" s="27">
        <f>H95/$D95</f>
        <v>0</v>
      </c>
      <c r="K95" s="28">
        <f>IFERROR((VLOOKUP($A95,fundbal1516,12,FALSE))+(VLOOKUP($A95,fundbal1516,13,FALSE)),0)</f>
        <v>0</v>
      </c>
      <c r="L95" s="28">
        <f>IFERROR((VLOOKUP($A95,fundbal1516,14,FALSE))+(VLOOKUP($A95,fundbal1516,15,FALSE))+(VLOOKUP($A95,fundbal1516,16,FALSE)),0)</f>
        <v>0</v>
      </c>
      <c r="M95" s="28">
        <f>IFERROR((VLOOKUP($A95,fundbal1516,17,FALSE))+(VLOOKUP($A95,fundbal1516,18,FALSE)),0)</f>
        <v>350057.48</v>
      </c>
      <c r="N95" s="29">
        <f>SUM($K95:$M95)/$P95</f>
        <v>1</v>
      </c>
      <c r="O95" s="30">
        <f>SUM($K95:$M95)/$D95</f>
        <v>39554.517514124294</v>
      </c>
      <c r="P95" s="28">
        <f>IFERROR(VLOOKUP($A95,fundbal1516_2,3,FALSE),0)</f>
        <v>350057.48</v>
      </c>
    </row>
    <row r="96" spans="1:17" x14ac:dyDescent="0.2">
      <c r="A96" s="1" t="s">
        <v>148</v>
      </c>
      <c r="B96" s="26" t="s">
        <v>24</v>
      </c>
      <c r="C96" s="1" t="s">
        <v>149</v>
      </c>
      <c r="D96" s="27">
        <f>VLOOKUP($A96,Enroll1516,3,FALSE)</f>
        <v>46.999999999999993</v>
      </c>
      <c r="E96" s="28">
        <f>IFERROR(VLOOKUP($A96,fundbal1516,2,FALSE),0)</f>
        <v>0</v>
      </c>
      <c r="F96" s="29">
        <f>E96/$P96</f>
        <v>0</v>
      </c>
      <c r="G96" s="27">
        <f>E96/$D96</f>
        <v>0</v>
      </c>
      <c r="H96" s="28">
        <f>IFERROR((VLOOKUP($A96,fundbal1516,3,FALSE))+(VLOOKUP($A96,fundbal1516,4,FALSE))+(VLOOKUP($A96,fundbal1516,5,FALSE))+(VLOOKUP($A96,fundbal1516,6,FALSE))+(VLOOKUP($A96,fundbal1516,7,FALSE))+(VLOOKUP($A96,fundbal1516,8,FALSE))+(VLOOKUP($A96,fundbal1516,9,FALSE))+(VLOOKUP($A96,fundbal1516,10,FALSE))+(VLOOKUP($A96,fundbal1516,11,FALSE)),0)</f>
        <v>5213.78</v>
      </c>
      <c r="I96" s="29">
        <f>H96/$P96</f>
        <v>4.9198325042458697E-3</v>
      </c>
      <c r="J96" s="27">
        <f>H96/$D96</f>
        <v>110.93148936170213</v>
      </c>
      <c r="K96" s="28">
        <f>IFERROR((VLOOKUP($A96,fundbal1516,12,FALSE))+(VLOOKUP($A96,fundbal1516,13,FALSE)),0)</f>
        <v>0</v>
      </c>
      <c r="L96" s="28">
        <f>IFERROR((VLOOKUP($A96,fundbal1516,14,FALSE))+(VLOOKUP($A96,fundbal1516,15,FALSE))+(VLOOKUP($A96,fundbal1516,16,FALSE)),0)</f>
        <v>0</v>
      </c>
      <c r="M96" s="28">
        <f>IFERROR((VLOOKUP($A96,fundbal1516,17,FALSE))+(VLOOKUP($A96,fundbal1516,18,FALSE)),0)</f>
        <v>1054533.68</v>
      </c>
      <c r="N96" s="29">
        <f>SUM($K96:$M96)/$P96</f>
        <v>0.99508016749575412</v>
      </c>
      <c r="O96" s="30">
        <f>SUM($K96:$M96)/$D96</f>
        <v>22436.886808510641</v>
      </c>
      <c r="P96" s="28">
        <f>IFERROR(VLOOKUP($A96,fundbal1516_2,3,FALSE),0)</f>
        <v>1059747.46</v>
      </c>
    </row>
    <row r="97" spans="1:17" x14ac:dyDescent="0.2">
      <c r="B97" s="26"/>
      <c r="C97" s="19" t="s">
        <v>35</v>
      </c>
      <c r="D97" s="31">
        <f>SUM(D93:D96)</f>
        <v>19510.099999999999</v>
      </c>
      <c r="E97" s="32">
        <f>SUM(E93:E96)</f>
        <v>185816</v>
      </c>
      <c r="F97" s="22">
        <f t="shared" ref="F97" si="107">E97/$P97</f>
        <v>6.1101961558722362E-3</v>
      </c>
      <c r="G97" s="20">
        <f t="shared" ref="G97" si="108">E97/$D97</f>
        <v>9.5240926494482352</v>
      </c>
      <c r="H97" s="32">
        <f>SUM(H93:H96)</f>
        <v>1468062.08</v>
      </c>
      <c r="I97" s="22">
        <f t="shared" ref="I97" si="109">H97/$P97</f>
        <v>4.8274353542201963E-2</v>
      </c>
      <c r="J97" s="20">
        <f t="shared" ref="J97" si="110">H97/$D97</f>
        <v>75.246261167292843</v>
      </c>
      <c r="K97" s="32">
        <f>SUM(K93:K96)</f>
        <v>39619.83</v>
      </c>
      <c r="L97" s="32">
        <f>SUM(L93:L96)</f>
        <v>17196841.719999999</v>
      </c>
      <c r="M97" s="32">
        <f>SUM(M93:M96)</f>
        <v>11520468.020000001</v>
      </c>
      <c r="N97" s="22">
        <f t="shared" ref="N97" si="111">SUM($K97:$M97)/$P97</f>
        <v>0.94561545030192573</v>
      </c>
      <c r="O97" s="23">
        <f t="shared" ref="O97" si="112">SUM($K97:$M97)/$D97</f>
        <v>1473.9509059410254</v>
      </c>
      <c r="P97" s="32">
        <f>SUM(P93:P96)</f>
        <v>30410807.650000002</v>
      </c>
      <c r="Q97" s="24">
        <f>SUM(E97,H97,K97:M97)-P97</f>
        <v>0</v>
      </c>
    </row>
    <row r="98" spans="1:17" ht="4.5" customHeight="1" x14ac:dyDescent="0.2">
      <c r="B98" s="34"/>
    </row>
    <row r="99" spans="1:17" x14ac:dyDescent="0.2">
      <c r="B99" s="26" t="s">
        <v>150</v>
      </c>
      <c r="C99" s="19"/>
    </row>
    <row r="100" spans="1:17" x14ac:dyDescent="0.2">
      <c r="A100" s="1" t="s">
        <v>151</v>
      </c>
      <c r="B100" s="26" t="s">
        <v>24</v>
      </c>
      <c r="C100" s="1" t="s">
        <v>152</v>
      </c>
      <c r="D100" s="27">
        <f>VLOOKUP($A100,Enroll1516,3,FALSE)</f>
        <v>356.47999999999996</v>
      </c>
      <c r="E100" s="28">
        <f>IFERROR(VLOOKUP($A100,fundbal1516,2,FALSE),0)</f>
        <v>0</v>
      </c>
      <c r="F100" s="29">
        <f>E100/$P100</f>
        <v>0</v>
      </c>
      <c r="G100" s="27">
        <f>E100/$D100</f>
        <v>0</v>
      </c>
      <c r="H100" s="28">
        <f>IFERROR((VLOOKUP($A100,fundbal1516,3,FALSE))+(VLOOKUP($A100,fundbal1516,4,FALSE))+(VLOOKUP($A100,fundbal1516,5,FALSE))+(VLOOKUP($A100,fundbal1516,6,FALSE))+(VLOOKUP($A100,fundbal1516,7,FALSE))+(VLOOKUP($A100,fundbal1516,8,FALSE))+(VLOOKUP($A100,fundbal1516,9,FALSE))+(VLOOKUP($A100,fundbal1516,10,FALSE))+(VLOOKUP($A100,fundbal1516,11,FALSE)),0)</f>
        <v>2381.85</v>
      </c>
      <c r="I100" s="29">
        <f>H100/$P100</f>
        <v>4.4790468950765897E-3</v>
      </c>
      <c r="J100" s="27">
        <f>H100/$D100</f>
        <v>6.6815810143626573</v>
      </c>
      <c r="K100" s="28">
        <f>IFERROR((VLOOKUP($A100,fundbal1516,12,FALSE))+(VLOOKUP($A100,fundbal1516,13,FALSE)),0)</f>
        <v>0</v>
      </c>
      <c r="L100" s="28">
        <f>IFERROR((VLOOKUP($A100,fundbal1516,14,FALSE))+(VLOOKUP($A100,fundbal1516,15,FALSE))+(VLOOKUP($A100,fundbal1516,16,FALSE)),0)</f>
        <v>0</v>
      </c>
      <c r="M100" s="28">
        <f>IFERROR((VLOOKUP($A100,fundbal1516,17,FALSE))+(VLOOKUP($A100,fundbal1516,18,FALSE)),0)</f>
        <v>529394.23</v>
      </c>
      <c r="N100" s="29">
        <f>SUM($K100:$M100)/$P100</f>
        <v>0.9955209531049235</v>
      </c>
      <c r="O100" s="30">
        <f>SUM($K100:$M100)/$D100</f>
        <v>1485.0601155745064</v>
      </c>
      <c r="P100" s="28">
        <f>IFERROR(VLOOKUP($A100,fundbal1516_2,3,FALSE),0)</f>
        <v>531776.07999999996</v>
      </c>
    </row>
    <row r="101" spans="1:17" x14ac:dyDescent="0.2">
      <c r="B101" s="26"/>
      <c r="C101" s="19" t="s">
        <v>35</v>
      </c>
      <c r="D101" s="31">
        <f>SUM(D100)</f>
        <v>356.47999999999996</v>
      </c>
      <c r="E101" s="32">
        <f>SUM(E100)</f>
        <v>0</v>
      </c>
      <c r="F101" s="22">
        <f t="shared" ref="F101" si="113">E101/$P101</f>
        <v>0</v>
      </c>
      <c r="G101" s="20">
        <f t="shared" ref="G101" si="114">E101/$D101</f>
        <v>0</v>
      </c>
      <c r="H101" s="32">
        <f>SUM(H100)</f>
        <v>2381.85</v>
      </c>
      <c r="I101" s="22">
        <f t="shared" ref="I101" si="115">H101/$P101</f>
        <v>4.4790468950765897E-3</v>
      </c>
      <c r="J101" s="20">
        <f t="shared" ref="J101" si="116">H101/$D101</f>
        <v>6.6815810143626573</v>
      </c>
      <c r="K101" s="32">
        <f>SUM(K100)</f>
        <v>0</v>
      </c>
      <c r="L101" s="32">
        <f>SUM(L100)</f>
        <v>0</v>
      </c>
      <c r="M101" s="32">
        <f>SUM(M100)</f>
        <v>529394.23</v>
      </c>
      <c r="N101" s="22">
        <f t="shared" ref="N101" si="117">SUM($K101:$M101)/$P101</f>
        <v>0.9955209531049235</v>
      </c>
      <c r="O101" s="23">
        <f t="shared" ref="O101" si="118">SUM($K101:$M101)/$D101</f>
        <v>1485.0601155745064</v>
      </c>
      <c r="P101" s="32">
        <f>SUM(P100)</f>
        <v>531776.07999999996</v>
      </c>
      <c r="Q101" s="24">
        <f>SUM(E101,H101,K101:M101)-P101</f>
        <v>0</v>
      </c>
    </row>
    <row r="102" spans="1:17" ht="4.5" customHeight="1" x14ac:dyDescent="0.2">
      <c r="B102" s="33"/>
    </row>
    <row r="103" spans="1:17" x14ac:dyDescent="0.2">
      <c r="B103" s="26" t="s">
        <v>153</v>
      </c>
      <c r="C103" s="19"/>
    </row>
    <row r="104" spans="1:17" x14ac:dyDescent="0.2">
      <c r="A104" s="1" t="s">
        <v>154</v>
      </c>
      <c r="B104" s="26" t="s">
        <v>24</v>
      </c>
      <c r="C104" s="1" t="s">
        <v>155</v>
      </c>
      <c r="D104" s="27">
        <f t="shared" ref="D104:D113" si="119">VLOOKUP($A104,Enroll1516,3,FALSE)</f>
        <v>2297.5299999999997</v>
      </c>
      <c r="E104" s="28">
        <f t="shared" ref="E104:E113" si="120">IFERROR(VLOOKUP($A104,fundbal1516,2,FALSE),0)</f>
        <v>20334.900000000001</v>
      </c>
      <c r="F104" s="29">
        <f t="shared" ref="F104:F114" si="121">E104/$P104</f>
        <v>6.1132348255628043E-3</v>
      </c>
      <c r="G104" s="27">
        <f t="shared" ref="G104:G114" si="122">E104/$D104</f>
        <v>8.8507658224266947</v>
      </c>
      <c r="H104" s="28">
        <f t="shared" ref="H104:H113" si="123">IFERROR((VLOOKUP($A104,fundbal1516,3,FALSE))+(VLOOKUP($A104,fundbal1516,4,FALSE))+(VLOOKUP($A104,fundbal1516,5,FALSE))+(VLOOKUP($A104,fundbal1516,6,FALSE))+(VLOOKUP($A104,fundbal1516,7,FALSE))+(VLOOKUP($A104,fundbal1516,8,FALSE))+(VLOOKUP($A104,fundbal1516,9,FALSE))+(VLOOKUP($A104,fundbal1516,10,FALSE))+(VLOOKUP($A104,fundbal1516,11,FALSE)),0)</f>
        <v>0</v>
      </c>
      <c r="I104" s="29">
        <f t="shared" ref="I104:I114" si="124">H104/$P104</f>
        <v>0</v>
      </c>
      <c r="J104" s="27">
        <f t="shared" ref="J104:J114" si="125">H104/$D104</f>
        <v>0</v>
      </c>
      <c r="K104" s="28">
        <f t="shared" ref="K104:K113" si="126">IFERROR((VLOOKUP($A104,fundbal1516,12,FALSE))+(VLOOKUP($A104,fundbal1516,13,FALSE)),0)</f>
        <v>131854.56</v>
      </c>
      <c r="L104" s="28">
        <f t="shared" ref="L104:L113" si="127">IFERROR((VLOOKUP($A104,fundbal1516,14,FALSE))+(VLOOKUP($A104,fundbal1516,15,FALSE))+(VLOOKUP($A104,fundbal1516,16,FALSE)),0)</f>
        <v>0</v>
      </c>
      <c r="M104" s="28">
        <f t="shared" ref="M104:M113" si="128">IFERROR((VLOOKUP($A104,fundbal1516,17,FALSE))+(VLOOKUP($A104,fundbal1516,18,FALSE)),0)</f>
        <v>3174183.66</v>
      </c>
      <c r="N104" s="29">
        <f t="shared" ref="N104:N113" si="129">SUM($K104:$M104)/$P104</f>
        <v>0.99388676517443719</v>
      </c>
      <c r="O104" s="30">
        <f t="shared" ref="O104:O114" si="130">SUM($K104:$M104)/$D104</f>
        <v>1438.9532323843434</v>
      </c>
      <c r="P104" s="28">
        <f t="shared" ref="P104:P113" si="131">IFERROR(VLOOKUP($A104,fundbal1516_2,3,FALSE),0)</f>
        <v>3326373.12</v>
      </c>
    </row>
    <row r="105" spans="1:17" x14ac:dyDescent="0.2">
      <c r="A105" s="1" t="s">
        <v>156</v>
      </c>
      <c r="B105" s="26" t="s">
        <v>24</v>
      </c>
      <c r="C105" s="1" t="s">
        <v>157</v>
      </c>
      <c r="D105" s="27">
        <f t="shared" si="119"/>
        <v>2904.1099999999997</v>
      </c>
      <c r="E105" s="28">
        <f t="shared" si="120"/>
        <v>12393.68</v>
      </c>
      <c r="F105" s="29">
        <f t="shared" si="121"/>
        <v>1.7303130656096397E-3</v>
      </c>
      <c r="G105" s="27">
        <f t="shared" si="122"/>
        <v>4.2676344904290824</v>
      </c>
      <c r="H105" s="28">
        <f t="shared" si="123"/>
        <v>933958.97</v>
      </c>
      <c r="I105" s="29">
        <f t="shared" si="124"/>
        <v>0.13039237809386087</v>
      </c>
      <c r="J105" s="27">
        <f t="shared" si="125"/>
        <v>321.59903378315562</v>
      </c>
      <c r="K105" s="28">
        <f t="shared" si="126"/>
        <v>0</v>
      </c>
      <c r="L105" s="28">
        <f t="shared" si="127"/>
        <v>0</v>
      </c>
      <c r="M105" s="28">
        <f t="shared" si="128"/>
        <v>6216328.0500000007</v>
      </c>
      <c r="N105" s="29">
        <f t="shared" si="129"/>
        <v>0.8678773088405296</v>
      </c>
      <c r="O105" s="30">
        <f t="shared" si="130"/>
        <v>2140.5277520479599</v>
      </c>
      <c r="P105" s="28">
        <f t="shared" si="131"/>
        <v>7162680.7000000002</v>
      </c>
    </row>
    <row r="106" spans="1:17" x14ac:dyDescent="0.2">
      <c r="A106" s="1" t="s">
        <v>158</v>
      </c>
      <c r="B106" s="26" t="s">
        <v>24</v>
      </c>
      <c r="C106" s="1" t="s">
        <v>159</v>
      </c>
      <c r="D106" s="27">
        <f t="shared" si="119"/>
        <v>982.63999999999987</v>
      </c>
      <c r="E106" s="28">
        <f t="shared" si="120"/>
        <v>0</v>
      </c>
      <c r="F106" s="29">
        <f t="shared" si="121"/>
        <v>0</v>
      </c>
      <c r="G106" s="27">
        <f t="shared" si="122"/>
        <v>0</v>
      </c>
      <c r="H106" s="28">
        <f t="shared" si="123"/>
        <v>77491.08</v>
      </c>
      <c r="I106" s="29">
        <f t="shared" si="124"/>
        <v>3.1895936448473154E-2</v>
      </c>
      <c r="J106" s="27">
        <f t="shared" si="125"/>
        <v>78.860091182935776</v>
      </c>
      <c r="K106" s="28">
        <f t="shared" si="126"/>
        <v>0</v>
      </c>
      <c r="L106" s="28">
        <f t="shared" si="127"/>
        <v>447076.24</v>
      </c>
      <c r="M106" s="28">
        <f t="shared" si="128"/>
        <v>1904929.62</v>
      </c>
      <c r="N106" s="29">
        <f t="shared" si="129"/>
        <v>0.96810406355152701</v>
      </c>
      <c r="O106" s="30">
        <f t="shared" si="130"/>
        <v>2393.5580273548812</v>
      </c>
      <c r="P106" s="28">
        <f t="shared" si="131"/>
        <v>2429496.94</v>
      </c>
    </row>
    <row r="107" spans="1:17" x14ac:dyDescent="0.2">
      <c r="A107" s="1" t="s">
        <v>160</v>
      </c>
      <c r="B107" s="26" t="s">
        <v>24</v>
      </c>
      <c r="C107" s="1" t="s">
        <v>161</v>
      </c>
      <c r="D107" s="27">
        <f t="shared" si="119"/>
        <v>201.29</v>
      </c>
      <c r="E107" s="28">
        <f t="shared" si="120"/>
        <v>0</v>
      </c>
      <c r="F107" s="29">
        <f t="shared" si="121"/>
        <v>0</v>
      </c>
      <c r="G107" s="27">
        <f t="shared" si="122"/>
        <v>0</v>
      </c>
      <c r="H107" s="28">
        <f t="shared" si="123"/>
        <v>0</v>
      </c>
      <c r="I107" s="29">
        <f t="shared" si="124"/>
        <v>0</v>
      </c>
      <c r="J107" s="27">
        <f t="shared" si="125"/>
        <v>0</v>
      </c>
      <c r="K107" s="28">
        <f t="shared" si="126"/>
        <v>0</v>
      </c>
      <c r="L107" s="28">
        <f t="shared" si="127"/>
        <v>50000</v>
      </c>
      <c r="M107" s="28">
        <f t="shared" si="128"/>
        <v>1407029.38</v>
      </c>
      <c r="N107" s="29">
        <f t="shared" si="129"/>
        <v>1</v>
      </c>
      <c r="O107" s="30">
        <f t="shared" si="130"/>
        <v>7238.458840478911</v>
      </c>
      <c r="P107" s="28">
        <f t="shared" si="131"/>
        <v>1457029.38</v>
      </c>
    </row>
    <row r="108" spans="1:17" x14ac:dyDescent="0.2">
      <c r="A108" s="1" t="s">
        <v>162</v>
      </c>
      <c r="B108" s="26" t="s">
        <v>24</v>
      </c>
      <c r="C108" s="1" t="s">
        <v>163</v>
      </c>
      <c r="D108" s="27">
        <f t="shared" si="119"/>
        <v>506.73</v>
      </c>
      <c r="E108" s="28">
        <f t="shared" si="120"/>
        <v>9112.5499999999993</v>
      </c>
      <c r="F108" s="29">
        <f t="shared" si="121"/>
        <v>1.005963517720255E-2</v>
      </c>
      <c r="G108" s="27">
        <f t="shared" si="122"/>
        <v>17.983048171610125</v>
      </c>
      <c r="H108" s="28">
        <f t="shared" si="123"/>
        <v>9952.27</v>
      </c>
      <c r="I108" s="29">
        <f t="shared" si="124"/>
        <v>1.0986628922202635E-2</v>
      </c>
      <c r="J108" s="27">
        <f t="shared" si="125"/>
        <v>19.640183135002861</v>
      </c>
      <c r="K108" s="28">
        <f t="shared" si="126"/>
        <v>0</v>
      </c>
      <c r="L108" s="28">
        <f t="shared" si="127"/>
        <v>56444.53</v>
      </c>
      <c r="M108" s="28">
        <f t="shared" si="128"/>
        <v>830343.58</v>
      </c>
      <c r="N108" s="29">
        <f t="shared" si="129"/>
        <v>0.97895373590059476</v>
      </c>
      <c r="O108" s="30">
        <f t="shared" si="130"/>
        <v>1750.020938172202</v>
      </c>
      <c r="P108" s="28">
        <f t="shared" si="131"/>
        <v>905852.93</v>
      </c>
    </row>
    <row r="109" spans="1:17" x14ac:dyDescent="0.2">
      <c r="A109" s="1" t="s">
        <v>164</v>
      </c>
      <c r="B109" s="26" t="s">
        <v>24</v>
      </c>
      <c r="C109" s="1" t="s">
        <v>165</v>
      </c>
      <c r="D109" s="27">
        <f t="shared" si="119"/>
        <v>1716.3999999999999</v>
      </c>
      <c r="E109" s="28">
        <f t="shared" si="120"/>
        <v>0</v>
      </c>
      <c r="F109" s="29">
        <f t="shared" si="121"/>
        <v>0</v>
      </c>
      <c r="G109" s="27">
        <f t="shared" si="122"/>
        <v>0</v>
      </c>
      <c r="H109" s="28">
        <f t="shared" si="123"/>
        <v>26826.81</v>
      </c>
      <c r="I109" s="29">
        <f t="shared" si="124"/>
        <v>7.4931797950264657E-3</v>
      </c>
      <c r="J109" s="27">
        <f t="shared" si="125"/>
        <v>15.629695875087394</v>
      </c>
      <c r="K109" s="28">
        <f t="shared" si="126"/>
        <v>113185.22</v>
      </c>
      <c r="L109" s="28">
        <f t="shared" si="127"/>
        <v>550000</v>
      </c>
      <c r="M109" s="28">
        <f t="shared" si="128"/>
        <v>2890151.63</v>
      </c>
      <c r="N109" s="29">
        <f t="shared" si="129"/>
        <v>0.99250682020497338</v>
      </c>
      <c r="O109" s="30">
        <f t="shared" si="130"/>
        <v>2070.2265497553017</v>
      </c>
      <c r="P109" s="28">
        <f t="shared" si="131"/>
        <v>3580163.66</v>
      </c>
    </row>
    <row r="110" spans="1:17" x14ac:dyDescent="0.2">
      <c r="A110" s="1" t="s">
        <v>166</v>
      </c>
      <c r="B110" s="26" t="s">
        <v>24</v>
      </c>
      <c r="C110" s="1" t="s">
        <v>167</v>
      </c>
      <c r="D110" s="27">
        <f t="shared" si="119"/>
        <v>8463.5500000000011</v>
      </c>
      <c r="E110" s="28">
        <f t="shared" si="120"/>
        <v>79084.22</v>
      </c>
      <c r="F110" s="29">
        <f t="shared" si="121"/>
        <v>5.3229593807562888E-3</v>
      </c>
      <c r="G110" s="27">
        <f t="shared" si="122"/>
        <v>9.3440955627366762</v>
      </c>
      <c r="H110" s="28">
        <f t="shared" si="123"/>
        <v>1414860</v>
      </c>
      <c r="I110" s="29">
        <f t="shared" si="124"/>
        <v>9.5230658018209485E-2</v>
      </c>
      <c r="J110" s="27">
        <f t="shared" si="125"/>
        <v>167.17098617010589</v>
      </c>
      <c r="K110" s="28">
        <f t="shared" si="126"/>
        <v>0</v>
      </c>
      <c r="L110" s="28">
        <f t="shared" si="127"/>
        <v>516640.61</v>
      </c>
      <c r="M110" s="28">
        <f t="shared" si="128"/>
        <v>12846605.379999999</v>
      </c>
      <c r="N110" s="29">
        <f t="shared" si="129"/>
        <v>0.89944638260103404</v>
      </c>
      <c r="O110" s="30">
        <f t="shared" si="130"/>
        <v>1578.9173561921411</v>
      </c>
      <c r="P110" s="28">
        <f t="shared" si="131"/>
        <v>14857190.210000001</v>
      </c>
    </row>
    <row r="111" spans="1:17" x14ac:dyDescent="0.2">
      <c r="A111" s="1" t="s">
        <v>168</v>
      </c>
      <c r="B111" s="26" t="s">
        <v>24</v>
      </c>
      <c r="C111" s="1" t="s">
        <v>169</v>
      </c>
      <c r="D111" s="27">
        <f t="shared" si="119"/>
        <v>2373.2500000000005</v>
      </c>
      <c r="E111" s="28">
        <f t="shared" si="120"/>
        <v>17860.310000000001</v>
      </c>
      <c r="F111" s="29">
        <f t="shared" si="121"/>
        <v>2.1383000166531889E-3</v>
      </c>
      <c r="G111" s="27">
        <f t="shared" si="122"/>
        <v>7.5256757610871157</v>
      </c>
      <c r="H111" s="28">
        <f t="shared" si="123"/>
        <v>81641.61</v>
      </c>
      <c r="I111" s="29">
        <f t="shared" si="124"/>
        <v>9.7744247452923923E-3</v>
      </c>
      <c r="J111" s="27">
        <f t="shared" si="125"/>
        <v>34.400762667228477</v>
      </c>
      <c r="K111" s="28">
        <f t="shared" si="126"/>
        <v>1000000</v>
      </c>
      <c r="L111" s="28">
        <f t="shared" si="127"/>
        <v>1833775.29</v>
      </c>
      <c r="M111" s="28">
        <f t="shared" si="128"/>
        <v>5419297.1999999993</v>
      </c>
      <c r="N111" s="29">
        <f t="shared" si="129"/>
        <v>0.98808727523805429</v>
      </c>
      <c r="O111" s="30">
        <f t="shared" si="130"/>
        <v>3477.5402886337292</v>
      </c>
      <c r="P111" s="28">
        <f t="shared" si="131"/>
        <v>8352574.4100000001</v>
      </c>
    </row>
    <row r="112" spans="1:17" x14ac:dyDescent="0.2">
      <c r="A112" s="1" t="s">
        <v>170</v>
      </c>
      <c r="B112" s="26" t="s">
        <v>24</v>
      </c>
      <c r="C112" s="1" t="s">
        <v>171</v>
      </c>
      <c r="D112" s="27">
        <f t="shared" si="119"/>
        <v>151.60000000000002</v>
      </c>
      <c r="E112" s="28">
        <f t="shared" si="120"/>
        <v>0</v>
      </c>
      <c r="F112" s="29">
        <f t="shared" si="121"/>
        <v>0</v>
      </c>
      <c r="G112" s="27">
        <f t="shared" si="122"/>
        <v>0</v>
      </c>
      <c r="H112" s="28">
        <f t="shared" si="123"/>
        <v>0</v>
      </c>
      <c r="I112" s="29">
        <f t="shared" si="124"/>
        <v>0</v>
      </c>
      <c r="J112" s="27">
        <f t="shared" si="125"/>
        <v>0</v>
      </c>
      <c r="K112" s="28">
        <f t="shared" si="126"/>
        <v>0</v>
      </c>
      <c r="L112" s="28">
        <f t="shared" si="127"/>
        <v>13267.67</v>
      </c>
      <c r="M112" s="28">
        <f t="shared" si="128"/>
        <v>841481.96</v>
      </c>
      <c r="N112" s="29">
        <f t="shared" si="129"/>
        <v>1</v>
      </c>
      <c r="O112" s="30">
        <f t="shared" si="130"/>
        <v>5638.1901715039567</v>
      </c>
      <c r="P112" s="28">
        <f t="shared" si="131"/>
        <v>854749.63</v>
      </c>
    </row>
    <row r="113" spans="1:17" x14ac:dyDescent="0.2">
      <c r="A113" s="1" t="s">
        <v>172</v>
      </c>
      <c r="B113" s="26" t="s">
        <v>24</v>
      </c>
      <c r="C113" s="1" t="s">
        <v>173</v>
      </c>
      <c r="D113" s="27">
        <f t="shared" si="119"/>
        <v>705.70999999999992</v>
      </c>
      <c r="E113" s="28">
        <f t="shared" si="120"/>
        <v>28352.03</v>
      </c>
      <c r="F113" s="29">
        <f t="shared" si="121"/>
        <v>3.5072238442675506E-2</v>
      </c>
      <c r="G113" s="27">
        <f t="shared" si="122"/>
        <v>40.175185274404505</v>
      </c>
      <c r="H113" s="28">
        <f t="shared" si="123"/>
        <v>58708.83</v>
      </c>
      <c r="I113" s="29">
        <f t="shared" si="124"/>
        <v>7.2624432340488529E-2</v>
      </c>
      <c r="J113" s="27">
        <f t="shared" si="125"/>
        <v>83.191155007014231</v>
      </c>
      <c r="K113" s="28">
        <f t="shared" si="126"/>
        <v>0</v>
      </c>
      <c r="L113" s="28">
        <f t="shared" si="127"/>
        <v>19584.03</v>
      </c>
      <c r="M113" s="28">
        <f t="shared" si="128"/>
        <v>701744.63</v>
      </c>
      <c r="N113" s="29">
        <f t="shared" si="129"/>
        <v>0.89230332921683597</v>
      </c>
      <c r="O113" s="30">
        <f t="shared" si="130"/>
        <v>1022.1318388573211</v>
      </c>
      <c r="P113" s="28">
        <f t="shared" si="131"/>
        <v>808389.52</v>
      </c>
    </row>
    <row r="114" spans="1:17" x14ac:dyDescent="0.2">
      <c r="B114" s="26"/>
      <c r="C114" s="19" t="s">
        <v>35</v>
      </c>
      <c r="D114" s="31">
        <f>SUM(D104:D113)</f>
        <v>20302.809999999998</v>
      </c>
      <c r="E114" s="32">
        <f>SUM(E104:E113)</f>
        <v>167137.69</v>
      </c>
      <c r="F114" s="22">
        <f t="shared" si="121"/>
        <v>3.8216439673296374E-3</v>
      </c>
      <c r="G114" s="20">
        <f t="shared" si="122"/>
        <v>8.2322442065901225</v>
      </c>
      <c r="H114" s="32">
        <f>SUM(H104:H113)</f>
        <v>2603439.5699999998</v>
      </c>
      <c r="I114" s="22">
        <f t="shared" si="124"/>
        <v>5.9528279510131822E-2</v>
      </c>
      <c r="J114" s="20">
        <f t="shared" si="125"/>
        <v>128.23050454592246</v>
      </c>
      <c r="K114" s="32">
        <f>SUM(K104:K113)</f>
        <v>1245039.78</v>
      </c>
      <c r="L114" s="32">
        <f>SUM(L104:L113)</f>
        <v>3486788.3699999996</v>
      </c>
      <c r="M114" s="32">
        <f>SUM(M104:M113)</f>
        <v>36232095.090000004</v>
      </c>
      <c r="N114" s="22">
        <f t="shared" ref="N114" si="132">SUM($K114:$M114)/$P114</f>
        <v>0.93665007652253862</v>
      </c>
      <c r="O114" s="23">
        <f t="shared" si="130"/>
        <v>2017.6479630159572</v>
      </c>
      <c r="P114" s="32">
        <f>SUM(P104:P113)</f>
        <v>43734500.5</v>
      </c>
      <c r="Q114" s="24">
        <f>SUM(E114,H114,K114:M114)-P114</f>
        <v>0</v>
      </c>
    </row>
    <row r="115" spans="1:17" ht="4.5" customHeight="1" x14ac:dyDescent="0.2">
      <c r="B115" s="33"/>
    </row>
    <row r="116" spans="1:17" x14ac:dyDescent="0.2">
      <c r="B116" s="26" t="s">
        <v>174</v>
      </c>
      <c r="C116" s="19"/>
    </row>
    <row r="117" spans="1:17" x14ac:dyDescent="0.2">
      <c r="A117" s="1" t="s">
        <v>175</v>
      </c>
      <c r="B117" s="26" t="s">
        <v>24</v>
      </c>
      <c r="C117" s="1" t="s">
        <v>176</v>
      </c>
      <c r="D117" s="27">
        <f t="shared" ref="D117:D129" si="133">VLOOKUP($A117,Enroll1516,3,FALSE)</f>
        <v>3346.8000000000006</v>
      </c>
      <c r="E117" s="28">
        <f t="shared" ref="E117:E129" si="134">IFERROR(VLOOKUP($A117,fundbal1516,2,FALSE),0)</f>
        <v>256189.02</v>
      </c>
      <c r="F117" s="29">
        <f t="shared" ref="F117:F130" si="135">E117/$P117</f>
        <v>6.0584957654052925E-2</v>
      </c>
      <c r="G117" s="27">
        <f t="shared" ref="G117:G130" si="136">E117/$D117</f>
        <v>76.547454284689834</v>
      </c>
      <c r="H117" s="28">
        <f t="shared" ref="H117:H129" si="137">IFERROR((VLOOKUP($A117,fundbal1516,3,FALSE))+(VLOOKUP($A117,fundbal1516,4,FALSE))+(VLOOKUP($A117,fundbal1516,5,FALSE))+(VLOOKUP($A117,fundbal1516,6,FALSE))+(VLOOKUP($A117,fundbal1516,7,FALSE))+(VLOOKUP($A117,fundbal1516,8,FALSE))+(VLOOKUP($A117,fundbal1516,9,FALSE))+(VLOOKUP($A117,fundbal1516,10,FALSE))+(VLOOKUP($A117,fundbal1516,11,FALSE)),0)</f>
        <v>417205.66</v>
      </c>
      <c r="I117" s="29">
        <f t="shared" ref="I117:I130" si="138">H117/$P117</f>
        <v>9.8663038892655125E-2</v>
      </c>
      <c r="J117" s="27">
        <f t="shared" ref="J117:J130" si="139">H117/$D117</f>
        <v>124.65807935938804</v>
      </c>
      <c r="K117" s="28">
        <f t="shared" ref="K117:K129" si="140">IFERROR((VLOOKUP($A117,fundbal1516,12,FALSE))+(VLOOKUP($A117,fundbal1516,13,FALSE)),0)</f>
        <v>13370</v>
      </c>
      <c r="L117" s="28">
        <f t="shared" ref="L117:L129" si="141">IFERROR((VLOOKUP($A117,fundbal1516,14,FALSE))+(VLOOKUP($A117,fundbal1516,15,FALSE))+(VLOOKUP($A117,fundbal1516,16,FALSE)),0)</f>
        <v>270573.55</v>
      </c>
      <c r="M117" s="28">
        <f t="shared" ref="M117:M129" si="142">IFERROR((VLOOKUP($A117,fundbal1516,17,FALSE))+(VLOOKUP($A117,fundbal1516,18,FALSE)),0)</f>
        <v>3271252.99</v>
      </c>
      <c r="N117" s="29">
        <f t="shared" ref="N117:N129" si="143">SUM($K117:$M117)/$P117</f>
        <v>0.84075200345329204</v>
      </c>
      <c r="O117" s="30">
        <f t="shared" ref="O117:O130" si="144">SUM($K117:$M117)/$D117</f>
        <v>1062.2674016971434</v>
      </c>
      <c r="P117" s="28">
        <f t="shared" ref="P117:P129" si="145">IFERROR(VLOOKUP($A117,fundbal1516_2,3,FALSE),0)</f>
        <v>4228591.22</v>
      </c>
    </row>
    <row r="118" spans="1:17" x14ac:dyDescent="0.2">
      <c r="A118" s="1" t="s">
        <v>177</v>
      </c>
      <c r="B118" s="26" t="s">
        <v>24</v>
      </c>
      <c r="C118" s="1" t="s">
        <v>178</v>
      </c>
      <c r="D118" s="27">
        <f t="shared" si="133"/>
        <v>1685.14</v>
      </c>
      <c r="E118" s="28">
        <f t="shared" si="134"/>
        <v>0</v>
      </c>
      <c r="F118" s="29">
        <f t="shared" si="135"/>
        <v>0</v>
      </c>
      <c r="G118" s="27">
        <f t="shared" si="136"/>
        <v>0</v>
      </c>
      <c r="H118" s="28">
        <f t="shared" si="137"/>
        <v>314909</v>
      </c>
      <c r="I118" s="29">
        <f t="shared" si="138"/>
        <v>0.10631224251562188</v>
      </c>
      <c r="J118" s="27">
        <f t="shared" si="139"/>
        <v>186.87408761289862</v>
      </c>
      <c r="K118" s="28">
        <f t="shared" si="140"/>
        <v>0</v>
      </c>
      <c r="L118" s="28">
        <f t="shared" si="141"/>
        <v>153362.91</v>
      </c>
      <c r="M118" s="28">
        <f t="shared" si="142"/>
        <v>2493842.2599999998</v>
      </c>
      <c r="N118" s="29">
        <f t="shared" si="143"/>
        <v>0.89368775748437812</v>
      </c>
      <c r="O118" s="30">
        <f t="shared" si="144"/>
        <v>1570.9111231114327</v>
      </c>
      <c r="P118" s="28">
        <f t="shared" si="145"/>
        <v>2962114.17</v>
      </c>
    </row>
    <row r="119" spans="1:17" x14ac:dyDescent="0.2">
      <c r="A119" s="1" t="s">
        <v>179</v>
      </c>
      <c r="B119" s="26" t="s">
        <v>24</v>
      </c>
      <c r="C119" s="1" t="s">
        <v>180</v>
      </c>
      <c r="D119" s="27">
        <f t="shared" si="133"/>
        <v>679.4</v>
      </c>
      <c r="E119" s="28">
        <f t="shared" si="134"/>
        <v>0</v>
      </c>
      <c r="F119" s="29">
        <f t="shared" si="135"/>
        <v>0</v>
      </c>
      <c r="G119" s="27">
        <f t="shared" si="136"/>
        <v>0</v>
      </c>
      <c r="H119" s="28">
        <f t="shared" si="137"/>
        <v>18245.330000000002</v>
      </c>
      <c r="I119" s="29">
        <f t="shared" si="138"/>
        <v>1.7319247494632723E-2</v>
      </c>
      <c r="J119" s="27">
        <f t="shared" si="139"/>
        <v>26.855063291139246</v>
      </c>
      <c r="K119" s="28">
        <f t="shared" si="140"/>
        <v>0</v>
      </c>
      <c r="L119" s="28">
        <f t="shared" si="141"/>
        <v>2500</v>
      </c>
      <c r="M119" s="28">
        <f t="shared" si="142"/>
        <v>1032725.96</v>
      </c>
      <c r="N119" s="29">
        <f t="shared" si="143"/>
        <v>0.98268075250536724</v>
      </c>
      <c r="O119" s="30">
        <f t="shared" si="144"/>
        <v>1523.7355902266706</v>
      </c>
      <c r="P119" s="28">
        <f t="shared" si="145"/>
        <v>1053471.29</v>
      </c>
    </row>
    <row r="120" spans="1:17" x14ac:dyDescent="0.2">
      <c r="A120" s="1" t="s">
        <v>181</v>
      </c>
      <c r="B120" s="26" t="s">
        <v>24</v>
      </c>
      <c r="C120" s="1" t="s">
        <v>182</v>
      </c>
      <c r="D120" s="27">
        <f t="shared" si="133"/>
        <v>313.73</v>
      </c>
      <c r="E120" s="28">
        <f t="shared" si="134"/>
        <v>0</v>
      </c>
      <c r="F120" s="29">
        <f t="shared" si="135"/>
        <v>0</v>
      </c>
      <c r="G120" s="27">
        <f t="shared" si="136"/>
        <v>0</v>
      </c>
      <c r="H120" s="28">
        <f t="shared" si="137"/>
        <v>1062.3399999999999</v>
      </c>
      <c r="I120" s="29">
        <f t="shared" si="138"/>
        <v>1.5934499269377542E-3</v>
      </c>
      <c r="J120" s="27">
        <f t="shared" si="139"/>
        <v>3.3861600739489366</v>
      </c>
      <c r="K120" s="28">
        <f t="shared" si="140"/>
        <v>0</v>
      </c>
      <c r="L120" s="28">
        <f t="shared" si="141"/>
        <v>0</v>
      </c>
      <c r="M120" s="28">
        <f t="shared" si="142"/>
        <v>665629.46</v>
      </c>
      <c r="N120" s="29">
        <f t="shared" si="143"/>
        <v>0.99840655007306212</v>
      </c>
      <c r="O120" s="30">
        <f t="shared" si="144"/>
        <v>2121.6634048385554</v>
      </c>
      <c r="P120" s="28">
        <f t="shared" si="145"/>
        <v>666691.80000000005</v>
      </c>
    </row>
    <row r="121" spans="1:17" x14ac:dyDescent="0.2">
      <c r="A121" s="1" t="s">
        <v>183</v>
      </c>
      <c r="B121" s="26" t="s">
        <v>24</v>
      </c>
      <c r="C121" s="1" t="s">
        <v>184</v>
      </c>
      <c r="D121" s="27">
        <f t="shared" si="133"/>
        <v>1377.1200000000001</v>
      </c>
      <c r="E121" s="28">
        <f t="shared" si="134"/>
        <v>0</v>
      </c>
      <c r="F121" s="29">
        <f t="shared" si="135"/>
        <v>0</v>
      </c>
      <c r="G121" s="27">
        <f t="shared" si="136"/>
        <v>0</v>
      </c>
      <c r="H121" s="28">
        <f t="shared" si="137"/>
        <v>249701.21000000002</v>
      </c>
      <c r="I121" s="29">
        <f t="shared" si="138"/>
        <v>0.12424917871417175</v>
      </c>
      <c r="J121" s="27">
        <f t="shared" si="139"/>
        <v>181.32131549901243</v>
      </c>
      <c r="K121" s="28">
        <f t="shared" si="140"/>
        <v>0</v>
      </c>
      <c r="L121" s="28">
        <f t="shared" si="141"/>
        <v>0</v>
      </c>
      <c r="M121" s="28">
        <f t="shared" si="142"/>
        <v>1759979.76</v>
      </c>
      <c r="N121" s="29">
        <f t="shared" si="143"/>
        <v>0.87575082128582826</v>
      </c>
      <c r="O121" s="30">
        <f t="shared" si="144"/>
        <v>1278.0148135238758</v>
      </c>
      <c r="P121" s="28">
        <f t="shared" si="145"/>
        <v>2009680.97</v>
      </c>
    </row>
    <row r="122" spans="1:17" x14ac:dyDescent="0.2">
      <c r="A122" s="1" t="s">
        <v>185</v>
      </c>
      <c r="B122" s="26" t="s">
        <v>24</v>
      </c>
      <c r="C122" s="1" t="s">
        <v>186</v>
      </c>
      <c r="D122" s="27">
        <f t="shared" si="133"/>
        <v>1445.8700000000001</v>
      </c>
      <c r="E122" s="28">
        <f t="shared" si="134"/>
        <v>7433.21</v>
      </c>
      <c r="F122" s="29">
        <f t="shared" si="135"/>
        <v>1.4015895409144059E-3</v>
      </c>
      <c r="G122" s="27">
        <f t="shared" si="136"/>
        <v>5.1409946952353947</v>
      </c>
      <c r="H122" s="28">
        <f t="shared" si="137"/>
        <v>62383.37</v>
      </c>
      <c r="I122" s="29">
        <f t="shared" si="138"/>
        <v>1.1762869462721157E-2</v>
      </c>
      <c r="J122" s="27">
        <f t="shared" si="139"/>
        <v>43.145905233527216</v>
      </c>
      <c r="K122" s="28">
        <f t="shared" si="140"/>
        <v>0</v>
      </c>
      <c r="L122" s="28">
        <f t="shared" si="141"/>
        <v>0</v>
      </c>
      <c r="M122" s="28">
        <f t="shared" si="142"/>
        <v>5233597.71</v>
      </c>
      <c r="N122" s="29">
        <f t="shared" si="143"/>
        <v>0.98683554099636439</v>
      </c>
      <c r="O122" s="30">
        <f t="shared" si="144"/>
        <v>3619.6875998533751</v>
      </c>
      <c r="P122" s="28">
        <f t="shared" si="145"/>
        <v>5303414.29</v>
      </c>
    </row>
    <row r="123" spans="1:17" x14ac:dyDescent="0.2">
      <c r="A123" s="1" t="s">
        <v>187</v>
      </c>
      <c r="B123" s="26" t="s">
        <v>24</v>
      </c>
      <c r="C123" s="1" t="s">
        <v>188</v>
      </c>
      <c r="D123" s="27">
        <f t="shared" si="133"/>
        <v>182.07000000000002</v>
      </c>
      <c r="E123" s="28">
        <f t="shared" si="134"/>
        <v>0</v>
      </c>
      <c r="F123" s="29">
        <f t="shared" si="135"/>
        <v>0</v>
      </c>
      <c r="G123" s="27">
        <f t="shared" si="136"/>
        <v>0</v>
      </c>
      <c r="H123" s="28">
        <f t="shared" si="137"/>
        <v>10528.3</v>
      </c>
      <c r="I123" s="29">
        <f t="shared" si="138"/>
        <v>1.2310357868907192E-2</v>
      </c>
      <c r="J123" s="27">
        <f t="shared" si="139"/>
        <v>57.825561597187885</v>
      </c>
      <c r="K123" s="28">
        <f t="shared" si="140"/>
        <v>0</v>
      </c>
      <c r="L123" s="28">
        <f t="shared" si="141"/>
        <v>0</v>
      </c>
      <c r="M123" s="28">
        <f t="shared" si="142"/>
        <v>844710.85</v>
      </c>
      <c r="N123" s="29">
        <f t="shared" si="143"/>
        <v>0.98768964213109278</v>
      </c>
      <c r="O123" s="30">
        <f t="shared" si="144"/>
        <v>4639.4839896743006</v>
      </c>
      <c r="P123" s="28">
        <f t="shared" si="145"/>
        <v>855239.15</v>
      </c>
    </row>
    <row r="124" spans="1:17" x14ac:dyDescent="0.2">
      <c r="A124" s="1" t="s">
        <v>189</v>
      </c>
      <c r="B124" s="26" t="s">
        <v>24</v>
      </c>
      <c r="C124" s="1" t="s">
        <v>190</v>
      </c>
      <c r="D124" s="27">
        <f t="shared" si="133"/>
        <v>168.04</v>
      </c>
      <c r="E124" s="28">
        <f t="shared" si="134"/>
        <v>0</v>
      </c>
      <c r="F124" s="29">
        <f t="shared" si="135"/>
        <v>0</v>
      </c>
      <c r="G124" s="27">
        <f t="shared" si="136"/>
        <v>0</v>
      </c>
      <c r="H124" s="28">
        <f t="shared" si="137"/>
        <v>1862.12</v>
      </c>
      <c r="I124" s="29">
        <f t="shared" si="138"/>
        <v>3.8376047635166636E-3</v>
      </c>
      <c r="J124" s="27">
        <f t="shared" si="139"/>
        <v>11.081409188288502</v>
      </c>
      <c r="K124" s="28">
        <f t="shared" si="140"/>
        <v>0</v>
      </c>
      <c r="L124" s="28">
        <f t="shared" si="141"/>
        <v>8488.08</v>
      </c>
      <c r="M124" s="28">
        <f t="shared" si="142"/>
        <v>474879.55</v>
      </c>
      <c r="N124" s="29">
        <f t="shared" si="143"/>
        <v>0.99616239523648331</v>
      </c>
      <c r="O124" s="30">
        <f t="shared" si="144"/>
        <v>2876.5033920495121</v>
      </c>
      <c r="P124" s="28">
        <f t="shared" si="145"/>
        <v>485229.75</v>
      </c>
    </row>
    <row r="125" spans="1:17" x14ac:dyDescent="0.2">
      <c r="A125" s="1" t="s">
        <v>191</v>
      </c>
      <c r="B125" s="26" t="s">
        <v>24</v>
      </c>
      <c r="C125" s="1" t="s">
        <v>192</v>
      </c>
      <c r="D125" s="27">
        <f t="shared" si="133"/>
        <v>146.57999999999998</v>
      </c>
      <c r="E125" s="28">
        <f t="shared" si="134"/>
        <v>0</v>
      </c>
      <c r="F125" s="29">
        <f t="shared" si="135"/>
        <v>0</v>
      </c>
      <c r="G125" s="27">
        <f t="shared" si="136"/>
        <v>0</v>
      </c>
      <c r="H125" s="28">
        <f t="shared" si="137"/>
        <v>13673.84</v>
      </c>
      <c r="I125" s="29">
        <f t="shared" si="138"/>
        <v>2.3033871254246361E-2</v>
      </c>
      <c r="J125" s="27">
        <f t="shared" si="139"/>
        <v>93.285850729976815</v>
      </c>
      <c r="K125" s="28">
        <f t="shared" si="140"/>
        <v>0</v>
      </c>
      <c r="L125" s="28">
        <f t="shared" si="141"/>
        <v>0</v>
      </c>
      <c r="M125" s="28">
        <f t="shared" si="142"/>
        <v>579966.71</v>
      </c>
      <c r="N125" s="29">
        <f t="shared" si="143"/>
        <v>0.9769661287457535</v>
      </c>
      <c r="O125" s="30">
        <f t="shared" si="144"/>
        <v>3956.656501569109</v>
      </c>
      <c r="P125" s="28">
        <f t="shared" si="145"/>
        <v>593640.55000000005</v>
      </c>
    </row>
    <row r="126" spans="1:17" x14ac:dyDescent="0.2">
      <c r="A126" s="1" t="s">
        <v>193</v>
      </c>
      <c r="B126" s="26" t="s">
        <v>24</v>
      </c>
      <c r="C126" s="1" t="s">
        <v>194</v>
      </c>
      <c r="D126" s="27">
        <f t="shared" si="133"/>
        <v>68.599999999999994</v>
      </c>
      <c r="E126" s="28">
        <f t="shared" si="134"/>
        <v>0</v>
      </c>
      <c r="F126" s="29">
        <f t="shared" si="135"/>
        <v>0</v>
      </c>
      <c r="G126" s="27">
        <f t="shared" si="136"/>
        <v>0</v>
      </c>
      <c r="H126" s="28">
        <f t="shared" si="137"/>
        <v>0</v>
      </c>
      <c r="I126" s="29">
        <f t="shared" si="138"/>
        <v>0</v>
      </c>
      <c r="J126" s="27">
        <f t="shared" si="139"/>
        <v>0</v>
      </c>
      <c r="K126" s="28">
        <f t="shared" si="140"/>
        <v>0</v>
      </c>
      <c r="L126" s="28">
        <f t="shared" si="141"/>
        <v>525</v>
      </c>
      <c r="M126" s="28">
        <f t="shared" si="142"/>
        <v>488887.36</v>
      </c>
      <c r="N126" s="29">
        <f t="shared" si="143"/>
        <v>1</v>
      </c>
      <c r="O126" s="30">
        <f t="shared" si="144"/>
        <v>7134.2909620991259</v>
      </c>
      <c r="P126" s="28">
        <f t="shared" si="145"/>
        <v>489412.36</v>
      </c>
    </row>
    <row r="127" spans="1:17" x14ac:dyDescent="0.2">
      <c r="A127" s="1" t="s">
        <v>195</v>
      </c>
      <c r="B127" s="26" t="s">
        <v>24</v>
      </c>
      <c r="C127" s="1" t="s">
        <v>196</v>
      </c>
      <c r="D127" s="27">
        <f t="shared" si="133"/>
        <v>150.51000000000002</v>
      </c>
      <c r="E127" s="28">
        <f t="shared" si="134"/>
        <v>0</v>
      </c>
      <c r="F127" s="29">
        <f t="shared" si="135"/>
        <v>0</v>
      </c>
      <c r="G127" s="27">
        <f t="shared" si="136"/>
        <v>0</v>
      </c>
      <c r="H127" s="28">
        <f t="shared" si="137"/>
        <v>2100</v>
      </c>
      <c r="I127" s="29">
        <f t="shared" si="138"/>
        <v>4.2763476008376511E-3</v>
      </c>
      <c r="J127" s="27">
        <f t="shared" si="139"/>
        <v>13.952561291608529</v>
      </c>
      <c r="K127" s="28">
        <f t="shared" si="140"/>
        <v>0</v>
      </c>
      <c r="L127" s="28">
        <f t="shared" si="141"/>
        <v>0</v>
      </c>
      <c r="M127" s="28">
        <f t="shared" si="142"/>
        <v>488973.27</v>
      </c>
      <c r="N127" s="29">
        <f t="shared" si="143"/>
        <v>0.99572365239916238</v>
      </c>
      <c r="O127" s="30">
        <f t="shared" si="144"/>
        <v>3248.7759617301172</v>
      </c>
      <c r="P127" s="28">
        <f t="shared" si="145"/>
        <v>491073.27</v>
      </c>
    </row>
    <row r="128" spans="1:17" x14ac:dyDescent="0.2">
      <c r="A128" s="1" t="s">
        <v>197</v>
      </c>
      <c r="B128" s="26" t="s">
        <v>24</v>
      </c>
      <c r="C128" s="1" t="s">
        <v>198</v>
      </c>
      <c r="D128" s="27">
        <f t="shared" si="133"/>
        <v>621.54999999999995</v>
      </c>
      <c r="E128" s="28">
        <f t="shared" si="134"/>
        <v>0</v>
      </c>
      <c r="F128" s="29">
        <f t="shared" si="135"/>
        <v>0</v>
      </c>
      <c r="G128" s="27">
        <f t="shared" si="136"/>
        <v>0</v>
      </c>
      <c r="H128" s="28">
        <f t="shared" si="137"/>
        <v>4872.82</v>
      </c>
      <c r="I128" s="29">
        <f t="shared" si="138"/>
        <v>3.835433682752438E-3</v>
      </c>
      <c r="J128" s="27">
        <f t="shared" si="139"/>
        <v>7.839787627704931</v>
      </c>
      <c r="K128" s="28">
        <f t="shared" si="140"/>
        <v>0</v>
      </c>
      <c r="L128" s="28">
        <f t="shared" si="141"/>
        <v>431705</v>
      </c>
      <c r="M128" s="28">
        <f t="shared" si="142"/>
        <v>833896.5</v>
      </c>
      <c r="N128" s="29">
        <f t="shared" si="143"/>
        <v>0.99616456631724748</v>
      </c>
      <c r="O128" s="30">
        <f t="shared" si="144"/>
        <v>2036.2022363446224</v>
      </c>
      <c r="P128" s="28">
        <f t="shared" si="145"/>
        <v>1270474.32</v>
      </c>
    </row>
    <row r="129" spans="1:17" x14ac:dyDescent="0.2">
      <c r="A129" s="1" t="s">
        <v>199</v>
      </c>
      <c r="B129" s="26" t="s">
        <v>24</v>
      </c>
      <c r="C129" s="1" t="s">
        <v>200</v>
      </c>
      <c r="D129" s="27">
        <f t="shared" si="133"/>
        <v>230.61999999999998</v>
      </c>
      <c r="E129" s="28">
        <f t="shared" si="134"/>
        <v>0</v>
      </c>
      <c r="F129" s="29">
        <f t="shared" si="135"/>
        <v>0</v>
      </c>
      <c r="G129" s="27">
        <f t="shared" si="136"/>
        <v>0</v>
      </c>
      <c r="H129" s="28">
        <f t="shared" si="137"/>
        <v>0</v>
      </c>
      <c r="I129" s="29">
        <f t="shared" si="138"/>
        <v>0</v>
      </c>
      <c r="J129" s="27">
        <f t="shared" si="139"/>
        <v>0</v>
      </c>
      <c r="K129" s="28">
        <f t="shared" si="140"/>
        <v>0</v>
      </c>
      <c r="L129" s="28">
        <f t="shared" si="141"/>
        <v>282336.25</v>
      </c>
      <c r="M129" s="28">
        <f t="shared" si="142"/>
        <v>85328.07</v>
      </c>
      <c r="N129" s="29">
        <f t="shared" si="143"/>
        <v>1</v>
      </c>
      <c r="O129" s="30">
        <f t="shared" si="144"/>
        <v>1594.2429971381496</v>
      </c>
      <c r="P129" s="28">
        <f t="shared" si="145"/>
        <v>367664.32</v>
      </c>
    </row>
    <row r="130" spans="1:17" x14ac:dyDescent="0.2">
      <c r="B130" s="26"/>
      <c r="C130" s="19" t="s">
        <v>35</v>
      </c>
      <c r="D130" s="31">
        <f>SUM(D117:D129)</f>
        <v>10416.030000000001</v>
      </c>
      <c r="E130" s="32">
        <f>SUM(E117:E129)</f>
        <v>263622.23</v>
      </c>
      <c r="F130" s="22">
        <f t="shared" si="135"/>
        <v>1.2688360626491983E-2</v>
      </c>
      <c r="G130" s="20">
        <f t="shared" si="136"/>
        <v>25.309280983253693</v>
      </c>
      <c r="H130" s="32">
        <f>SUM(H117:H129)</f>
        <v>1096543.9900000002</v>
      </c>
      <c r="I130" s="22">
        <f t="shared" si="138"/>
        <v>5.2777588551361623E-2</v>
      </c>
      <c r="J130" s="20">
        <f t="shared" si="139"/>
        <v>105.27465742706195</v>
      </c>
      <c r="K130" s="32">
        <f>SUM(K117:K129)</f>
        <v>13370</v>
      </c>
      <c r="L130" s="32">
        <f>SUM(L117:L129)</f>
        <v>1149490.79</v>
      </c>
      <c r="M130" s="32">
        <f>SUM(M117:M129)</f>
        <v>18253670.449999999</v>
      </c>
      <c r="N130" s="22">
        <f t="shared" ref="N130" si="146">SUM($K130:$M130)/$P130</f>
        <v>0.93453405082214624</v>
      </c>
      <c r="O130" s="23">
        <f t="shared" si="144"/>
        <v>1864.1009328890179</v>
      </c>
      <c r="P130" s="32">
        <f>SUM(P117:P129)</f>
        <v>20776697.460000001</v>
      </c>
      <c r="Q130" s="24">
        <f>SUM(E130,H130,K130:M130)-P130</f>
        <v>0</v>
      </c>
    </row>
    <row r="131" spans="1:17" ht="4.5" customHeight="1" x14ac:dyDescent="0.2">
      <c r="B131" s="35"/>
    </row>
    <row r="132" spans="1:17" x14ac:dyDescent="0.2">
      <c r="B132" s="26" t="s">
        <v>201</v>
      </c>
      <c r="C132" s="19"/>
    </row>
    <row r="133" spans="1:17" x14ac:dyDescent="0.2">
      <c r="A133" s="1" t="s">
        <v>202</v>
      </c>
      <c r="B133" s="26" t="s">
        <v>24</v>
      </c>
      <c r="C133" s="1" t="s">
        <v>203</v>
      </c>
      <c r="D133" s="27">
        <f>VLOOKUP($A133,Enroll1516,3,FALSE)</f>
        <v>5781.4700000000021</v>
      </c>
      <c r="E133" s="28">
        <f>IFERROR(VLOOKUP($A133,fundbal1516,2,FALSE),0)</f>
        <v>329305.34999999998</v>
      </c>
      <c r="F133" s="29">
        <f>E133/$P133</f>
        <v>0.10659893601811797</v>
      </c>
      <c r="G133" s="27">
        <f>E133/$D133</f>
        <v>56.958757893753642</v>
      </c>
      <c r="H133" s="28">
        <f>IFERROR((VLOOKUP($A133,fundbal1516,3,FALSE))+(VLOOKUP($A133,fundbal1516,4,FALSE))+(VLOOKUP($A133,fundbal1516,5,FALSE))+(VLOOKUP($A133,fundbal1516,6,FALSE))+(VLOOKUP($A133,fundbal1516,7,FALSE))+(VLOOKUP($A133,fundbal1516,8,FALSE))+(VLOOKUP($A133,fundbal1516,9,FALSE))+(VLOOKUP($A133,fundbal1516,10,FALSE))+(VLOOKUP($A133,fundbal1516,11,FALSE)),0)</f>
        <v>97737.77</v>
      </c>
      <c r="I133" s="29">
        <f>H133/$P133</f>
        <v>3.1638545473930295E-2</v>
      </c>
      <c r="J133" s="27">
        <f>H133/$D133</f>
        <v>16.905349331571376</v>
      </c>
      <c r="K133" s="28">
        <f>IFERROR((VLOOKUP($A133,fundbal1516,12,FALSE))+(VLOOKUP($A133,fundbal1516,13,FALSE)),0)</f>
        <v>0</v>
      </c>
      <c r="L133" s="28">
        <f>IFERROR((VLOOKUP($A133,fundbal1516,14,FALSE))+(VLOOKUP($A133,fundbal1516,15,FALSE))+(VLOOKUP($A133,fundbal1516,16,FALSE)),0)</f>
        <v>856464.57</v>
      </c>
      <c r="M133" s="28">
        <f>IFERROR((VLOOKUP($A133,fundbal1516,17,FALSE))+(VLOOKUP($A133,fundbal1516,18,FALSE)),0)</f>
        <v>1805691.53</v>
      </c>
      <c r="N133" s="29">
        <f>SUM($K133:$M133)/$P133</f>
        <v>0.86176251850795171</v>
      </c>
      <c r="O133" s="30">
        <f>SUM($K133:$M133)/$D133</f>
        <v>460.46353263097433</v>
      </c>
      <c r="P133" s="28">
        <f>IFERROR(VLOOKUP($A133,fundbal1516_2,3,FALSE),0)</f>
        <v>3089199.22</v>
      </c>
    </row>
    <row r="134" spans="1:17" x14ac:dyDescent="0.2">
      <c r="A134" s="1" t="s">
        <v>204</v>
      </c>
      <c r="B134" s="26" t="s">
        <v>24</v>
      </c>
      <c r="C134" s="1" t="s">
        <v>205</v>
      </c>
      <c r="D134" s="27">
        <f>VLOOKUP($A134,Enroll1516,3,FALSE)</f>
        <v>974.79</v>
      </c>
      <c r="E134" s="28">
        <f>IFERROR(VLOOKUP($A134,fundbal1516,2,FALSE),0)</f>
        <v>26038.83</v>
      </c>
      <c r="F134" s="29">
        <f>E134/$P134</f>
        <v>1.7830079961025147E-2</v>
      </c>
      <c r="G134" s="27">
        <f>E134/$D134</f>
        <v>26.712245714461581</v>
      </c>
      <c r="H134" s="28">
        <f>IFERROR((VLOOKUP($A134,fundbal1516,3,FALSE))+(VLOOKUP($A134,fundbal1516,4,FALSE))+(VLOOKUP($A134,fundbal1516,5,FALSE))+(VLOOKUP($A134,fundbal1516,6,FALSE))+(VLOOKUP($A134,fundbal1516,7,FALSE))+(VLOOKUP($A134,fundbal1516,8,FALSE))+(VLOOKUP($A134,fundbal1516,9,FALSE))+(VLOOKUP($A134,fundbal1516,10,FALSE))+(VLOOKUP($A134,fundbal1516,11,FALSE)),0)</f>
        <v>7712.74</v>
      </c>
      <c r="I134" s="29">
        <f>H134/$P134</f>
        <v>5.2812960842939976E-3</v>
      </c>
      <c r="J134" s="27">
        <f>H134/$D134</f>
        <v>7.9122067317063163</v>
      </c>
      <c r="K134" s="28">
        <f>IFERROR((VLOOKUP($A134,fundbal1516,12,FALSE))+(VLOOKUP($A134,fundbal1516,13,FALSE)),0)</f>
        <v>0</v>
      </c>
      <c r="L134" s="28">
        <f>IFERROR((VLOOKUP($A134,fundbal1516,14,FALSE))+(VLOOKUP($A134,fundbal1516,15,FALSE))+(VLOOKUP($A134,fundbal1516,16,FALSE)),0)</f>
        <v>0</v>
      </c>
      <c r="M134" s="28">
        <f>IFERROR((VLOOKUP($A134,fundbal1516,17,FALSE))+(VLOOKUP($A134,fundbal1516,18,FALSE)),0)</f>
        <v>1426636.1600000001</v>
      </c>
      <c r="N134" s="29">
        <f>SUM($K134:$M134)/$P134</f>
        <v>0.97688862395468101</v>
      </c>
      <c r="O134" s="30">
        <f>SUM($K134:$M134)/$D134</f>
        <v>1463.5317965920867</v>
      </c>
      <c r="P134" s="28">
        <f>IFERROR(VLOOKUP($A134,fundbal1516_2,3,FALSE),0)</f>
        <v>1460387.73</v>
      </c>
    </row>
    <row r="135" spans="1:17" x14ac:dyDescent="0.2">
      <c r="A135" s="1" t="s">
        <v>206</v>
      </c>
      <c r="B135" s="26" t="s">
        <v>24</v>
      </c>
      <c r="C135" s="1" t="s">
        <v>207</v>
      </c>
      <c r="D135" s="27">
        <f>VLOOKUP($A135,Enroll1516,3,FALSE)</f>
        <v>1379.96</v>
      </c>
      <c r="E135" s="28">
        <f>IFERROR(VLOOKUP($A135,fundbal1516,2,FALSE),0)</f>
        <v>17800</v>
      </c>
      <c r="F135" s="29">
        <f>E135/$P135</f>
        <v>8.5075957798635121E-3</v>
      </c>
      <c r="G135" s="27">
        <f>E135/$D135</f>
        <v>12.898924606510333</v>
      </c>
      <c r="H135" s="28">
        <f>IFERROR((VLOOKUP($A135,fundbal1516,3,FALSE))+(VLOOKUP($A135,fundbal1516,4,FALSE))+(VLOOKUP($A135,fundbal1516,5,FALSE))+(VLOOKUP($A135,fundbal1516,6,FALSE))+(VLOOKUP($A135,fundbal1516,7,FALSE))+(VLOOKUP($A135,fundbal1516,8,FALSE))+(VLOOKUP($A135,fundbal1516,9,FALSE))+(VLOOKUP($A135,fundbal1516,10,FALSE))+(VLOOKUP($A135,fundbal1516,11,FALSE)),0)</f>
        <v>14211.64</v>
      </c>
      <c r="I135" s="29">
        <f>H135/$P135</f>
        <v>6.7925218252213194E-3</v>
      </c>
      <c r="J135" s="27">
        <f>H135/$D135</f>
        <v>10.298588364880141</v>
      </c>
      <c r="K135" s="28">
        <f>IFERROR((VLOOKUP($A135,fundbal1516,12,FALSE))+(VLOOKUP($A135,fundbal1516,13,FALSE)),0)</f>
        <v>0</v>
      </c>
      <c r="L135" s="28">
        <f>IFERROR((VLOOKUP($A135,fundbal1516,14,FALSE))+(VLOOKUP($A135,fundbal1516,15,FALSE))+(VLOOKUP($A135,fundbal1516,16,FALSE)),0)</f>
        <v>0</v>
      </c>
      <c r="M135" s="28">
        <f>IFERROR((VLOOKUP($A135,fundbal1516,17,FALSE))+(VLOOKUP($A135,fundbal1516,18,FALSE)),0)</f>
        <v>2060236.33</v>
      </c>
      <c r="N135" s="29">
        <f>SUM($K135:$M135)/$P135</f>
        <v>0.98469988239491524</v>
      </c>
      <c r="O135" s="30">
        <f>SUM($K135:$M135)/$D135</f>
        <v>1492.9681512507609</v>
      </c>
      <c r="P135" s="28">
        <f>IFERROR(VLOOKUP($A135,fundbal1516_2,3,FALSE),0)</f>
        <v>2092247.97</v>
      </c>
    </row>
    <row r="136" spans="1:17" x14ac:dyDescent="0.2">
      <c r="B136" s="26"/>
      <c r="C136" s="19" t="s">
        <v>35</v>
      </c>
      <c r="D136" s="31">
        <f>SUM(D133:D135)</f>
        <v>8136.2200000000021</v>
      </c>
      <c r="E136" s="32">
        <f>SUM(E133:E135)</f>
        <v>373144.18</v>
      </c>
      <c r="F136" s="22">
        <f t="shared" ref="F136" si="147">E136/$P136</f>
        <v>5.6180887434642834E-2</v>
      </c>
      <c r="G136" s="20">
        <f t="shared" ref="G136" si="148">E136/$D136</f>
        <v>45.862105498622199</v>
      </c>
      <c r="H136" s="32">
        <f>SUM(H133:H135)</f>
        <v>119662.15000000001</v>
      </c>
      <c r="I136" s="22">
        <f t="shared" ref="I136" si="149">H136/$P136</f>
        <v>1.8016429411648192E-2</v>
      </c>
      <c r="J136" s="20">
        <f t="shared" ref="J136" si="150">H136/$D136</f>
        <v>14.707339526217332</v>
      </c>
      <c r="K136" s="32">
        <f>SUM(K133:K135)</f>
        <v>0</v>
      </c>
      <c r="L136" s="32">
        <f>SUM(L133:L135)</f>
        <v>856464.57</v>
      </c>
      <c r="M136" s="32">
        <f>SUM(M133:M135)</f>
        <v>5292564.0200000005</v>
      </c>
      <c r="N136" s="22">
        <f t="shared" ref="N136" si="151">SUM($K136:$M136)/$P136</f>
        <v>0.92580268315370906</v>
      </c>
      <c r="O136" s="23">
        <f t="shared" ref="O136" si="152">SUM($K136:$M136)/$D136</f>
        <v>755.75987252065443</v>
      </c>
      <c r="P136" s="32">
        <f>SUM(P133:P135)</f>
        <v>6641834.9199999999</v>
      </c>
      <c r="Q136" s="24">
        <f>SUM(E136,H136,K136:M136)-P136</f>
        <v>0</v>
      </c>
    </row>
    <row r="137" spans="1:17" ht="4.5" customHeight="1" x14ac:dyDescent="0.2">
      <c r="B137" s="33"/>
    </row>
    <row r="138" spans="1:17" x14ac:dyDescent="0.2">
      <c r="B138" s="26" t="s">
        <v>208</v>
      </c>
      <c r="C138" s="19"/>
    </row>
    <row r="139" spans="1:17" x14ac:dyDescent="0.2">
      <c r="A139" s="1" t="s">
        <v>209</v>
      </c>
      <c r="B139" s="26" t="s">
        <v>24</v>
      </c>
      <c r="C139" s="1" t="s">
        <v>210</v>
      </c>
      <c r="D139" s="27">
        <f>VLOOKUP($A139,Enroll1516,3,FALSE)</f>
        <v>19.399999999999999</v>
      </c>
      <c r="E139" s="28">
        <f>IFERROR(VLOOKUP($A139,fundbal1516,2,FALSE),0)</f>
        <v>0</v>
      </c>
      <c r="F139" s="29">
        <f>E139/$P139</f>
        <v>0</v>
      </c>
      <c r="G139" s="27">
        <f>E139/$D139</f>
        <v>0</v>
      </c>
      <c r="H139" s="28">
        <f>IFERROR((VLOOKUP($A139,fundbal1516,3,FALSE))+(VLOOKUP($A139,fundbal1516,4,FALSE))+(VLOOKUP($A139,fundbal1516,5,FALSE))+(VLOOKUP($A139,fundbal1516,6,FALSE))+(VLOOKUP($A139,fundbal1516,7,FALSE))+(VLOOKUP($A139,fundbal1516,8,FALSE))+(VLOOKUP($A139,fundbal1516,9,FALSE))+(VLOOKUP($A139,fundbal1516,10,FALSE))+(VLOOKUP($A139,fundbal1516,11,FALSE)),0)</f>
        <v>1317.66</v>
      </c>
      <c r="I139" s="29">
        <f>H139/$P139</f>
        <v>3.1567062219210039E-2</v>
      </c>
      <c r="J139" s="27">
        <f>H139/$D139</f>
        <v>67.920618556701044</v>
      </c>
      <c r="K139" s="28">
        <f>IFERROR((VLOOKUP($A139,fundbal1516,12,FALSE))+(VLOOKUP($A139,fundbal1516,13,FALSE)),0)</f>
        <v>0</v>
      </c>
      <c r="L139" s="28">
        <f>IFERROR((VLOOKUP($A139,fundbal1516,14,FALSE))+(VLOOKUP($A139,fundbal1516,15,FALSE))+(VLOOKUP($A139,fundbal1516,16,FALSE)),0)</f>
        <v>0</v>
      </c>
      <c r="M139" s="28">
        <f>IFERROR((VLOOKUP($A139,fundbal1516,17,FALSE))+(VLOOKUP($A139,fundbal1516,18,FALSE)),0)</f>
        <v>40423.949999999997</v>
      </c>
      <c r="N139" s="29">
        <f>SUM($K139:$M139)/$P139</f>
        <v>0.96843293778078987</v>
      </c>
      <c r="O139" s="30">
        <f>SUM($K139:$M139)/$D139</f>
        <v>2083.7087628865979</v>
      </c>
      <c r="P139" s="28">
        <f>IFERROR(VLOOKUP($A139,fundbal1516_2,3,FALSE),0)</f>
        <v>41741.61</v>
      </c>
    </row>
    <row r="140" spans="1:17" x14ac:dyDescent="0.2">
      <c r="A140" s="1" t="s">
        <v>211</v>
      </c>
      <c r="B140" s="26" t="s">
        <v>24</v>
      </c>
      <c r="C140" s="1" t="s">
        <v>212</v>
      </c>
      <c r="D140" s="27">
        <f>VLOOKUP($A140,Enroll1516,3,FALSE)</f>
        <v>51.18</v>
      </c>
      <c r="E140" s="28">
        <f>IFERROR(VLOOKUP($A140,fundbal1516,2,FALSE),0)</f>
        <v>0</v>
      </c>
      <c r="F140" s="29">
        <f>E140/$P140</f>
        <v>0</v>
      </c>
      <c r="G140" s="27">
        <f>E140/$D140</f>
        <v>0</v>
      </c>
      <c r="H140" s="28">
        <f>IFERROR((VLOOKUP($A140,fundbal1516,3,FALSE))+(VLOOKUP($A140,fundbal1516,4,FALSE))+(VLOOKUP($A140,fundbal1516,5,FALSE))+(VLOOKUP($A140,fundbal1516,6,FALSE))+(VLOOKUP($A140,fundbal1516,7,FALSE))+(VLOOKUP($A140,fundbal1516,8,FALSE))+(VLOOKUP($A140,fundbal1516,9,FALSE))+(VLOOKUP($A140,fundbal1516,10,FALSE))+(VLOOKUP($A140,fundbal1516,11,FALSE)),0)</f>
        <v>224.23</v>
      </c>
      <c r="I140" s="29">
        <f>H140/$P140</f>
        <v>7.7661648393510807E-4</v>
      </c>
      <c r="J140" s="27">
        <f>H140/$D140</f>
        <v>4.3812035951543571</v>
      </c>
      <c r="K140" s="28">
        <f>IFERROR((VLOOKUP($A140,fundbal1516,12,FALSE))+(VLOOKUP($A140,fundbal1516,13,FALSE)),0)</f>
        <v>0</v>
      </c>
      <c r="L140" s="28">
        <f>IFERROR((VLOOKUP($A140,fundbal1516,14,FALSE))+(VLOOKUP($A140,fundbal1516,15,FALSE))+(VLOOKUP($A140,fundbal1516,16,FALSE)),0)</f>
        <v>192500</v>
      </c>
      <c r="M140" s="28">
        <f>IFERROR((VLOOKUP($A140,fundbal1516,17,FALSE))+(VLOOKUP($A140,fundbal1516,18,FALSE)),0)</f>
        <v>96002.58</v>
      </c>
      <c r="N140" s="29">
        <f>SUM($K140:$M140)/$P140</f>
        <v>0.99922338351606499</v>
      </c>
      <c r="O140" s="30">
        <f>SUM($K140:$M140)/$D140</f>
        <v>5637.017975771786</v>
      </c>
      <c r="P140" s="28">
        <f>IFERROR(VLOOKUP($A140,fundbal1516_2,3,FALSE),0)</f>
        <v>288726.81</v>
      </c>
    </row>
    <row r="141" spans="1:17" x14ac:dyDescent="0.2">
      <c r="A141" s="1" t="s">
        <v>213</v>
      </c>
      <c r="B141" s="26" t="s">
        <v>24</v>
      </c>
      <c r="C141" s="1" t="s">
        <v>214</v>
      </c>
      <c r="D141" s="27">
        <f>VLOOKUP($A141,Enroll1516,3,FALSE)</f>
        <v>585.05999999999995</v>
      </c>
      <c r="E141" s="28">
        <f>IFERROR(VLOOKUP($A141,fundbal1516,2,FALSE),0)</f>
        <v>607.47</v>
      </c>
      <c r="F141" s="29">
        <f>E141/$P141</f>
        <v>4.7579037854060156E-4</v>
      </c>
      <c r="G141" s="27">
        <f>E141/$D141</f>
        <v>1.038303763716542</v>
      </c>
      <c r="H141" s="28">
        <f>IFERROR((VLOOKUP($A141,fundbal1516,3,FALSE))+(VLOOKUP($A141,fundbal1516,4,FALSE))+(VLOOKUP($A141,fundbal1516,5,FALSE))+(VLOOKUP($A141,fundbal1516,6,FALSE))+(VLOOKUP($A141,fundbal1516,7,FALSE))+(VLOOKUP($A141,fundbal1516,8,FALSE))+(VLOOKUP($A141,fundbal1516,9,FALSE))+(VLOOKUP($A141,fundbal1516,10,FALSE))+(VLOOKUP($A141,fundbal1516,11,FALSE)),0)</f>
        <v>28917.39</v>
      </c>
      <c r="I141" s="29">
        <f>H141/$P141</f>
        <v>2.2649045935611973E-2</v>
      </c>
      <c r="J141" s="27">
        <f>H141/$D141</f>
        <v>49.426366526510108</v>
      </c>
      <c r="K141" s="28">
        <f>IFERROR((VLOOKUP($A141,fundbal1516,12,FALSE))+(VLOOKUP($A141,fundbal1516,13,FALSE)),0)</f>
        <v>0</v>
      </c>
      <c r="L141" s="28">
        <f>IFERROR((VLOOKUP($A141,fundbal1516,14,FALSE))+(VLOOKUP($A141,fundbal1516,15,FALSE))+(VLOOKUP($A141,fundbal1516,16,FALSE)),0)</f>
        <v>0</v>
      </c>
      <c r="M141" s="28">
        <f>IFERROR((VLOOKUP($A141,fundbal1516,17,FALSE))+(VLOOKUP($A141,fundbal1516,18,FALSE)),0)</f>
        <v>1247234.8799999999</v>
      </c>
      <c r="N141" s="29">
        <f>SUM($K141:$M141)/$P141</f>
        <v>0.97687516368584737</v>
      </c>
      <c r="O141" s="30">
        <f>SUM($K141:$M141)/$D141</f>
        <v>2131.8067890472771</v>
      </c>
      <c r="P141" s="28">
        <f>IFERROR(VLOOKUP($A141,fundbal1516_2,3,FALSE),0)</f>
        <v>1276759.74</v>
      </c>
    </row>
    <row r="142" spans="1:17" x14ac:dyDescent="0.2">
      <c r="A142" s="1" t="s">
        <v>215</v>
      </c>
      <c r="B142" s="26" t="s">
        <v>24</v>
      </c>
      <c r="C142" s="1" t="s">
        <v>216</v>
      </c>
      <c r="D142" s="27">
        <f>VLOOKUP($A142,Enroll1516,3,FALSE)</f>
        <v>1065.6099999999999</v>
      </c>
      <c r="E142" s="28">
        <f>IFERROR(VLOOKUP($A142,fundbal1516,2,FALSE),0)</f>
        <v>5000</v>
      </c>
      <c r="F142" s="29">
        <f>E142/$P142</f>
        <v>3.5437616647344895E-3</v>
      </c>
      <c r="G142" s="27">
        <f>E142/$D142</f>
        <v>4.6921481592702774</v>
      </c>
      <c r="H142" s="28">
        <f>IFERROR((VLOOKUP($A142,fundbal1516,3,FALSE))+(VLOOKUP($A142,fundbal1516,4,FALSE))+(VLOOKUP($A142,fundbal1516,5,FALSE))+(VLOOKUP($A142,fundbal1516,6,FALSE))+(VLOOKUP($A142,fundbal1516,7,FALSE))+(VLOOKUP($A142,fundbal1516,8,FALSE))+(VLOOKUP($A142,fundbal1516,9,FALSE))+(VLOOKUP($A142,fundbal1516,10,FALSE))+(VLOOKUP($A142,fundbal1516,11,FALSE)),0)</f>
        <v>31513.82</v>
      </c>
      <c r="I142" s="29">
        <f>H142/$P142</f>
        <v>2.2335493445068608E-2</v>
      </c>
      <c r="J142" s="27">
        <f>H142/$D142</f>
        <v>29.573502500914973</v>
      </c>
      <c r="K142" s="28">
        <f>IFERROR((VLOOKUP($A142,fundbal1516,12,FALSE))+(VLOOKUP($A142,fundbal1516,13,FALSE)),0)</f>
        <v>709000</v>
      </c>
      <c r="L142" s="28">
        <f>IFERROR((VLOOKUP($A142,fundbal1516,14,FALSE))+(VLOOKUP($A142,fundbal1516,15,FALSE))+(VLOOKUP($A142,fundbal1516,16,FALSE)),0)</f>
        <v>80355</v>
      </c>
      <c r="M142" s="28">
        <f>IFERROR((VLOOKUP($A142,fundbal1516,17,FALSE))+(VLOOKUP($A142,fundbal1516,18,FALSE)),0)</f>
        <v>585061.28</v>
      </c>
      <c r="N142" s="29">
        <f>SUM($K142:$M142)/$P142</f>
        <v>0.97412074489019684</v>
      </c>
      <c r="O142" s="30">
        <f>SUM($K142:$M142)/$D142</f>
        <v>1289.7929636546205</v>
      </c>
      <c r="P142" s="28">
        <f>IFERROR(VLOOKUP($A142,fundbal1516_2,3,FALSE),0)</f>
        <v>1410930.1</v>
      </c>
    </row>
    <row r="143" spans="1:17" x14ac:dyDescent="0.2">
      <c r="A143" s="1" t="s">
        <v>217</v>
      </c>
      <c r="B143" s="26" t="s">
        <v>24</v>
      </c>
      <c r="C143" s="1" t="s">
        <v>218</v>
      </c>
      <c r="D143" s="27">
        <f>VLOOKUP($A143,Enroll1516,3,FALSE)</f>
        <v>1167.4499999999998</v>
      </c>
      <c r="E143" s="28">
        <f>IFERROR(VLOOKUP($A143,fundbal1516,2,FALSE),0)</f>
        <v>1360</v>
      </c>
      <c r="F143" s="29">
        <f>E143/$P143</f>
        <v>1.8122913383054613E-3</v>
      </c>
      <c r="G143" s="27">
        <f>E143/$D143</f>
        <v>1.1649321170071525</v>
      </c>
      <c r="H143" s="28">
        <f>IFERROR((VLOOKUP($A143,fundbal1516,3,FALSE))+(VLOOKUP($A143,fundbal1516,4,FALSE))+(VLOOKUP($A143,fundbal1516,5,FALSE))+(VLOOKUP($A143,fundbal1516,6,FALSE))+(VLOOKUP($A143,fundbal1516,7,FALSE))+(VLOOKUP($A143,fundbal1516,8,FALSE))+(VLOOKUP($A143,fundbal1516,9,FALSE))+(VLOOKUP($A143,fundbal1516,10,FALSE))+(VLOOKUP($A143,fundbal1516,11,FALSE)),0)</f>
        <v>29345.42</v>
      </c>
      <c r="I143" s="29">
        <f>H143/$P143</f>
        <v>3.9104743003629303E-2</v>
      </c>
      <c r="J143" s="27">
        <f>H143/$D143</f>
        <v>25.136339886076495</v>
      </c>
      <c r="K143" s="28">
        <f>IFERROR((VLOOKUP($A143,fundbal1516,12,FALSE))+(VLOOKUP($A143,fundbal1516,13,FALSE)),0)</f>
        <v>0</v>
      </c>
      <c r="L143" s="28">
        <f>IFERROR((VLOOKUP($A143,fundbal1516,14,FALSE))+(VLOOKUP($A143,fundbal1516,15,FALSE))+(VLOOKUP($A143,fundbal1516,16,FALSE)),0)</f>
        <v>62960</v>
      </c>
      <c r="M143" s="28">
        <f>IFERROR((VLOOKUP($A143,fundbal1516,17,FALSE))+(VLOOKUP($A143,fundbal1516,18,FALSE)),0)</f>
        <v>656765.79999999993</v>
      </c>
      <c r="N143" s="29">
        <f>SUM($K143:$M143)/$P143</f>
        <v>0.95908296565806517</v>
      </c>
      <c r="O143" s="30">
        <f>SUM($K143:$M143)/$D143</f>
        <v>616.49389695490174</v>
      </c>
      <c r="P143" s="28">
        <f>IFERROR(VLOOKUP($A143,fundbal1516_2,3,FALSE),0)</f>
        <v>750431.22</v>
      </c>
    </row>
    <row r="144" spans="1:17" x14ac:dyDescent="0.2">
      <c r="B144" s="26"/>
      <c r="C144" s="19" t="s">
        <v>35</v>
      </c>
      <c r="D144" s="31">
        <f>SUM(D139:D143)</f>
        <v>2888.7</v>
      </c>
      <c r="E144" s="32">
        <f>SUM(E139:E143)</f>
        <v>6967.47</v>
      </c>
      <c r="F144" s="22">
        <f t="shared" ref="F144" si="153">E144/$P144</f>
        <v>1.8488270046330441E-3</v>
      </c>
      <c r="G144" s="20">
        <f t="shared" ref="G144" si="154">E144/$D144</f>
        <v>2.4119742444698309</v>
      </c>
      <c r="H144" s="32">
        <f>SUM(H139:H143)</f>
        <v>91318.51999999999</v>
      </c>
      <c r="I144" s="22">
        <f t="shared" ref="I144" si="155">H144/$P144</f>
        <v>2.423148514441005E-2</v>
      </c>
      <c r="J144" s="20">
        <f t="shared" ref="J144" si="156">H144/$D144</f>
        <v>31.612323882715408</v>
      </c>
      <c r="K144" s="32">
        <f>SUM(K139:K143)</f>
        <v>709000</v>
      </c>
      <c r="L144" s="32">
        <f>SUM(L139:L143)</f>
        <v>335815</v>
      </c>
      <c r="M144" s="32">
        <f>SUM(M139:M143)</f>
        <v>2625488.4899999998</v>
      </c>
      <c r="N144" s="22">
        <f t="shared" ref="N144" si="157">SUM($K144:$M144)/$P144</f>
        <v>0.97391968785095695</v>
      </c>
      <c r="O144" s="23">
        <f t="shared" ref="O144" si="158">SUM($K144:$M144)/$D144</f>
        <v>1270.572745525669</v>
      </c>
      <c r="P144" s="32">
        <f>SUM(P139:P143)</f>
        <v>3768589.4799999995</v>
      </c>
      <c r="Q144" s="24">
        <f>SUM(E144,H144,K144:M144)-P144</f>
        <v>0</v>
      </c>
    </row>
    <row r="145" spans="1:16" ht="4.5" customHeight="1" x14ac:dyDescent="0.2">
      <c r="B145" s="33"/>
    </row>
    <row r="146" spans="1:16" x14ac:dyDescent="0.2">
      <c r="B146" s="26" t="s">
        <v>219</v>
      </c>
      <c r="C146" s="19"/>
    </row>
    <row r="147" spans="1:16" x14ac:dyDescent="0.2">
      <c r="A147" s="1" t="s">
        <v>220</v>
      </c>
      <c r="B147" s="26" t="s">
        <v>24</v>
      </c>
      <c r="C147" s="1" t="s">
        <v>221</v>
      </c>
      <c r="D147" s="27">
        <f t="shared" ref="D147:D166" si="159">VLOOKUP($A147,Enroll1516,3,FALSE)</f>
        <v>51908.91</v>
      </c>
      <c r="E147" s="28">
        <f t="shared" ref="E147:E166" si="160">IFERROR(VLOOKUP($A147,fundbal1516,2,FALSE),0)</f>
        <v>1551110.13</v>
      </c>
      <c r="F147" s="29">
        <f t="shared" ref="F147:F167" si="161">E147/$P147</f>
        <v>1.9873247764760134E-2</v>
      </c>
      <c r="G147" s="27">
        <f t="shared" ref="G147:G167" si="162">E147/$D147</f>
        <v>29.881385103251056</v>
      </c>
      <c r="H147" s="28">
        <f t="shared" ref="H147:H166" si="163">IFERROR((VLOOKUP($A147,fundbal1516,3,FALSE))+(VLOOKUP($A147,fundbal1516,4,FALSE))+(VLOOKUP($A147,fundbal1516,5,FALSE))+(VLOOKUP($A147,fundbal1516,6,FALSE))+(VLOOKUP($A147,fundbal1516,7,FALSE))+(VLOOKUP($A147,fundbal1516,8,FALSE))+(VLOOKUP($A147,fundbal1516,9,FALSE))+(VLOOKUP($A147,fundbal1516,10,FALSE))+(VLOOKUP($A147,fundbal1516,11,FALSE)),0)</f>
        <v>5122470.13</v>
      </c>
      <c r="I147" s="29">
        <f t="shared" ref="I147:I167" si="164">H147/$P147</f>
        <v>6.5630490119404389E-2</v>
      </c>
      <c r="J147" s="27">
        <f t="shared" ref="J147:J167" si="165">H147/$D147</f>
        <v>98.681905091052755</v>
      </c>
      <c r="K147" s="28">
        <f t="shared" ref="K147:K166" si="166">IFERROR((VLOOKUP($A147,fundbal1516,12,FALSE))+(VLOOKUP($A147,fundbal1516,13,FALSE)),0)</f>
        <v>23300000</v>
      </c>
      <c r="L147" s="28">
        <f t="shared" ref="L147:L166" si="167">IFERROR((VLOOKUP($A147,fundbal1516,14,FALSE))+(VLOOKUP($A147,fundbal1516,15,FALSE))+(VLOOKUP($A147,fundbal1516,16,FALSE)),0)</f>
        <v>45019063.840000004</v>
      </c>
      <c r="M147" s="28">
        <f t="shared" ref="M147:M166" si="168">IFERROR((VLOOKUP($A147,fundbal1516,17,FALSE))+(VLOOKUP($A147,fundbal1516,18,FALSE)),0)</f>
        <v>3057514</v>
      </c>
      <c r="N147" s="29">
        <f t="shared" ref="N147:N166" si="169">SUM($K147:$M147)/$P147</f>
        <v>0.91449626211583557</v>
      </c>
      <c r="O147" s="30">
        <f t="shared" ref="O147:O167" si="170">SUM($K147:$M147)/$D147</f>
        <v>1375.035188371322</v>
      </c>
      <c r="P147" s="28">
        <f t="shared" ref="P147:P166" si="171">IFERROR(VLOOKUP($A147,fundbal1516_2,3,FALSE),0)</f>
        <v>78050158.099999994</v>
      </c>
    </row>
    <row r="148" spans="1:16" x14ac:dyDescent="0.2">
      <c r="A148" s="1" t="s">
        <v>222</v>
      </c>
      <c r="B148" s="26" t="s">
        <v>24</v>
      </c>
      <c r="C148" s="1" t="s">
        <v>223</v>
      </c>
      <c r="D148" s="27">
        <f t="shared" si="159"/>
        <v>22720.42</v>
      </c>
      <c r="E148" s="28">
        <f t="shared" si="160"/>
        <v>1833821.52</v>
      </c>
      <c r="F148" s="29">
        <f t="shared" si="161"/>
        <v>7.0095460434035861E-2</v>
      </c>
      <c r="G148" s="27">
        <f t="shared" si="162"/>
        <v>80.71248330796702</v>
      </c>
      <c r="H148" s="28">
        <f t="shared" si="163"/>
        <v>75454.509999999995</v>
      </c>
      <c r="I148" s="29">
        <f t="shared" si="164"/>
        <v>2.8841512451411098E-3</v>
      </c>
      <c r="J148" s="27">
        <f t="shared" si="165"/>
        <v>3.3209997878560342</v>
      </c>
      <c r="K148" s="28">
        <f t="shared" si="166"/>
        <v>0</v>
      </c>
      <c r="L148" s="28">
        <f t="shared" si="167"/>
        <v>2895422</v>
      </c>
      <c r="M148" s="28">
        <f t="shared" si="168"/>
        <v>21357074.91</v>
      </c>
      <c r="N148" s="29">
        <f t="shared" si="169"/>
        <v>0.92702038832082301</v>
      </c>
      <c r="O148" s="30">
        <f t="shared" si="170"/>
        <v>1067.4317160510238</v>
      </c>
      <c r="P148" s="28">
        <f t="shared" si="171"/>
        <v>26161772.940000001</v>
      </c>
    </row>
    <row r="149" spans="1:16" x14ac:dyDescent="0.2">
      <c r="A149" s="1" t="s">
        <v>224</v>
      </c>
      <c r="B149" s="26" t="s">
        <v>24</v>
      </c>
      <c r="C149" s="1" t="s">
        <v>225</v>
      </c>
      <c r="D149" s="27">
        <f t="shared" si="159"/>
        <v>4033.6099999999997</v>
      </c>
      <c r="E149" s="28">
        <f t="shared" si="160"/>
        <v>23140</v>
      </c>
      <c r="F149" s="29">
        <f t="shared" si="161"/>
        <v>4.3215705362746317E-3</v>
      </c>
      <c r="G149" s="27">
        <f t="shared" si="162"/>
        <v>5.736796566847068</v>
      </c>
      <c r="H149" s="28">
        <f t="shared" si="163"/>
        <v>200000</v>
      </c>
      <c r="I149" s="29">
        <f t="shared" si="164"/>
        <v>3.7351517167455765E-2</v>
      </c>
      <c r="J149" s="27">
        <f t="shared" si="165"/>
        <v>49.583375685800071</v>
      </c>
      <c r="K149" s="28">
        <f t="shared" si="166"/>
        <v>0</v>
      </c>
      <c r="L149" s="28">
        <f t="shared" si="167"/>
        <v>100000</v>
      </c>
      <c r="M149" s="28">
        <f t="shared" si="168"/>
        <v>5031394.84</v>
      </c>
      <c r="N149" s="29">
        <f t="shared" si="169"/>
        <v>0.95832691229626965</v>
      </c>
      <c r="O149" s="30">
        <f t="shared" si="170"/>
        <v>1272.1593907194797</v>
      </c>
      <c r="P149" s="28">
        <f t="shared" si="171"/>
        <v>5354534.84</v>
      </c>
    </row>
    <row r="150" spans="1:16" x14ac:dyDescent="0.2">
      <c r="A150" s="1" t="s">
        <v>226</v>
      </c>
      <c r="B150" s="26" t="s">
        <v>24</v>
      </c>
      <c r="C150" s="1" t="s">
        <v>227</v>
      </c>
      <c r="D150" s="27">
        <f t="shared" si="159"/>
        <v>4286.3500000000004</v>
      </c>
      <c r="E150" s="28">
        <f t="shared" si="160"/>
        <v>175652.54</v>
      </c>
      <c r="F150" s="29">
        <f t="shared" si="161"/>
        <v>2.4194284371192268E-2</v>
      </c>
      <c r="G150" s="27">
        <f t="shared" si="162"/>
        <v>40.979514038750914</v>
      </c>
      <c r="H150" s="28">
        <f t="shared" si="163"/>
        <v>102754.39</v>
      </c>
      <c r="I150" s="29">
        <f t="shared" si="164"/>
        <v>1.4153333234170111E-2</v>
      </c>
      <c r="J150" s="27">
        <f t="shared" si="165"/>
        <v>23.972468417184782</v>
      </c>
      <c r="K150" s="28">
        <f t="shared" si="166"/>
        <v>1400000</v>
      </c>
      <c r="L150" s="28">
        <f t="shared" si="167"/>
        <v>0</v>
      </c>
      <c r="M150" s="28">
        <f t="shared" si="168"/>
        <v>5581677.2000000002</v>
      </c>
      <c r="N150" s="29">
        <f t="shared" si="169"/>
        <v>0.96165238239463768</v>
      </c>
      <c r="O150" s="30">
        <f t="shared" si="170"/>
        <v>1628.8164055665075</v>
      </c>
      <c r="P150" s="28">
        <f t="shared" si="171"/>
        <v>7260084.1299999999</v>
      </c>
    </row>
    <row r="151" spans="1:16" x14ac:dyDescent="0.2">
      <c r="A151" s="1" t="s">
        <v>228</v>
      </c>
      <c r="B151" s="26" t="s">
        <v>24</v>
      </c>
      <c r="C151" s="1" t="s">
        <v>229</v>
      </c>
      <c r="D151" s="27">
        <f t="shared" si="159"/>
        <v>19844.010000000002</v>
      </c>
      <c r="E151" s="28">
        <f t="shared" si="160"/>
        <v>607673.56000000006</v>
      </c>
      <c r="F151" s="29">
        <f t="shared" si="161"/>
        <v>3.7044300252066009E-2</v>
      </c>
      <c r="G151" s="27">
        <f t="shared" si="162"/>
        <v>30.622518331728315</v>
      </c>
      <c r="H151" s="28">
        <f t="shared" si="163"/>
        <v>1010048.09</v>
      </c>
      <c r="I151" s="29">
        <f t="shared" si="164"/>
        <v>6.1573395944667708E-2</v>
      </c>
      <c r="J151" s="27">
        <f t="shared" si="165"/>
        <v>50.899394326045986</v>
      </c>
      <c r="K151" s="28">
        <f t="shared" si="166"/>
        <v>0</v>
      </c>
      <c r="L151" s="28">
        <f t="shared" si="167"/>
        <v>4975960.83</v>
      </c>
      <c r="M151" s="28">
        <f t="shared" si="168"/>
        <v>9810286.7100000009</v>
      </c>
      <c r="N151" s="29">
        <f t="shared" si="169"/>
        <v>0.90138230380326634</v>
      </c>
      <c r="O151" s="30">
        <f t="shared" si="170"/>
        <v>745.12397141505164</v>
      </c>
      <c r="P151" s="28">
        <f t="shared" si="171"/>
        <v>16403969.189999999</v>
      </c>
    </row>
    <row r="152" spans="1:16" x14ac:dyDescent="0.2">
      <c r="A152" s="1" t="s">
        <v>230</v>
      </c>
      <c r="B152" s="26" t="s">
        <v>24</v>
      </c>
      <c r="C152" s="1" t="s">
        <v>231</v>
      </c>
      <c r="D152" s="27">
        <f t="shared" si="159"/>
        <v>1537.4899999999996</v>
      </c>
      <c r="E152" s="28">
        <f t="shared" si="160"/>
        <v>0</v>
      </c>
      <c r="F152" s="29">
        <f t="shared" si="161"/>
        <v>0</v>
      </c>
      <c r="G152" s="27">
        <f t="shared" si="162"/>
        <v>0</v>
      </c>
      <c r="H152" s="28">
        <f t="shared" si="163"/>
        <v>0</v>
      </c>
      <c r="I152" s="29">
        <f t="shared" si="164"/>
        <v>0</v>
      </c>
      <c r="J152" s="27">
        <f t="shared" si="165"/>
        <v>0</v>
      </c>
      <c r="K152" s="28">
        <f t="shared" si="166"/>
        <v>0</v>
      </c>
      <c r="L152" s="28">
        <f t="shared" si="167"/>
        <v>164352.82</v>
      </c>
      <c r="M152" s="28">
        <f t="shared" si="168"/>
        <v>967600</v>
      </c>
      <c r="N152" s="29">
        <f t="shared" si="169"/>
        <v>1</v>
      </c>
      <c r="O152" s="30">
        <f t="shared" si="170"/>
        <v>736.2342649383088</v>
      </c>
      <c r="P152" s="28">
        <f t="shared" si="171"/>
        <v>1131952.82</v>
      </c>
    </row>
    <row r="153" spans="1:16" x14ac:dyDescent="0.2">
      <c r="A153" s="1" t="s">
        <v>232</v>
      </c>
      <c r="B153" s="26" t="s">
        <v>24</v>
      </c>
      <c r="C153" s="1" t="s">
        <v>233</v>
      </c>
      <c r="D153" s="27">
        <f t="shared" si="159"/>
        <v>15737.800000000001</v>
      </c>
      <c r="E153" s="28">
        <f t="shared" si="160"/>
        <v>1024265.51</v>
      </c>
      <c r="F153" s="29">
        <f t="shared" si="161"/>
        <v>7.3804133507003433E-2</v>
      </c>
      <c r="G153" s="27">
        <f t="shared" si="162"/>
        <v>65.083144403919221</v>
      </c>
      <c r="H153" s="28">
        <f t="shared" si="163"/>
        <v>2572836.89</v>
      </c>
      <c r="I153" s="29">
        <f t="shared" si="164"/>
        <v>0.18538747567640301</v>
      </c>
      <c r="J153" s="27">
        <f t="shared" si="165"/>
        <v>163.48135635222204</v>
      </c>
      <c r="K153" s="28">
        <f t="shared" si="166"/>
        <v>0</v>
      </c>
      <c r="L153" s="28">
        <f t="shared" si="167"/>
        <v>2288646.46</v>
      </c>
      <c r="M153" s="28">
        <f t="shared" si="168"/>
        <v>7992410.2800000003</v>
      </c>
      <c r="N153" s="29">
        <f t="shared" si="169"/>
        <v>0.74080839081659355</v>
      </c>
      <c r="O153" s="30">
        <f t="shared" si="170"/>
        <v>653.27153350531842</v>
      </c>
      <c r="P153" s="28">
        <f t="shared" si="171"/>
        <v>13878159.140000001</v>
      </c>
    </row>
    <row r="154" spans="1:16" x14ac:dyDescent="0.2">
      <c r="A154" s="1" t="s">
        <v>234</v>
      </c>
      <c r="B154" s="26" t="s">
        <v>24</v>
      </c>
      <c r="C154" s="1" t="s">
        <v>235</v>
      </c>
      <c r="D154" s="27">
        <f t="shared" si="159"/>
        <v>42.53</v>
      </c>
      <c r="E154" s="28">
        <f t="shared" si="160"/>
        <v>0</v>
      </c>
      <c r="F154" s="29">
        <f t="shared" si="161"/>
        <v>0</v>
      </c>
      <c r="G154" s="27">
        <f t="shared" si="162"/>
        <v>0</v>
      </c>
      <c r="H154" s="28">
        <f t="shared" si="163"/>
        <v>0</v>
      </c>
      <c r="I154" s="29">
        <f t="shared" si="164"/>
        <v>0</v>
      </c>
      <c r="J154" s="27">
        <f t="shared" si="165"/>
        <v>0</v>
      </c>
      <c r="K154" s="28">
        <f t="shared" si="166"/>
        <v>0</v>
      </c>
      <c r="L154" s="28">
        <f t="shared" si="167"/>
        <v>500000</v>
      </c>
      <c r="M154" s="28">
        <f t="shared" si="168"/>
        <v>801002.97</v>
      </c>
      <c r="N154" s="29">
        <f t="shared" si="169"/>
        <v>1</v>
      </c>
      <c r="O154" s="30">
        <f t="shared" si="170"/>
        <v>30590.241476604748</v>
      </c>
      <c r="P154" s="28">
        <f t="shared" si="171"/>
        <v>1301002.97</v>
      </c>
    </row>
    <row r="155" spans="1:16" x14ac:dyDescent="0.2">
      <c r="A155" s="1" t="s">
        <v>236</v>
      </c>
      <c r="B155" s="26" t="s">
        <v>24</v>
      </c>
      <c r="C155" s="1" t="s">
        <v>237</v>
      </c>
      <c r="D155" s="27">
        <f t="shared" si="159"/>
        <v>19654.280000000006</v>
      </c>
      <c r="E155" s="28">
        <f t="shared" si="160"/>
        <v>2639129.36</v>
      </c>
      <c r="F155" s="29">
        <f t="shared" si="161"/>
        <v>0.11655214109792648</v>
      </c>
      <c r="G155" s="27">
        <f t="shared" si="162"/>
        <v>134.2775904281408</v>
      </c>
      <c r="H155" s="28">
        <f t="shared" si="163"/>
        <v>207461.58</v>
      </c>
      <c r="I155" s="29">
        <f t="shared" si="164"/>
        <v>9.1621470743513539E-3</v>
      </c>
      <c r="J155" s="27">
        <f t="shared" si="165"/>
        <v>10.555542100753623</v>
      </c>
      <c r="K155" s="28">
        <f t="shared" si="166"/>
        <v>0</v>
      </c>
      <c r="L155" s="28">
        <f t="shared" si="167"/>
        <v>5650564.5600000005</v>
      </c>
      <c r="M155" s="28">
        <f t="shared" si="168"/>
        <v>14146181.08</v>
      </c>
      <c r="N155" s="29">
        <f t="shared" si="169"/>
        <v>0.8742857118277223</v>
      </c>
      <c r="O155" s="30">
        <f t="shared" si="170"/>
        <v>1007.2485809706585</v>
      </c>
      <c r="P155" s="28">
        <f t="shared" si="171"/>
        <v>22643336.579999998</v>
      </c>
    </row>
    <row r="156" spans="1:16" x14ac:dyDescent="0.2">
      <c r="A156" s="1" t="s">
        <v>238</v>
      </c>
      <c r="B156" s="26" t="s">
        <v>24</v>
      </c>
      <c r="C156" s="1" t="s">
        <v>239</v>
      </c>
      <c r="D156" s="27">
        <f t="shared" si="159"/>
        <v>2981.2899999999991</v>
      </c>
      <c r="E156" s="28">
        <f t="shared" si="160"/>
        <v>31480.02</v>
      </c>
      <c r="F156" s="29">
        <f t="shared" si="161"/>
        <v>1.1784814617889739E-2</v>
      </c>
      <c r="G156" s="27">
        <f t="shared" si="162"/>
        <v>10.559194174333932</v>
      </c>
      <c r="H156" s="28">
        <f t="shared" si="163"/>
        <v>169876.19</v>
      </c>
      <c r="I156" s="29">
        <f t="shared" si="164"/>
        <v>6.3594604042291419E-2</v>
      </c>
      <c r="J156" s="27">
        <f t="shared" si="165"/>
        <v>56.980766715079731</v>
      </c>
      <c r="K156" s="28">
        <f t="shared" si="166"/>
        <v>0</v>
      </c>
      <c r="L156" s="28">
        <f t="shared" si="167"/>
        <v>542771.19999999995</v>
      </c>
      <c r="M156" s="28">
        <f t="shared" si="168"/>
        <v>1927108.5</v>
      </c>
      <c r="N156" s="29">
        <f t="shared" si="169"/>
        <v>0.92462058133981884</v>
      </c>
      <c r="O156" s="30">
        <f t="shared" si="170"/>
        <v>828.46006259035551</v>
      </c>
      <c r="P156" s="28">
        <f t="shared" si="171"/>
        <v>2671235.91</v>
      </c>
    </row>
    <row r="157" spans="1:16" x14ac:dyDescent="0.2">
      <c r="A157" s="1" t="s">
        <v>240</v>
      </c>
      <c r="B157" s="26" t="s">
        <v>24</v>
      </c>
      <c r="C157" s="1" t="s">
        <v>241</v>
      </c>
      <c r="D157" s="27">
        <f t="shared" si="159"/>
        <v>3159.6400000000003</v>
      </c>
      <c r="E157" s="28">
        <f t="shared" si="160"/>
        <v>0</v>
      </c>
      <c r="F157" s="29">
        <f t="shared" si="161"/>
        <v>0</v>
      </c>
      <c r="G157" s="27">
        <f t="shared" si="162"/>
        <v>0</v>
      </c>
      <c r="H157" s="28">
        <f t="shared" si="163"/>
        <v>7000</v>
      </c>
      <c r="I157" s="29">
        <f t="shared" si="164"/>
        <v>1.7692950471365476E-3</v>
      </c>
      <c r="J157" s="27">
        <f t="shared" si="165"/>
        <v>2.2154422655745587</v>
      </c>
      <c r="K157" s="28">
        <f t="shared" si="166"/>
        <v>0</v>
      </c>
      <c r="L157" s="28">
        <f t="shared" si="167"/>
        <v>709069.8</v>
      </c>
      <c r="M157" s="28">
        <f t="shared" si="168"/>
        <v>3240308.2</v>
      </c>
      <c r="N157" s="29">
        <f t="shared" si="169"/>
        <v>0.99823070495286348</v>
      </c>
      <c r="O157" s="30">
        <f t="shared" si="170"/>
        <v>1249.9455634186172</v>
      </c>
      <c r="P157" s="28">
        <f t="shared" si="171"/>
        <v>3956378</v>
      </c>
    </row>
    <row r="158" spans="1:16" x14ac:dyDescent="0.2">
      <c r="A158" s="1" t="s">
        <v>242</v>
      </c>
      <c r="B158" s="26" t="s">
        <v>24</v>
      </c>
      <c r="C158" s="1" t="s">
        <v>243</v>
      </c>
      <c r="D158" s="27">
        <f t="shared" si="159"/>
        <v>15752.660000000002</v>
      </c>
      <c r="E158" s="28">
        <f t="shared" si="160"/>
        <v>395350.2</v>
      </c>
      <c r="F158" s="29">
        <f t="shared" si="161"/>
        <v>2.7868841382601036E-2</v>
      </c>
      <c r="G158" s="27">
        <f t="shared" si="162"/>
        <v>25.097361334530166</v>
      </c>
      <c r="H158" s="28">
        <f t="shared" si="163"/>
        <v>2922830.9000000004</v>
      </c>
      <c r="I158" s="29">
        <f t="shared" si="164"/>
        <v>0.20603482871708434</v>
      </c>
      <c r="J158" s="27">
        <f t="shared" si="165"/>
        <v>185.54522855187633</v>
      </c>
      <c r="K158" s="28">
        <f t="shared" si="166"/>
        <v>0</v>
      </c>
      <c r="L158" s="28">
        <f t="shared" si="167"/>
        <v>2100000</v>
      </c>
      <c r="M158" s="28">
        <f t="shared" si="168"/>
        <v>8767919.9499999993</v>
      </c>
      <c r="N158" s="29">
        <f t="shared" si="169"/>
        <v>0.76609632990031451</v>
      </c>
      <c r="O158" s="30">
        <f t="shared" si="170"/>
        <v>689.91014533418468</v>
      </c>
      <c r="P158" s="28">
        <f t="shared" si="171"/>
        <v>14186101.050000001</v>
      </c>
    </row>
    <row r="159" spans="1:16" x14ac:dyDescent="0.2">
      <c r="A159" s="1" t="s">
        <v>244</v>
      </c>
      <c r="B159" s="26" t="s">
        <v>24</v>
      </c>
      <c r="C159" s="1" t="s">
        <v>245</v>
      </c>
      <c r="D159" s="27">
        <f t="shared" si="159"/>
        <v>7829.7900000000009</v>
      </c>
      <c r="E159" s="28">
        <f t="shared" si="160"/>
        <v>0</v>
      </c>
      <c r="F159" s="29">
        <f t="shared" si="161"/>
        <v>0</v>
      </c>
      <c r="G159" s="27">
        <f t="shared" si="162"/>
        <v>0</v>
      </c>
      <c r="H159" s="28">
        <f t="shared" si="163"/>
        <v>0</v>
      </c>
      <c r="I159" s="29">
        <f t="shared" si="164"/>
        <v>0</v>
      </c>
      <c r="J159" s="27">
        <f t="shared" si="165"/>
        <v>0</v>
      </c>
      <c r="K159" s="28">
        <f t="shared" si="166"/>
        <v>0</v>
      </c>
      <c r="L159" s="28">
        <f t="shared" si="167"/>
        <v>0</v>
      </c>
      <c r="M159" s="28">
        <f t="shared" si="168"/>
        <v>14412358.77</v>
      </c>
      <c r="N159" s="29">
        <f t="shared" si="169"/>
        <v>1</v>
      </c>
      <c r="O159" s="30">
        <f t="shared" si="170"/>
        <v>1840.7082143965545</v>
      </c>
      <c r="P159" s="28">
        <f t="shared" si="171"/>
        <v>14412358.77</v>
      </c>
    </row>
    <row r="160" spans="1:16" x14ac:dyDescent="0.2">
      <c r="A160" s="1" t="s">
        <v>246</v>
      </c>
      <c r="B160" s="26" t="s">
        <v>24</v>
      </c>
      <c r="C160" s="1" t="s">
        <v>247</v>
      </c>
      <c r="D160" s="27">
        <f t="shared" si="159"/>
        <v>6643.17</v>
      </c>
      <c r="E160" s="28">
        <f t="shared" si="160"/>
        <v>49158.06</v>
      </c>
      <c r="F160" s="29">
        <f t="shared" si="161"/>
        <v>6.5867694481935605E-3</v>
      </c>
      <c r="G160" s="27">
        <f t="shared" si="162"/>
        <v>7.399789558298222</v>
      </c>
      <c r="H160" s="28">
        <f t="shared" si="163"/>
        <v>490060.39</v>
      </c>
      <c r="I160" s="29">
        <f t="shared" si="164"/>
        <v>6.5663999039462115E-2</v>
      </c>
      <c r="J160" s="27">
        <f t="shared" si="165"/>
        <v>73.769057543311405</v>
      </c>
      <c r="K160" s="28">
        <f t="shared" si="166"/>
        <v>0</v>
      </c>
      <c r="L160" s="28">
        <f t="shared" si="167"/>
        <v>5700000</v>
      </c>
      <c r="M160" s="28">
        <f t="shared" si="168"/>
        <v>1223933.31</v>
      </c>
      <c r="N160" s="29">
        <f t="shared" si="169"/>
        <v>0.92774923151234445</v>
      </c>
      <c r="O160" s="30">
        <f t="shared" si="170"/>
        <v>1042.2634540437773</v>
      </c>
      <c r="P160" s="28">
        <f t="shared" si="171"/>
        <v>7463151.7599999998</v>
      </c>
    </row>
    <row r="161" spans="1:17" x14ac:dyDescent="0.2">
      <c r="A161" s="1" t="s">
        <v>248</v>
      </c>
      <c r="B161" s="26" t="s">
        <v>24</v>
      </c>
      <c r="C161" s="1" t="s">
        <v>249</v>
      </c>
      <c r="D161" s="27">
        <f t="shared" si="159"/>
        <v>19309.539999999997</v>
      </c>
      <c r="E161" s="28">
        <f t="shared" si="160"/>
        <v>281611.40999999997</v>
      </c>
      <c r="F161" s="29">
        <f t="shared" si="161"/>
        <v>1.0582387330068293E-2</v>
      </c>
      <c r="G161" s="27">
        <f t="shared" si="162"/>
        <v>14.584055860471043</v>
      </c>
      <c r="H161" s="28">
        <f t="shared" si="163"/>
        <v>1751699.1</v>
      </c>
      <c r="I161" s="29">
        <f t="shared" si="164"/>
        <v>6.5825309996963663E-2</v>
      </c>
      <c r="J161" s="27">
        <f t="shared" si="165"/>
        <v>90.716770052523273</v>
      </c>
      <c r="K161" s="28">
        <f t="shared" si="166"/>
        <v>1088220</v>
      </c>
      <c r="L161" s="28">
        <f t="shared" si="167"/>
        <v>10000000</v>
      </c>
      <c r="M161" s="28">
        <f t="shared" si="168"/>
        <v>13489800.300000001</v>
      </c>
      <c r="N161" s="29">
        <f t="shared" si="169"/>
        <v>0.9235923026729681</v>
      </c>
      <c r="O161" s="30">
        <f t="shared" si="170"/>
        <v>1272.8433872583191</v>
      </c>
      <c r="P161" s="28">
        <f t="shared" si="171"/>
        <v>26611330.809999999</v>
      </c>
    </row>
    <row r="162" spans="1:17" x14ac:dyDescent="0.2">
      <c r="A162" s="1" t="s">
        <v>250</v>
      </c>
      <c r="B162" s="26" t="s">
        <v>24</v>
      </c>
      <c r="C162" s="1" t="s">
        <v>251</v>
      </c>
      <c r="D162" s="27">
        <f t="shared" si="159"/>
        <v>9343.32</v>
      </c>
      <c r="E162" s="28">
        <f t="shared" si="160"/>
        <v>303440.73</v>
      </c>
      <c r="F162" s="29">
        <f t="shared" si="161"/>
        <v>1.5836812949309512E-2</v>
      </c>
      <c r="G162" s="27">
        <f t="shared" si="162"/>
        <v>32.476756656092263</v>
      </c>
      <c r="H162" s="28">
        <f t="shared" si="163"/>
        <v>460632.1</v>
      </c>
      <c r="I162" s="29">
        <f t="shared" si="164"/>
        <v>2.404075552463782E-2</v>
      </c>
      <c r="J162" s="27">
        <f t="shared" si="165"/>
        <v>49.300687550035747</v>
      </c>
      <c r="K162" s="28">
        <f t="shared" si="166"/>
        <v>3172308</v>
      </c>
      <c r="L162" s="28">
        <f t="shared" si="167"/>
        <v>1079767.9099999999</v>
      </c>
      <c r="M162" s="28">
        <f t="shared" si="168"/>
        <v>14144318.140000001</v>
      </c>
      <c r="N162" s="29">
        <f t="shared" si="169"/>
        <v>0.96012243152605281</v>
      </c>
      <c r="O162" s="30">
        <f t="shared" si="170"/>
        <v>1968.9354587020462</v>
      </c>
      <c r="P162" s="28">
        <f t="shared" si="171"/>
        <v>19160466.879999999</v>
      </c>
    </row>
    <row r="163" spans="1:17" x14ac:dyDescent="0.2">
      <c r="A163" s="1" t="s">
        <v>252</v>
      </c>
      <c r="B163" s="26" t="s">
        <v>24</v>
      </c>
      <c r="C163" s="1" t="s">
        <v>253</v>
      </c>
      <c r="D163" s="27">
        <f t="shared" si="159"/>
        <v>27515.849999999995</v>
      </c>
      <c r="E163" s="28">
        <f t="shared" si="160"/>
        <v>4322129</v>
      </c>
      <c r="F163" s="29">
        <f t="shared" si="161"/>
        <v>9.5726894114947489E-2</v>
      </c>
      <c r="G163" s="27">
        <f t="shared" si="162"/>
        <v>157.07779334456325</v>
      </c>
      <c r="H163" s="28">
        <f t="shared" si="163"/>
        <v>3071049</v>
      </c>
      <c r="I163" s="29">
        <f t="shared" si="164"/>
        <v>6.8017863984350155E-2</v>
      </c>
      <c r="J163" s="27">
        <f t="shared" si="165"/>
        <v>111.61018104110906</v>
      </c>
      <c r="K163" s="28">
        <f t="shared" si="166"/>
        <v>0</v>
      </c>
      <c r="L163" s="28">
        <f t="shared" si="167"/>
        <v>0</v>
      </c>
      <c r="M163" s="28">
        <f t="shared" si="168"/>
        <v>37757445.969999999</v>
      </c>
      <c r="N163" s="29">
        <f t="shared" si="169"/>
        <v>0.83625524190070233</v>
      </c>
      <c r="O163" s="30">
        <f t="shared" si="170"/>
        <v>1372.2071449728069</v>
      </c>
      <c r="P163" s="28">
        <f t="shared" si="171"/>
        <v>45150623.969999999</v>
      </c>
    </row>
    <row r="164" spans="1:17" x14ac:dyDescent="0.2">
      <c r="A164" s="1" t="s">
        <v>254</v>
      </c>
      <c r="B164" s="26" t="s">
        <v>24</v>
      </c>
      <c r="C164" s="1" t="s">
        <v>255</v>
      </c>
      <c r="D164" s="27">
        <f t="shared" si="159"/>
        <v>27484.86</v>
      </c>
      <c r="E164" s="28">
        <f t="shared" si="160"/>
        <v>1131204.32</v>
      </c>
      <c r="F164" s="29">
        <f t="shared" si="161"/>
        <v>0.29403523191450381</v>
      </c>
      <c r="G164" s="27">
        <f t="shared" si="162"/>
        <v>41.157361543773554</v>
      </c>
      <c r="H164" s="28">
        <f t="shared" si="163"/>
        <v>2616657.36</v>
      </c>
      <c r="I164" s="29">
        <f t="shared" si="164"/>
        <v>0.6801507385406671</v>
      </c>
      <c r="J164" s="27">
        <f t="shared" si="165"/>
        <v>95.203590631351219</v>
      </c>
      <c r="K164" s="28">
        <f t="shared" si="166"/>
        <v>0</v>
      </c>
      <c r="L164" s="28">
        <f t="shared" si="167"/>
        <v>0</v>
      </c>
      <c r="M164" s="28">
        <f t="shared" si="168"/>
        <v>99311.03</v>
      </c>
      <c r="N164" s="29">
        <f t="shared" si="169"/>
        <v>2.5814029544829038E-2</v>
      </c>
      <c r="O164" s="30">
        <f t="shared" si="170"/>
        <v>3.6132994674158789</v>
      </c>
      <c r="P164" s="28">
        <f t="shared" si="171"/>
        <v>3847172.71</v>
      </c>
    </row>
    <row r="165" spans="1:17" x14ac:dyDescent="0.2">
      <c r="A165" s="1" t="s">
        <v>256</v>
      </c>
      <c r="B165" s="26" t="s">
        <v>24</v>
      </c>
      <c r="C165" s="1" t="s">
        <v>257</v>
      </c>
      <c r="D165" s="27">
        <f t="shared" si="159"/>
        <v>20672.560000000001</v>
      </c>
      <c r="E165" s="28">
        <f t="shared" si="160"/>
        <v>2636788</v>
      </c>
      <c r="F165" s="29">
        <f t="shared" si="161"/>
        <v>0.1091615759969559</v>
      </c>
      <c r="G165" s="27">
        <f t="shared" si="162"/>
        <v>127.55014376545526</v>
      </c>
      <c r="H165" s="28">
        <f t="shared" si="163"/>
        <v>1167580</v>
      </c>
      <c r="I165" s="29">
        <f t="shared" si="164"/>
        <v>4.8337171172853403E-2</v>
      </c>
      <c r="J165" s="27">
        <f t="shared" si="165"/>
        <v>56.479700627304986</v>
      </c>
      <c r="K165" s="28">
        <f t="shared" si="166"/>
        <v>0</v>
      </c>
      <c r="L165" s="28">
        <f t="shared" si="167"/>
        <v>5874319</v>
      </c>
      <c r="M165" s="28">
        <f t="shared" si="168"/>
        <v>14476222.6</v>
      </c>
      <c r="N165" s="29">
        <f t="shared" si="169"/>
        <v>0.84250125283019073</v>
      </c>
      <c r="O165" s="30">
        <f t="shared" si="170"/>
        <v>984.42290650021096</v>
      </c>
      <c r="P165" s="28">
        <f t="shared" si="171"/>
        <v>24154909.600000001</v>
      </c>
    </row>
    <row r="166" spans="1:17" x14ac:dyDescent="0.2">
      <c r="A166" s="1" t="s">
        <v>258</v>
      </c>
      <c r="B166" s="26" t="s">
        <v>24</v>
      </c>
      <c r="C166" s="1" t="s">
        <v>259</v>
      </c>
      <c r="D166" s="27">
        <f t="shared" si="159"/>
        <v>416.69</v>
      </c>
      <c r="E166" s="28">
        <f t="shared" si="160"/>
        <v>0</v>
      </c>
      <c r="F166" s="29">
        <f t="shared" si="161"/>
        <v>0</v>
      </c>
      <c r="G166" s="27">
        <f t="shared" si="162"/>
        <v>0</v>
      </c>
      <c r="H166" s="28">
        <f t="shared" si="163"/>
        <v>0</v>
      </c>
      <c r="I166" s="29">
        <f t="shared" si="164"/>
        <v>0</v>
      </c>
      <c r="J166" s="27">
        <f t="shared" si="165"/>
        <v>0</v>
      </c>
      <c r="K166" s="28">
        <f t="shared" si="166"/>
        <v>0</v>
      </c>
      <c r="L166" s="28">
        <f t="shared" si="167"/>
        <v>0</v>
      </c>
      <c r="M166" s="28">
        <f t="shared" si="168"/>
        <v>476390.64</v>
      </c>
      <c r="N166" s="29">
        <f t="shared" si="169"/>
        <v>1</v>
      </c>
      <c r="O166" s="30">
        <f t="shared" si="170"/>
        <v>1143.2735126832897</v>
      </c>
      <c r="P166" s="28">
        <f t="shared" si="171"/>
        <v>476390.64</v>
      </c>
    </row>
    <row r="167" spans="1:17" x14ac:dyDescent="0.2">
      <c r="B167" s="26"/>
      <c r="C167" s="19" t="s">
        <v>35</v>
      </c>
      <c r="D167" s="31">
        <f>SUM(D147:D166)</f>
        <v>280874.77000000008</v>
      </c>
      <c r="E167" s="32">
        <f>SUM(E147:E166)</f>
        <v>17005954.359999999</v>
      </c>
      <c r="F167" s="22">
        <f t="shared" si="161"/>
        <v>5.0874129803665458E-2</v>
      </c>
      <c r="G167" s="20">
        <f t="shared" si="162"/>
        <v>60.546393540437947</v>
      </c>
      <c r="H167" s="32">
        <f>SUM(H147:H166)</f>
        <v>21948410.629999999</v>
      </c>
      <c r="I167" s="22">
        <f t="shared" si="164"/>
        <v>6.5659725278409534E-2</v>
      </c>
      <c r="J167" s="20">
        <f t="shared" si="165"/>
        <v>78.143047985406426</v>
      </c>
      <c r="K167" s="32">
        <f>SUM(K147:K166)</f>
        <v>28960528</v>
      </c>
      <c r="L167" s="32">
        <f>SUM(L147:L166)</f>
        <v>87599938.420000002</v>
      </c>
      <c r="M167" s="32">
        <f>SUM(M147:M166)</f>
        <v>178760259.39999998</v>
      </c>
      <c r="N167" s="22">
        <f t="shared" ref="N167" si="172">SUM($K167:$M167)/$P167</f>
        <v>0.88346614491792497</v>
      </c>
      <c r="O167" s="23">
        <f t="shared" si="170"/>
        <v>1051.4320165531419</v>
      </c>
      <c r="P167" s="32">
        <f>SUM(P147:P166)</f>
        <v>334275090.81</v>
      </c>
      <c r="Q167" s="24">
        <f>SUM(E167,H167,K167:M167)-P167</f>
        <v>0</v>
      </c>
    </row>
    <row r="168" spans="1:17" ht="4.5" customHeight="1" x14ac:dyDescent="0.2">
      <c r="B168" s="26" t="s">
        <v>24</v>
      </c>
    </row>
    <row r="169" spans="1:17" x14ac:dyDescent="0.2">
      <c r="B169" s="26" t="s">
        <v>260</v>
      </c>
      <c r="C169" s="19"/>
    </row>
    <row r="170" spans="1:17" x14ac:dyDescent="0.2">
      <c r="A170" s="1" t="s">
        <v>261</v>
      </c>
      <c r="B170" s="33"/>
      <c r="C170" s="1" t="s">
        <v>262</v>
      </c>
      <c r="D170" s="27">
        <f t="shared" ref="D170:D175" si="173">VLOOKUP($A170,Enroll1516,3,FALSE)</f>
        <v>5373.1699999999992</v>
      </c>
      <c r="E170" s="28">
        <f t="shared" ref="E170:E175" si="174">IFERROR(VLOOKUP($A170,fundbal1516,2,FALSE),0)</f>
        <v>193175</v>
      </c>
      <c r="F170" s="29">
        <f t="shared" ref="F170:F176" si="175">E170/$P170</f>
        <v>1.8285950024872964E-2</v>
      </c>
      <c r="G170" s="27">
        <f t="shared" ref="G170:G176" si="176">E170/$D170</f>
        <v>35.951775209047923</v>
      </c>
      <c r="H170" s="28">
        <f t="shared" ref="H170:H175" si="177">IFERROR((VLOOKUP($A170,fundbal1516,3,FALSE))+(VLOOKUP($A170,fundbal1516,4,FALSE))+(VLOOKUP($A170,fundbal1516,5,FALSE))+(VLOOKUP($A170,fundbal1516,6,FALSE))+(VLOOKUP($A170,fundbal1516,7,FALSE))+(VLOOKUP($A170,fundbal1516,8,FALSE))+(VLOOKUP($A170,fundbal1516,9,FALSE))+(VLOOKUP($A170,fundbal1516,10,FALSE))+(VLOOKUP($A170,fundbal1516,11,FALSE)),0)</f>
        <v>969729</v>
      </c>
      <c r="I170" s="29">
        <f t="shared" ref="I170:I176" si="178">H170/$P170</f>
        <v>9.1794569854639754E-2</v>
      </c>
      <c r="J170" s="27">
        <f t="shared" ref="J170:J176" si="179">H170/$D170</f>
        <v>180.47614350560286</v>
      </c>
      <c r="K170" s="28">
        <f t="shared" ref="K170:K175" si="180">IFERROR((VLOOKUP($A170,fundbal1516,12,FALSE))+(VLOOKUP($A170,fundbal1516,13,FALSE)),0)</f>
        <v>0</v>
      </c>
      <c r="L170" s="28">
        <f t="shared" ref="L170:L175" si="181">IFERROR((VLOOKUP($A170,fundbal1516,14,FALSE))+(VLOOKUP($A170,fundbal1516,15,FALSE))+(VLOOKUP($A170,fundbal1516,16,FALSE)),0)</f>
        <v>6857000</v>
      </c>
      <c r="M170" s="28">
        <f t="shared" ref="M170:M175" si="182">IFERROR((VLOOKUP($A170,fundbal1516,17,FALSE))+(VLOOKUP($A170,fundbal1516,18,FALSE)),0)</f>
        <v>2544217.62</v>
      </c>
      <c r="N170" s="29">
        <f t="shared" ref="N170:N175" si="183">SUM($K170:$M170)/$P170</f>
        <v>0.88991948012048749</v>
      </c>
      <c r="O170" s="30">
        <f t="shared" ref="O170:O176" si="184">SUM($K170:$M170)/$D170</f>
        <v>1749.659441260932</v>
      </c>
      <c r="P170" s="28">
        <f t="shared" ref="P170:P175" si="185">IFERROR(VLOOKUP($A170,fundbal1516_2,3,FALSE),0)</f>
        <v>10564121.619999999</v>
      </c>
    </row>
    <row r="171" spans="1:17" x14ac:dyDescent="0.2">
      <c r="A171" s="1" t="s">
        <v>263</v>
      </c>
      <c r="C171" s="1" t="s">
        <v>264</v>
      </c>
      <c r="D171" s="27">
        <f t="shared" si="173"/>
        <v>3769.74</v>
      </c>
      <c r="E171" s="28">
        <f t="shared" si="174"/>
        <v>257574.91</v>
      </c>
      <c r="F171" s="29">
        <f t="shared" si="175"/>
        <v>8.9318959883981114E-2</v>
      </c>
      <c r="G171" s="27">
        <f t="shared" si="176"/>
        <v>68.32696949922277</v>
      </c>
      <c r="H171" s="28">
        <f t="shared" si="177"/>
        <v>68798.899999999994</v>
      </c>
      <c r="I171" s="29">
        <f t="shared" si="178"/>
        <v>2.3857316650763957E-2</v>
      </c>
      <c r="J171" s="27">
        <f t="shared" si="179"/>
        <v>18.250303734475057</v>
      </c>
      <c r="K171" s="28">
        <f t="shared" si="180"/>
        <v>0</v>
      </c>
      <c r="L171" s="28">
        <f t="shared" si="181"/>
        <v>430176.08</v>
      </c>
      <c r="M171" s="28">
        <f t="shared" si="182"/>
        <v>2127215.33</v>
      </c>
      <c r="N171" s="29">
        <f t="shared" si="183"/>
        <v>0.88682372346525495</v>
      </c>
      <c r="O171" s="30">
        <f t="shared" si="184"/>
        <v>678.39994535432163</v>
      </c>
      <c r="P171" s="28">
        <f t="shared" si="185"/>
        <v>2883765.22</v>
      </c>
    </row>
    <row r="172" spans="1:17" x14ac:dyDescent="0.2">
      <c r="A172" s="1" t="s">
        <v>265</v>
      </c>
      <c r="B172" s="26" t="s">
        <v>24</v>
      </c>
      <c r="C172" s="1" t="s">
        <v>266</v>
      </c>
      <c r="D172" s="27">
        <f t="shared" si="173"/>
        <v>6013.880000000001</v>
      </c>
      <c r="E172" s="28">
        <f t="shared" si="174"/>
        <v>264723.69</v>
      </c>
      <c r="F172" s="29">
        <f t="shared" si="175"/>
        <v>3.2652353923759016E-2</v>
      </c>
      <c r="G172" s="27">
        <f t="shared" si="176"/>
        <v>44.018784877649693</v>
      </c>
      <c r="H172" s="28">
        <f t="shared" si="177"/>
        <v>233710.78</v>
      </c>
      <c r="I172" s="29">
        <f t="shared" si="178"/>
        <v>2.8827065323688183E-2</v>
      </c>
      <c r="J172" s="27">
        <f t="shared" si="179"/>
        <v>38.861896146913466</v>
      </c>
      <c r="K172" s="28">
        <f t="shared" si="180"/>
        <v>480000</v>
      </c>
      <c r="L172" s="28">
        <f t="shared" si="181"/>
        <v>720000</v>
      </c>
      <c r="M172" s="28">
        <f t="shared" si="182"/>
        <v>6408904.1500000004</v>
      </c>
      <c r="N172" s="29">
        <f t="shared" si="183"/>
        <v>0.93852058075255285</v>
      </c>
      <c r="O172" s="30">
        <f t="shared" si="184"/>
        <v>1265.223807259207</v>
      </c>
      <c r="P172" s="28">
        <f t="shared" si="185"/>
        <v>8107338.6200000001</v>
      </c>
    </row>
    <row r="173" spans="1:17" x14ac:dyDescent="0.2">
      <c r="A173" s="1" t="s">
        <v>267</v>
      </c>
      <c r="B173" s="26" t="s">
        <v>24</v>
      </c>
      <c r="C173" s="1" t="s">
        <v>268</v>
      </c>
      <c r="D173" s="27">
        <f t="shared" si="173"/>
        <v>11073.5</v>
      </c>
      <c r="E173" s="28">
        <f t="shared" si="174"/>
        <v>1011681.13</v>
      </c>
      <c r="F173" s="29">
        <f t="shared" si="175"/>
        <v>7.5208771702362537E-2</v>
      </c>
      <c r="G173" s="27">
        <f t="shared" si="176"/>
        <v>91.360557186074857</v>
      </c>
      <c r="H173" s="28">
        <f t="shared" si="177"/>
        <v>283978.17</v>
      </c>
      <c r="I173" s="29">
        <f t="shared" si="178"/>
        <v>2.1111048454550786E-2</v>
      </c>
      <c r="J173" s="27">
        <f t="shared" si="179"/>
        <v>25.644843093872758</v>
      </c>
      <c r="K173" s="28">
        <f t="shared" si="180"/>
        <v>0</v>
      </c>
      <c r="L173" s="28">
        <f t="shared" si="181"/>
        <v>6555952.4800000004</v>
      </c>
      <c r="M173" s="28">
        <f t="shared" si="182"/>
        <v>5600025.6699999999</v>
      </c>
      <c r="N173" s="29">
        <f t="shared" si="183"/>
        <v>0.90368017984308679</v>
      </c>
      <c r="O173" s="30">
        <f t="shared" si="184"/>
        <v>1097.7539305549285</v>
      </c>
      <c r="P173" s="28">
        <f t="shared" si="185"/>
        <v>13451637.449999999</v>
      </c>
    </row>
    <row r="174" spans="1:17" x14ac:dyDescent="0.2">
      <c r="A174" s="1" t="s">
        <v>269</v>
      </c>
      <c r="B174" s="26" t="s">
        <v>24</v>
      </c>
      <c r="C174" s="1" t="s">
        <v>270</v>
      </c>
      <c r="D174" s="27">
        <f t="shared" si="173"/>
        <v>9745.84</v>
      </c>
      <c r="E174" s="28">
        <f t="shared" si="174"/>
        <v>842722</v>
      </c>
      <c r="F174" s="29">
        <f t="shared" si="175"/>
        <v>4.8438256060118152E-2</v>
      </c>
      <c r="G174" s="27">
        <f t="shared" si="176"/>
        <v>86.469919473334258</v>
      </c>
      <c r="H174" s="28">
        <f t="shared" si="177"/>
        <v>471630</v>
      </c>
      <c r="I174" s="29">
        <f t="shared" si="178"/>
        <v>2.7108506370586649E-2</v>
      </c>
      <c r="J174" s="27">
        <f t="shared" si="179"/>
        <v>48.392955353258415</v>
      </c>
      <c r="K174" s="28">
        <f t="shared" si="180"/>
        <v>0</v>
      </c>
      <c r="L174" s="28">
        <f t="shared" si="181"/>
        <v>8791424.7799999993</v>
      </c>
      <c r="M174" s="28">
        <f t="shared" si="182"/>
        <v>7292083.2700000005</v>
      </c>
      <c r="N174" s="29">
        <f t="shared" si="183"/>
        <v>0.92445323756929521</v>
      </c>
      <c r="O174" s="30">
        <f t="shared" si="184"/>
        <v>1650.2946949672887</v>
      </c>
      <c r="P174" s="28">
        <f t="shared" si="185"/>
        <v>17397860.050000001</v>
      </c>
    </row>
    <row r="175" spans="1:17" x14ac:dyDescent="0.2">
      <c r="A175" s="1" t="s">
        <v>271</v>
      </c>
      <c r="B175" s="26" t="s">
        <v>24</v>
      </c>
      <c r="C175" s="1" t="s">
        <v>272</v>
      </c>
      <c r="D175" s="27">
        <f t="shared" si="173"/>
        <v>78.52000000000001</v>
      </c>
      <c r="E175" s="28">
        <f t="shared" si="174"/>
        <v>0</v>
      </c>
      <c r="F175" s="29">
        <f t="shared" si="175"/>
        <v>0</v>
      </c>
      <c r="G175" s="27">
        <f t="shared" si="176"/>
        <v>0</v>
      </c>
      <c r="H175" s="28">
        <f t="shared" si="177"/>
        <v>0</v>
      </c>
      <c r="I175" s="29">
        <f t="shared" si="178"/>
        <v>0</v>
      </c>
      <c r="J175" s="27">
        <f t="shared" si="179"/>
        <v>0</v>
      </c>
      <c r="K175" s="28">
        <f t="shared" si="180"/>
        <v>0</v>
      </c>
      <c r="L175" s="28">
        <f t="shared" si="181"/>
        <v>0</v>
      </c>
      <c r="M175" s="28">
        <f t="shared" si="182"/>
        <v>44134.51</v>
      </c>
      <c r="N175" s="29">
        <f t="shared" si="183"/>
        <v>1</v>
      </c>
      <c r="O175" s="30">
        <f t="shared" si="184"/>
        <v>562.07985226693836</v>
      </c>
      <c r="P175" s="28">
        <f t="shared" si="185"/>
        <v>44134.51</v>
      </c>
    </row>
    <row r="176" spans="1:17" x14ac:dyDescent="0.2">
      <c r="B176" s="26" t="s">
        <v>24</v>
      </c>
      <c r="C176" s="19" t="s">
        <v>35</v>
      </c>
      <c r="D176" s="31">
        <f>SUM(D170:D175)</f>
        <v>36054.65</v>
      </c>
      <c r="E176" s="32">
        <f>SUM(E170:E175)</f>
        <v>2569876.73</v>
      </c>
      <c r="F176" s="22">
        <f t="shared" si="175"/>
        <v>4.899776380200338E-2</v>
      </c>
      <c r="G176" s="20">
        <f t="shared" si="176"/>
        <v>71.277261878842253</v>
      </c>
      <c r="H176" s="32">
        <f>SUM(H170:H175)</f>
        <v>2027846.8499999999</v>
      </c>
      <c r="I176" s="22">
        <f t="shared" si="178"/>
        <v>3.8663317902776044E-2</v>
      </c>
      <c r="J176" s="20">
        <f t="shared" si="179"/>
        <v>56.243698108288385</v>
      </c>
      <c r="K176" s="32">
        <f>SUM(K170:K175)</f>
        <v>480000</v>
      </c>
      <c r="L176" s="32">
        <f>SUM(L170:L175)</f>
        <v>23354553.34</v>
      </c>
      <c r="M176" s="32">
        <f>SUM(M170:M175)</f>
        <v>24016580.550000004</v>
      </c>
      <c r="N176" s="22">
        <f t="shared" ref="N176" si="186">SUM($K176:$M176)/$P176</f>
        <v>0.91233891829522074</v>
      </c>
      <c r="O176" s="23">
        <f t="shared" si="184"/>
        <v>1327.1834254388823</v>
      </c>
      <c r="P176" s="32">
        <f>SUM(P170:P175)</f>
        <v>52448857.469999991</v>
      </c>
      <c r="Q176" s="24">
        <f>SUM(E176,H176,K176:M176)-P176</f>
        <v>0</v>
      </c>
    </row>
    <row r="177" spans="1:17" ht="4.5" customHeight="1" x14ac:dyDescent="0.2">
      <c r="B177" s="26" t="s">
        <v>24</v>
      </c>
    </row>
    <row r="178" spans="1:17" x14ac:dyDescent="0.2">
      <c r="B178" s="26" t="s">
        <v>273</v>
      </c>
      <c r="C178" s="19"/>
    </row>
    <row r="179" spans="1:17" x14ac:dyDescent="0.2">
      <c r="A179" s="1" t="s">
        <v>274</v>
      </c>
      <c r="B179" s="35"/>
      <c r="C179" s="1" t="s">
        <v>275</v>
      </c>
      <c r="D179" s="27">
        <f t="shared" ref="D179:D184" si="187">VLOOKUP($A179,Enroll1516,3,FALSE)</f>
        <v>34.82</v>
      </c>
      <c r="E179" s="28">
        <f t="shared" ref="E179:E184" si="188">IFERROR(VLOOKUP($A179,fundbal1516,2,FALSE),0)</f>
        <v>0</v>
      </c>
      <c r="F179" s="29">
        <f t="shared" ref="F179:F185" si="189">E179/$P179</f>
        <v>0</v>
      </c>
      <c r="G179" s="27">
        <f t="shared" ref="G179:G185" si="190">E179/$D179</f>
        <v>0</v>
      </c>
      <c r="H179" s="28">
        <f t="shared" ref="H179:H184" si="191">IFERROR((VLOOKUP($A179,fundbal1516,3,FALSE))+(VLOOKUP($A179,fundbal1516,4,FALSE))+(VLOOKUP($A179,fundbal1516,5,FALSE))+(VLOOKUP($A179,fundbal1516,6,FALSE))+(VLOOKUP($A179,fundbal1516,7,FALSE))+(VLOOKUP($A179,fundbal1516,8,FALSE))+(VLOOKUP($A179,fundbal1516,9,FALSE))+(VLOOKUP($A179,fundbal1516,10,FALSE))+(VLOOKUP($A179,fundbal1516,11,FALSE)),0)</f>
        <v>0</v>
      </c>
      <c r="I179" s="29">
        <f t="shared" ref="I179:I185" si="192">H179/$P179</f>
        <v>0</v>
      </c>
      <c r="J179" s="27">
        <f t="shared" ref="J179:J185" si="193">H179/$D179</f>
        <v>0</v>
      </c>
      <c r="K179" s="28">
        <f t="shared" ref="K179:K184" si="194">IFERROR((VLOOKUP($A179,fundbal1516,12,FALSE))+(VLOOKUP($A179,fundbal1516,13,FALSE)),0)</f>
        <v>0</v>
      </c>
      <c r="L179" s="28">
        <f t="shared" ref="L179:L184" si="195">IFERROR((VLOOKUP($A179,fundbal1516,14,FALSE))+(VLOOKUP($A179,fundbal1516,15,FALSE))+(VLOOKUP($A179,fundbal1516,16,FALSE)),0)</f>
        <v>0</v>
      </c>
      <c r="M179" s="28">
        <f t="shared" ref="M179:M184" si="196">IFERROR((VLOOKUP($A179,fundbal1516,17,FALSE))+(VLOOKUP($A179,fundbal1516,18,FALSE)),0)</f>
        <v>567501.32999999996</v>
      </c>
      <c r="N179" s="29">
        <f t="shared" ref="N179:N184" si="197">SUM($K179:$M179)/$P179</f>
        <v>1</v>
      </c>
      <c r="O179" s="30">
        <f t="shared" ref="O179:O185" si="198">SUM($K179:$M179)/$D179</f>
        <v>16298.142734060883</v>
      </c>
      <c r="P179" s="28">
        <f t="shared" ref="P179:P184" si="199">IFERROR(VLOOKUP($A179,fundbal1516_2,3,FALSE),0)</f>
        <v>567501.32999999996</v>
      </c>
    </row>
    <row r="180" spans="1:17" x14ac:dyDescent="0.2">
      <c r="A180" s="1" t="s">
        <v>276</v>
      </c>
      <c r="C180" s="1" t="s">
        <v>277</v>
      </c>
      <c r="D180" s="27">
        <f t="shared" si="187"/>
        <v>107.10000000000001</v>
      </c>
      <c r="E180" s="28">
        <f t="shared" si="188"/>
        <v>7620.35</v>
      </c>
      <c r="F180" s="29">
        <f t="shared" si="189"/>
        <v>1.1647693923668006E-2</v>
      </c>
      <c r="G180" s="27">
        <f t="shared" si="190"/>
        <v>71.151727357609715</v>
      </c>
      <c r="H180" s="28">
        <f t="shared" si="191"/>
        <v>3608.35</v>
      </c>
      <c r="I180" s="29">
        <f t="shared" si="192"/>
        <v>5.5153577420285742E-3</v>
      </c>
      <c r="J180" s="27">
        <f t="shared" si="193"/>
        <v>33.691409897292246</v>
      </c>
      <c r="K180" s="28">
        <f t="shared" si="194"/>
        <v>40234.44</v>
      </c>
      <c r="L180" s="28">
        <f t="shared" si="195"/>
        <v>100000</v>
      </c>
      <c r="M180" s="28">
        <f t="shared" si="196"/>
        <v>502773.66</v>
      </c>
      <c r="N180" s="29">
        <f t="shared" si="197"/>
        <v>0.98283694833430335</v>
      </c>
      <c r="O180" s="30">
        <f t="shared" si="198"/>
        <v>6003.8104575163388</v>
      </c>
      <c r="P180" s="28">
        <f t="shared" si="199"/>
        <v>654236.80000000005</v>
      </c>
    </row>
    <row r="181" spans="1:17" x14ac:dyDescent="0.2">
      <c r="A181" s="1" t="s">
        <v>278</v>
      </c>
      <c r="B181" s="26" t="s">
        <v>24</v>
      </c>
      <c r="C181" s="1" t="s">
        <v>279</v>
      </c>
      <c r="D181" s="27">
        <f t="shared" si="187"/>
        <v>120.62</v>
      </c>
      <c r="E181" s="28">
        <f t="shared" si="188"/>
        <v>0</v>
      </c>
      <c r="F181" s="29">
        <f t="shared" si="189"/>
        <v>0</v>
      </c>
      <c r="G181" s="27">
        <f t="shared" si="190"/>
        <v>0</v>
      </c>
      <c r="H181" s="28">
        <f t="shared" si="191"/>
        <v>0</v>
      </c>
      <c r="I181" s="29">
        <f t="shared" si="192"/>
        <v>0</v>
      </c>
      <c r="J181" s="27">
        <f t="shared" si="193"/>
        <v>0</v>
      </c>
      <c r="K181" s="28">
        <f t="shared" si="194"/>
        <v>0</v>
      </c>
      <c r="L181" s="28">
        <f t="shared" si="195"/>
        <v>0</v>
      </c>
      <c r="M181" s="28">
        <f t="shared" si="196"/>
        <v>554790.80000000005</v>
      </c>
      <c r="N181" s="29">
        <f t="shared" si="197"/>
        <v>1</v>
      </c>
      <c r="O181" s="30">
        <f t="shared" si="198"/>
        <v>4599.4926214558118</v>
      </c>
      <c r="P181" s="28">
        <f t="shared" si="199"/>
        <v>554790.80000000005</v>
      </c>
    </row>
    <row r="182" spans="1:17" x14ac:dyDescent="0.2">
      <c r="A182" s="1" t="s">
        <v>280</v>
      </c>
      <c r="B182" s="26" t="s">
        <v>24</v>
      </c>
      <c r="C182" s="1" t="s">
        <v>281</v>
      </c>
      <c r="D182" s="27">
        <f t="shared" si="187"/>
        <v>3274.9199999999996</v>
      </c>
      <c r="E182" s="28">
        <f t="shared" si="188"/>
        <v>27877.74</v>
      </c>
      <c r="F182" s="29">
        <f t="shared" si="189"/>
        <v>5.7366575881913819E-3</v>
      </c>
      <c r="G182" s="27">
        <f t="shared" si="190"/>
        <v>8.51249496170899</v>
      </c>
      <c r="H182" s="28">
        <f t="shared" si="191"/>
        <v>17597.080000000002</v>
      </c>
      <c r="I182" s="29">
        <f t="shared" si="192"/>
        <v>3.6211121314715902E-3</v>
      </c>
      <c r="J182" s="27">
        <f t="shared" si="193"/>
        <v>5.3732854543011745</v>
      </c>
      <c r="K182" s="28">
        <f t="shared" si="194"/>
        <v>0</v>
      </c>
      <c r="L182" s="28">
        <f t="shared" si="195"/>
        <v>1584717.51</v>
      </c>
      <c r="M182" s="28">
        <f t="shared" si="196"/>
        <v>3229386.54</v>
      </c>
      <c r="N182" s="29">
        <f t="shared" si="197"/>
        <v>0.99064223028033693</v>
      </c>
      <c r="O182" s="30">
        <f t="shared" si="198"/>
        <v>1469.991343299989</v>
      </c>
      <c r="P182" s="28">
        <f t="shared" si="199"/>
        <v>4859578.87</v>
      </c>
    </row>
    <row r="183" spans="1:17" x14ac:dyDescent="0.2">
      <c r="A183" s="1" t="s">
        <v>282</v>
      </c>
      <c r="B183" s="26" t="s">
        <v>24</v>
      </c>
      <c r="C183" s="1" t="s">
        <v>283</v>
      </c>
      <c r="D183" s="27">
        <f t="shared" si="187"/>
        <v>655.08000000000015</v>
      </c>
      <c r="E183" s="28">
        <f t="shared" si="188"/>
        <v>0</v>
      </c>
      <c r="F183" s="29">
        <f t="shared" si="189"/>
        <v>0</v>
      </c>
      <c r="G183" s="27">
        <f t="shared" si="190"/>
        <v>0</v>
      </c>
      <c r="H183" s="28">
        <f t="shared" si="191"/>
        <v>0</v>
      </c>
      <c r="I183" s="29">
        <f t="shared" si="192"/>
        <v>0</v>
      </c>
      <c r="J183" s="27">
        <f t="shared" si="193"/>
        <v>0</v>
      </c>
      <c r="K183" s="28">
        <f t="shared" si="194"/>
        <v>36390.29</v>
      </c>
      <c r="L183" s="28">
        <f t="shared" si="195"/>
        <v>0</v>
      </c>
      <c r="M183" s="28">
        <f t="shared" si="196"/>
        <v>861141.89</v>
      </c>
      <c r="N183" s="29">
        <f t="shared" si="197"/>
        <v>1</v>
      </c>
      <c r="O183" s="30">
        <f t="shared" si="198"/>
        <v>1370.1107956280146</v>
      </c>
      <c r="P183" s="28">
        <f t="shared" si="199"/>
        <v>897532.18</v>
      </c>
    </row>
    <row r="184" spans="1:17" x14ac:dyDescent="0.2">
      <c r="A184" s="1" t="s">
        <v>284</v>
      </c>
      <c r="B184" s="26" t="s">
        <v>24</v>
      </c>
      <c r="C184" s="1" t="s">
        <v>285</v>
      </c>
      <c r="D184" s="27">
        <f t="shared" si="187"/>
        <v>898.61</v>
      </c>
      <c r="E184" s="28">
        <f t="shared" si="188"/>
        <v>7595.88</v>
      </c>
      <c r="F184" s="29">
        <f t="shared" si="189"/>
        <v>3.0476174885935218E-3</v>
      </c>
      <c r="G184" s="27">
        <f t="shared" si="190"/>
        <v>8.4529217346791157</v>
      </c>
      <c r="H184" s="28">
        <f t="shared" si="191"/>
        <v>0</v>
      </c>
      <c r="I184" s="29">
        <f t="shared" si="192"/>
        <v>0</v>
      </c>
      <c r="J184" s="27">
        <f t="shared" si="193"/>
        <v>0</v>
      </c>
      <c r="K184" s="28">
        <f t="shared" si="194"/>
        <v>0</v>
      </c>
      <c r="L184" s="28">
        <f t="shared" si="195"/>
        <v>0</v>
      </c>
      <c r="M184" s="28">
        <f t="shared" si="196"/>
        <v>2484803.52</v>
      </c>
      <c r="N184" s="29">
        <f t="shared" si="197"/>
        <v>0.9969523825114065</v>
      </c>
      <c r="O184" s="30">
        <f t="shared" si="198"/>
        <v>2765.1634413149195</v>
      </c>
      <c r="P184" s="28">
        <f t="shared" si="199"/>
        <v>2492399.4</v>
      </c>
    </row>
    <row r="185" spans="1:17" x14ac:dyDescent="0.2">
      <c r="B185" s="26" t="s">
        <v>24</v>
      </c>
      <c r="C185" s="19" t="s">
        <v>35</v>
      </c>
      <c r="D185" s="31">
        <f>SUM(D179:D184)</f>
        <v>5091.1499999999996</v>
      </c>
      <c r="E185" s="32">
        <f>SUM(E179:E184)</f>
        <v>43093.97</v>
      </c>
      <c r="F185" s="22">
        <f t="shared" si="189"/>
        <v>4.2982047413422392E-3</v>
      </c>
      <c r="G185" s="20">
        <f t="shared" si="190"/>
        <v>8.4644864126965427</v>
      </c>
      <c r="H185" s="32">
        <f>SUM(H179:H184)</f>
        <v>21205.43</v>
      </c>
      <c r="I185" s="22">
        <f t="shared" si="192"/>
        <v>2.115035578485829E-3</v>
      </c>
      <c r="J185" s="20">
        <f t="shared" si="193"/>
        <v>4.1651552203333235</v>
      </c>
      <c r="K185" s="32">
        <f>SUM(K179:K184)</f>
        <v>76624.73000000001</v>
      </c>
      <c r="L185" s="32">
        <f>SUM(L179:L184)</f>
        <v>1684717.51</v>
      </c>
      <c r="M185" s="32">
        <f>SUM(M179:M184)</f>
        <v>8200397.7400000002</v>
      </c>
      <c r="N185" s="22">
        <f t="shared" ref="N185" si="200">SUM($K185:$M185)/$P185</f>
        <v>0.99358675968017207</v>
      </c>
      <c r="O185" s="23">
        <f t="shared" si="198"/>
        <v>1956.6777604274087</v>
      </c>
      <c r="P185" s="32">
        <f>SUM(P179:P184)</f>
        <v>10026039.379999999</v>
      </c>
      <c r="Q185" s="24">
        <f>SUM(E185,H185,K185:M185)-P185</f>
        <v>0</v>
      </c>
    </row>
    <row r="186" spans="1:17" ht="4.5" customHeight="1" x14ac:dyDescent="0.2">
      <c r="B186" s="26" t="s">
        <v>24</v>
      </c>
    </row>
    <row r="187" spans="1:17" x14ac:dyDescent="0.2">
      <c r="B187" s="26" t="s">
        <v>286</v>
      </c>
      <c r="C187" s="19"/>
    </row>
    <row r="188" spans="1:17" x14ac:dyDescent="0.2">
      <c r="A188" s="1" t="s">
        <v>287</v>
      </c>
      <c r="B188" s="26" t="s">
        <v>24</v>
      </c>
      <c r="C188" s="1" t="s">
        <v>288</v>
      </c>
      <c r="D188" s="27">
        <f t="shared" ref="D188:D197" si="201">VLOOKUP($A188,Enroll1516,3,FALSE)</f>
        <v>76.899999999999991</v>
      </c>
      <c r="E188" s="28">
        <f t="shared" ref="E188:E197" si="202">IFERROR(VLOOKUP($A188,fundbal1516,2,FALSE),0)</f>
        <v>0</v>
      </c>
      <c r="F188" s="29">
        <f t="shared" ref="F188:F198" si="203">E188/$P188</f>
        <v>0</v>
      </c>
      <c r="G188" s="27">
        <f t="shared" ref="G188:G198" si="204">E188/$D188</f>
        <v>0</v>
      </c>
      <c r="H188" s="28">
        <f t="shared" ref="H188:H197" si="205">IFERROR((VLOOKUP($A188,fundbal1516,3,FALSE))+(VLOOKUP($A188,fundbal1516,4,FALSE))+(VLOOKUP($A188,fundbal1516,5,FALSE))+(VLOOKUP($A188,fundbal1516,6,FALSE))+(VLOOKUP($A188,fundbal1516,7,FALSE))+(VLOOKUP($A188,fundbal1516,8,FALSE))+(VLOOKUP($A188,fundbal1516,9,FALSE))+(VLOOKUP($A188,fundbal1516,10,FALSE))+(VLOOKUP($A188,fundbal1516,11,FALSE)),0)</f>
        <v>0</v>
      </c>
      <c r="I188" s="29">
        <f t="shared" ref="I188:I198" si="206">H188/$P188</f>
        <v>0</v>
      </c>
      <c r="J188" s="27">
        <f t="shared" ref="J188:J198" si="207">H188/$D188</f>
        <v>0</v>
      </c>
      <c r="K188" s="28">
        <f t="shared" ref="K188:K197" si="208">IFERROR((VLOOKUP($A188,fundbal1516,12,FALSE))+(VLOOKUP($A188,fundbal1516,13,FALSE)),0)</f>
        <v>0</v>
      </c>
      <c r="L188" s="28">
        <f t="shared" ref="L188:L197" si="209">IFERROR((VLOOKUP($A188,fundbal1516,14,FALSE))+(VLOOKUP($A188,fundbal1516,15,FALSE))+(VLOOKUP($A188,fundbal1516,16,FALSE)),0)</f>
        <v>0</v>
      </c>
      <c r="M188" s="28">
        <f t="shared" ref="M188:M197" si="210">IFERROR((VLOOKUP($A188,fundbal1516,17,FALSE))+(VLOOKUP($A188,fundbal1516,18,FALSE)),0)</f>
        <v>516209.97</v>
      </c>
      <c r="N188" s="29">
        <f t="shared" ref="N188:N197" si="211">SUM($K188:$M188)/$P188</f>
        <v>1</v>
      </c>
      <c r="O188" s="30">
        <f t="shared" ref="O188:O198" si="212">SUM($K188:$M188)/$D188</f>
        <v>6712.7434330299093</v>
      </c>
      <c r="P188" s="28">
        <f t="shared" ref="P188:P197" si="213">IFERROR(VLOOKUP($A188,fundbal1516_2,3,FALSE),0)</f>
        <v>516209.97</v>
      </c>
    </row>
    <row r="189" spans="1:17" x14ac:dyDescent="0.2">
      <c r="A189" s="1" t="s">
        <v>289</v>
      </c>
      <c r="B189" s="26" t="s">
        <v>24</v>
      </c>
      <c r="C189" s="1" t="s">
        <v>290</v>
      </c>
      <c r="D189" s="27">
        <f t="shared" si="201"/>
        <v>83.149999999999991</v>
      </c>
      <c r="E189" s="28">
        <f t="shared" si="202"/>
        <v>0</v>
      </c>
      <c r="F189" s="29">
        <f t="shared" si="203"/>
        <v>0</v>
      </c>
      <c r="G189" s="27">
        <f t="shared" si="204"/>
        <v>0</v>
      </c>
      <c r="H189" s="28">
        <f t="shared" si="205"/>
        <v>0</v>
      </c>
      <c r="I189" s="29">
        <f t="shared" si="206"/>
        <v>0</v>
      </c>
      <c r="J189" s="27">
        <f t="shared" si="207"/>
        <v>0</v>
      </c>
      <c r="K189" s="28">
        <f t="shared" si="208"/>
        <v>0</v>
      </c>
      <c r="L189" s="28">
        <f t="shared" si="209"/>
        <v>0</v>
      </c>
      <c r="M189" s="28">
        <f t="shared" si="210"/>
        <v>819997.48</v>
      </c>
      <c r="N189" s="29">
        <f t="shared" si="211"/>
        <v>1</v>
      </c>
      <c r="O189" s="30">
        <f t="shared" si="212"/>
        <v>9861.6654239326526</v>
      </c>
      <c r="P189" s="28">
        <f t="shared" si="213"/>
        <v>819997.48</v>
      </c>
    </row>
    <row r="190" spans="1:17" x14ac:dyDescent="0.2">
      <c r="A190" s="1" t="s">
        <v>291</v>
      </c>
      <c r="B190" s="26" t="s">
        <v>24</v>
      </c>
      <c r="C190" s="1" t="s">
        <v>292</v>
      </c>
      <c r="D190" s="27">
        <f t="shared" si="201"/>
        <v>80.3</v>
      </c>
      <c r="E190" s="28">
        <f t="shared" si="202"/>
        <v>0</v>
      </c>
      <c r="F190" s="29">
        <f t="shared" si="203"/>
        <v>0</v>
      </c>
      <c r="G190" s="27">
        <f t="shared" si="204"/>
        <v>0</v>
      </c>
      <c r="H190" s="28">
        <f t="shared" si="205"/>
        <v>0</v>
      </c>
      <c r="I190" s="29">
        <f t="shared" si="206"/>
        <v>0</v>
      </c>
      <c r="J190" s="27">
        <f t="shared" si="207"/>
        <v>0</v>
      </c>
      <c r="K190" s="28">
        <f t="shared" si="208"/>
        <v>0</v>
      </c>
      <c r="L190" s="28">
        <f t="shared" si="209"/>
        <v>0</v>
      </c>
      <c r="M190" s="28">
        <f t="shared" si="210"/>
        <v>248088.79</v>
      </c>
      <c r="N190" s="29">
        <f t="shared" si="211"/>
        <v>1</v>
      </c>
      <c r="O190" s="30">
        <f t="shared" si="212"/>
        <v>3089.5241594022418</v>
      </c>
      <c r="P190" s="28">
        <f t="shared" si="213"/>
        <v>248088.79</v>
      </c>
    </row>
    <row r="191" spans="1:17" x14ac:dyDescent="0.2">
      <c r="A191" s="1" t="s">
        <v>293</v>
      </c>
      <c r="B191" s="26" t="s">
        <v>24</v>
      </c>
      <c r="C191" s="1" t="s">
        <v>294</v>
      </c>
      <c r="D191" s="27">
        <f t="shared" si="201"/>
        <v>216.10999999999999</v>
      </c>
      <c r="E191" s="28">
        <f t="shared" si="202"/>
        <v>0</v>
      </c>
      <c r="F191" s="29">
        <f t="shared" si="203"/>
        <v>0</v>
      </c>
      <c r="G191" s="27">
        <f t="shared" si="204"/>
        <v>0</v>
      </c>
      <c r="H191" s="28">
        <f t="shared" si="205"/>
        <v>0</v>
      </c>
      <c r="I191" s="29">
        <f t="shared" si="206"/>
        <v>0</v>
      </c>
      <c r="J191" s="27">
        <f t="shared" si="207"/>
        <v>0</v>
      </c>
      <c r="K191" s="28">
        <f t="shared" si="208"/>
        <v>0</v>
      </c>
      <c r="L191" s="28">
        <f t="shared" si="209"/>
        <v>0</v>
      </c>
      <c r="M191" s="28">
        <f t="shared" si="210"/>
        <v>762182.16</v>
      </c>
      <c r="N191" s="29">
        <f t="shared" si="211"/>
        <v>1</v>
      </c>
      <c r="O191" s="30">
        <f t="shared" si="212"/>
        <v>3526.825042802277</v>
      </c>
      <c r="P191" s="28">
        <f t="shared" si="213"/>
        <v>762182.16</v>
      </c>
    </row>
    <row r="192" spans="1:17" x14ac:dyDescent="0.2">
      <c r="A192" s="1" t="s">
        <v>295</v>
      </c>
      <c r="B192" s="26" t="s">
        <v>24</v>
      </c>
      <c r="C192" s="1" t="s">
        <v>296</v>
      </c>
      <c r="D192" s="27">
        <f t="shared" si="201"/>
        <v>66.349999999999994</v>
      </c>
      <c r="E192" s="28">
        <f t="shared" si="202"/>
        <v>0</v>
      </c>
      <c r="F192" s="29">
        <f t="shared" si="203"/>
        <v>0</v>
      </c>
      <c r="G192" s="27">
        <f t="shared" si="204"/>
        <v>0</v>
      </c>
      <c r="H192" s="28">
        <f t="shared" si="205"/>
        <v>0</v>
      </c>
      <c r="I192" s="29">
        <f t="shared" si="206"/>
        <v>0</v>
      </c>
      <c r="J192" s="27">
        <f t="shared" si="207"/>
        <v>0</v>
      </c>
      <c r="K192" s="28">
        <f t="shared" si="208"/>
        <v>0</v>
      </c>
      <c r="L192" s="28">
        <f t="shared" si="209"/>
        <v>0</v>
      </c>
      <c r="M192" s="28">
        <f t="shared" si="210"/>
        <v>882970.7</v>
      </c>
      <c r="N192" s="29">
        <f t="shared" si="211"/>
        <v>1</v>
      </c>
      <c r="O192" s="30">
        <f t="shared" si="212"/>
        <v>13307.772418990204</v>
      </c>
      <c r="P192" s="28">
        <f t="shared" si="213"/>
        <v>882970.7</v>
      </c>
    </row>
    <row r="193" spans="1:17" x14ac:dyDescent="0.2">
      <c r="A193" s="1" t="s">
        <v>297</v>
      </c>
      <c r="B193" s="26" t="s">
        <v>24</v>
      </c>
      <c r="C193" s="1" t="s">
        <v>298</v>
      </c>
      <c r="D193" s="27">
        <f t="shared" si="201"/>
        <v>69.010000000000019</v>
      </c>
      <c r="E193" s="28">
        <f t="shared" si="202"/>
        <v>0</v>
      </c>
      <c r="F193" s="29">
        <f t="shared" si="203"/>
        <v>0</v>
      </c>
      <c r="G193" s="27">
        <f t="shared" si="204"/>
        <v>0</v>
      </c>
      <c r="H193" s="28">
        <f t="shared" si="205"/>
        <v>0</v>
      </c>
      <c r="I193" s="29">
        <f t="shared" si="206"/>
        <v>0</v>
      </c>
      <c r="J193" s="27">
        <f t="shared" si="207"/>
        <v>0</v>
      </c>
      <c r="K193" s="28">
        <f t="shared" si="208"/>
        <v>0</v>
      </c>
      <c r="L193" s="28">
        <f t="shared" si="209"/>
        <v>579000</v>
      </c>
      <c r="M193" s="28">
        <f t="shared" si="210"/>
        <v>878400.75</v>
      </c>
      <c r="N193" s="29">
        <f t="shared" si="211"/>
        <v>1</v>
      </c>
      <c r="O193" s="30">
        <f t="shared" si="212"/>
        <v>21118.689320388345</v>
      </c>
      <c r="P193" s="28">
        <f t="shared" si="213"/>
        <v>1457400.75</v>
      </c>
    </row>
    <row r="194" spans="1:17" x14ac:dyDescent="0.2">
      <c r="A194" s="1" t="s">
        <v>299</v>
      </c>
      <c r="B194" s="26" t="s">
        <v>24</v>
      </c>
      <c r="C194" s="1" t="s">
        <v>300</v>
      </c>
      <c r="D194" s="27">
        <f t="shared" si="201"/>
        <v>26.1</v>
      </c>
      <c r="E194" s="28">
        <f t="shared" si="202"/>
        <v>0</v>
      </c>
      <c r="F194" s="29">
        <f t="shared" si="203"/>
        <v>0</v>
      </c>
      <c r="G194" s="27">
        <f t="shared" si="204"/>
        <v>0</v>
      </c>
      <c r="H194" s="28">
        <f t="shared" si="205"/>
        <v>0</v>
      </c>
      <c r="I194" s="29">
        <f t="shared" si="206"/>
        <v>0</v>
      </c>
      <c r="J194" s="27">
        <f t="shared" si="207"/>
        <v>0</v>
      </c>
      <c r="K194" s="28">
        <f t="shared" si="208"/>
        <v>0</v>
      </c>
      <c r="L194" s="28">
        <f t="shared" si="209"/>
        <v>0</v>
      </c>
      <c r="M194" s="28">
        <f t="shared" si="210"/>
        <v>88295.37</v>
      </c>
      <c r="N194" s="29">
        <f t="shared" si="211"/>
        <v>1</v>
      </c>
      <c r="O194" s="30">
        <f t="shared" si="212"/>
        <v>3382.9643678160915</v>
      </c>
      <c r="P194" s="28">
        <f t="shared" si="213"/>
        <v>88295.37</v>
      </c>
    </row>
    <row r="195" spans="1:17" x14ac:dyDescent="0.2">
      <c r="A195" s="1" t="s">
        <v>301</v>
      </c>
      <c r="B195" s="26" t="s">
        <v>24</v>
      </c>
      <c r="C195" s="1" t="s">
        <v>302</v>
      </c>
      <c r="D195" s="27">
        <f t="shared" si="201"/>
        <v>914.51</v>
      </c>
      <c r="E195" s="28">
        <f t="shared" si="202"/>
        <v>5586.94</v>
      </c>
      <c r="F195" s="29">
        <f t="shared" si="203"/>
        <v>3.68782577945695E-3</v>
      </c>
      <c r="G195" s="27">
        <f t="shared" si="204"/>
        <v>6.1092169577150601</v>
      </c>
      <c r="H195" s="28">
        <f t="shared" si="205"/>
        <v>0</v>
      </c>
      <c r="I195" s="29">
        <f t="shared" si="206"/>
        <v>0</v>
      </c>
      <c r="J195" s="27">
        <f t="shared" si="207"/>
        <v>0</v>
      </c>
      <c r="K195" s="28">
        <f t="shared" si="208"/>
        <v>38476.21</v>
      </c>
      <c r="L195" s="28">
        <f t="shared" si="209"/>
        <v>0</v>
      </c>
      <c r="M195" s="28">
        <f t="shared" si="210"/>
        <v>1470905.38</v>
      </c>
      <c r="N195" s="29">
        <f t="shared" si="211"/>
        <v>0.99631217422054297</v>
      </c>
      <c r="O195" s="30">
        <f t="shared" si="212"/>
        <v>1650.4812303856709</v>
      </c>
      <c r="P195" s="28">
        <f t="shared" si="213"/>
        <v>1514968.53</v>
      </c>
    </row>
    <row r="196" spans="1:17" x14ac:dyDescent="0.2">
      <c r="A196" s="1" t="s">
        <v>303</v>
      </c>
      <c r="B196" s="26" t="s">
        <v>24</v>
      </c>
      <c r="C196" s="1" t="s">
        <v>304</v>
      </c>
      <c r="D196" s="27">
        <f t="shared" si="201"/>
        <v>1253.4599999999998</v>
      </c>
      <c r="E196" s="28">
        <f t="shared" si="202"/>
        <v>26408.68</v>
      </c>
      <c r="F196" s="29">
        <f t="shared" si="203"/>
        <v>1.8354757821260441E-2</v>
      </c>
      <c r="G196" s="27">
        <f t="shared" si="204"/>
        <v>21.068626043112669</v>
      </c>
      <c r="H196" s="28">
        <f t="shared" si="205"/>
        <v>31259.84</v>
      </c>
      <c r="I196" s="29">
        <f t="shared" si="206"/>
        <v>2.1726447241261205E-2</v>
      </c>
      <c r="J196" s="27">
        <f t="shared" si="207"/>
        <v>24.938841287316713</v>
      </c>
      <c r="K196" s="28">
        <f t="shared" si="208"/>
        <v>0</v>
      </c>
      <c r="L196" s="28">
        <f t="shared" si="209"/>
        <v>0</v>
      </c>
      <c r="M196" s="28">
        <f t="shared" si="210"/>
        <v>1381123.55</v>
      </c>
      <c r="N196" s="29">
        <f t="shared" si="211"/>
        <v>0.95991879493747834</v>
      </c>
      <c r="O196" s="30">
        <f t="shared" si="212"/>
        <v>1101.8489221833966</v>
      </c>
      <c r="P196" s="28">
        <f t="shared" si="213"/>
        <v>1438792.07</v>
      </c>
    </row>
    <row r="197" spans="1:17" x14ac:dyDescent="0.2">
      <c r="A197" s="1" t="s">
        <v>305</v>
      </c>
      <c r="B197" s="26" t="s">
        <v>24</v>
      </c>
      <c r="C197" s="1" t="s">
        <v>306</v>
      </c>
      <c r="D197" s="27">
        <f t="shared" si="201"/>
        <v>240.54</v>
      </c>
      <c r="E197" s="28">
        <f t="shared" si="202"/>
        <v>0</v>
      </c>
      <c r="F197" s="29">
        <f t="shared" si="203"/>
        <v>0</v>
      </c>
      <c r="G197" s="27">
        <f t="shared" si="204"/>
        <v>0</v>
      </c>
      <c r="H197" s="28">
        <f t="shared" si="205"/>
        <v>0</v>
      </c>
      <c r="I197" s="29">
        <f t="shared" si="206"/>
        <v>0</v>
      </c>
      <c r="J197" s="27">
        <f t="shared" si="207"/>
        <v>0</v>
      </c>
      <c r="K197" s="28">
        <f t="shared" si="208"/>
        <v>0</v>
      </c>
      <c r="L197" s="28">
        <f t="shared" si="209"/>
        <v>0</v>
      </c>
      <c r="M197" s="28">
        <f t="shared" si="210"/>
        <v>188909.87</v>
      </c>
      <c r="N197" s="29">
        <f t="shared" si="211"/>
        <v>1</v>
      </c>
      <c r="O197" s="30">
        <f t="shared" si="212"/>
        <v>785.35740417394197</v>
      </c>
      <c r="P197" s="28">
        <f t="shared" si="213"/>
        <v>188909.87</v>
      </c>
    </row>
    <row r="198" spans="1:17" x14ac:dyDescent="0.2">
      <c r="B198" s="26"/>
      <c r="C198" s="19" t="s">
        <v>35</v>
      </c>
      <c r="D198" s="31">
        <f>SUM(D188:D197)</f>
        <v>3026.4299999999994</v>
      </c>
      <c r="E198" s="32">
        <f>SUM(E188:E197)</f>
        <v>31995.62</v>
      </c>
      <c r="F198" s="22">
        <f t="shared" si="203"/>
        <v>4.0409654951187677E-3</v>
      </c>
      <c r="G198" s="20">
        <f t="shared" si="204"/>
        <v>10.572066758524072</v>
      </c>
      <c r="H198" s="32">
        <f>SUM(H188:H197)</f>
        <v>31259.84</v>
      </c>
      <c r="I198" s="22">
        <f t="shared" si="206"/>
        <v>3.9480383509659595E-3</v>
      </c>
      <c r="J198" s="20">
        <f t="shared" si="207"/>
        <v>10.328948629243037</v>
      </c>
      <c r="K198" s="32">
        <f>SUM(K188:K197)</f>
        <v>38476.21</v>
      </c>
      <c r="L198" s="32">
        <f>SUM(L188:L197)</f>
        <v>579000</v>
      </c>
      <c r="M198" s="32">
        <f>SUM(M188:M197)</f>
        <v>7237084.0199999996</v>
      </c>
      <c r="N198" s="22">
        <f t="shared" ref="N198" si="214">SUM($K198:$M198)/$P198</f>
        <v>0.99201099615391519</v>
      </c>
      <c r="O198" s="23">
        <f t="shared" si="212"/>
        <v>2595.3219568931054</v>
      </c>
      <c r="P198" s="32">
        <f>SUM(P188:P197)</f>
        <v>7917815.6900000004</v>
      </c>
      <c r="Q198" s="24">
        <f>SUM(E198,H198,K198:M198)-P198</f>
        <v>0</v>
      </c>
    </row>
    <row r="199" spans="1:17" ht="4.5" customHeight="1" x14ac:dyDescent="0.2">
      <c r="B199" s="33"/>
    </row>
    <row r="200" spans="1:17" x14ac:dyDescent="0.2">
      <c r="B200" s="26" t="s">
        <v>307</v>
      </c>
      <c r="C200" s="19"/>
    </row>
    <row r="201" spans="1:17" x14ac:dyDescent="0.2">
      <c r="A201" s="1" t="s">
        <v>308</v>
      </c>
      <c r="B201" s="26" t="s">
        <v>24</v>
      </c>
      <c r="C201" s="1" t="s">
        <v>309</v>
      </c>
      <c r="D201" s="27">
        <f t="shared" ref="D201:D213" si="215">VLOOKUP($A201,Enroll1516,3,FALSE)</f>
        <v>793.39999999999986</v>
      </c>
      <c r="E201" s="28">
        <f t="shared" ref="E201:E213" si="216">IFERROR(VLOOKUP($A201,fundbal1516,2,FALSE),0)</f>
        <v>0</v>
      </c>
      <c r="F201" s="29">
        <f t="shared" ref="F201:F214" si="217">E201/$P201</f>
        <v>0</v>
      </c>
      <c r="G201" s="27">
        <f t="shared" ref="G201:G214" si="218">E201/$D201</f>
        <v>0</v>
      </c>
      <c r="H201" s="28">
        <f t="shared" ref="H201:H213" si="219">IFERROR((VLOOKUP($A201,fundbal1516,3,FALSE))+(VLOOKUP($A201,fundbal1516,4,FALSE))+(VLOOKUP($A201,fundbal1516,5,FALSE))+(VLOOKUP($A201,fundbal1516,6,FALSE))+(VLOOKUP($A201,fundbal1516,7,FALSE))+(VLOOKUP($A201,fundbal1516,8,FALSE))+(VLOOKUP($A201,fundbal1516,9,FALSE))+(VLOOKUP($A201,fundbal1516,10,FALSE))+(VLOOKUP($A201,fundbal1516,11,FALSE)),0)</f>
        <v>46692.800000000003</v>
      </c>
      <c r="I201" s="29">
        <f t="shared" ref="I201:I214" si="220">H201/$P201</f>
        <v>3.748116742476458E-2</v>
      </c>
      <c r="J201" s="27">
        <f t="shared" ref="J201:J214" si="221">H201/$D201</f>
        <v>58.851525081925899</v>
      </c>
      <c r="K201" s="28">
        <f t="shared" ref="K201:K213" si="222">IFERROR((VLOOKUP($A201,fundbal1516,12,FALSE))+(VLOOKUP($A201,fundbal1516,13,FALSE)),0)</f>
        <v>0</v>
      </c>
      <c r="L201" s="28">
        <f t="shared" ref="L201:L213" si="223">IFERROR((VLOOKUP($A201,fundbal1516,14,FALSE))+(VLOOKUP($A201,fundbal1516,15,FALSE))+(VLOOKUP($A201,fundbal1516,16,FALSE)),0)</f>
        <v>0</v>
      </c>
      <c r="M201" s="28">
        <f t="shared" ref="M201:M213" si="224">IFERROR((VLOOKUP($A201,fundbal1516,17,FALSE))+(VLOOKUP($A201,fundbal1516,18,FALSE)),0)</f>
        <v>1199074.1599999999</v>
      </c>
      <c r="N201" s="29">
        <f t="shared" ref="N201:N213" si="225">SUM($K201:$M201)/$P201</f>
        <v>0.96251883257523541</v>
      </c>
      <c r="O201" s="30">
        <f t="shared" ref="O201:O214" si="226">SUM($K201:$M201)/$D201</f>
        <v>1511.3110158810186</v>
      </c>
      <c r="P201" s="28">
        <f t="shared" ref="P201:P213" si="227">IFERROR(VLOOKUP($A201,fundbal1516_2,3,FALSE),0)</f>
        <v>1245766.96</v>
      </c>
    </row>
    <row r="202" spans="1:17" x14ac:dyDescent="0.2">
      <c r="A202" s="1" t="s">
        <v>310</v>
      </c>
      <c r="B202" s="26"/>
      <c r="C202" s="1" t="s">
        <v>311</v>
      </c>
      <c r="D202" s="27">
        <f t="shared" si="215"/>
        <v>48.82</v>
      </c>
      <c r="E202" s="28">
        <f t="shared" si="216"/>
        <v>0</v>
      </c>
      <c r="F202" s="29">
        <f t="shared" si="217"/>
        <v>0</v>
      </c>
      <c r="G202" s="27">
        <f t="shared" si="218"/>
        <v>0</v>
      </c>
      <c r="H202" s="28">
        <f t="shared" si="219"/>
        <v>37.659999999999997</v>
      </c>
      <c r="I202" s="29">
        <f t="shared" si="220"/>
        <v>1.3444935580872447E-4</v>
      </c>
      <c r="J202" s="27">
        <f t="shared" si="221"/>
        <v>0.7714051618189266</v>
      </c>
      <c r="K202" s="28">
        <f t="shared" si="222"/>
        <v>0</v>
      </c>
      <c r="L202" s="28">
        <f t="shared" si="223"/>
        <v>600</v>
      </c>
      <c r="M202" s="28">
        <f t="shared" si="224"/>
        <v>279467.81</v>
      </c>
      <c r="N202" s="29">
        <f t="shared" si="225"/>
        <v>0.99986555064419136</v>
      </c>
      <c r="O202" s="30">
        <f t="shared" si="226"/>
        <v>5736.7433428922568</v>
      </c>
      <c r="P202" s="28">
        <f t="shared" si="227"/>
        <v>280105.46999999997</v>
      </c>
    </row>
    <row r="203" spans="1:17" x14ac:dyDescent="0.2">
      <c r="A203" s="1" t="s">
        <v>312</v>
      </c>
      <c r="B203" s="26" t="s">
        <v>24</v>
      </c>
      <c r="C203" s="1" t="s">
        <v>313</v>
      </c>
      <c r="D203" s="27">
        <f t="shared" si="215"/>
        <v>523.23000000000013</v>
      </c>
      <c r="E203" s="28">
        <f t="shared" si="216"/>
        <v>0</v>
      </c>
      <c r="F203" s="29">
        <f t="shared" si="217"/>
        <v>0</v>
      </c>
      <c r="G203" s="27">
        <f t="shared" si="218"/>
        <v>0</v>
      </c>
      <c r="H203" s="28">
        <f t="shared" si="219"/>
        <v>9174.24</v>
      </c>
      <c r="I203" s="29">
        <f t="shared" si="220"/>
        <v>6.449781709706069E-3</v>
      </c>
      <c r="J203" s="27">
        <f t="shared" si="221"/>
        <v>17.533857003612173</v>
      </c>
      <c r="K203" s="28">
        <f t="shared" si="222"/>
        <v>0</v>
      </c>
      <c r="L203" s="28">
        <f t="shared" si="223"/>
        <v>39342.400000000001</v>
      </c>
      <c r="M203" s="28">
        <f t="shared" si="224"/>
        <v>1373894.29</v>
      </c>
      <c r="N203" s="29">
        <f t="shared" si="225"/>
        <v>0.99355021829029389</v>
      </c>
      <c r="O203" s="30">
        <f t="shared" si="226"/>
        <v>2700.9855895113042</v>
      </c>
      <c r="P203" s="28">
        <f t="shared" si="227"/>
        <v>1422410.93</v>
      </c>
    </row>
    <row r="204" spans="1:17" x14ac:dyDescent="0.2">
      <c r="A204" s="1" t="s">
        <v>314</v>
      </c>
      <c r="B204" s="26" t="s">
        <v>24</v>
      </c>
      <c r="C204" s="1" t="s">
        <v>315</v>
      </c>
      <c r="D204" s="27">
        <f t="shared" si="215"/>
        <v>319.44000000000005</v>
      </c>
      <c r="E204" s="28">
        <f t="shared" si="216"/>
        <v>0</v>
      </c>
      <c r="F204" s="29">
        <f t="shared" si="217"/>
        <v>0</v>
      </c>
      <c r="G204" s="27">
        <f t="shared" si="218"/>
        <v>0</v>
      </c>
      <c r="H204" s="28">
        <f t="shared" si="219"/>
        <v>18197.900000000001</v>
      </c>
      <c r="I204" s="29">
        <f t="shared" si="220"/>
        <v>2.0962879004495765E-2</v>
      </c>
      <c r="J204" s="27">
        <f t="shared" si="221"/>
        <v>56.96813173052842</v>
      </c>
      <c r="K204" s="28">
        <f t="shared" si="222"/>
        <v>0</v>
      </c>
      <c r="L204" s="28">
        <f t="shared" si="223"/>
        <v>0</v>
      </c>
      <c r="M204" s="28">
        <f t="shared" si="224"/>
        <v>849903.28</v>
      </c>
      <c r="N204" s="29">
        <f t="shared" si="225"/>
        <v>0.97903712099550422</v>
      </c>
      <c r="O204" s="30">
        <f t="shared" si="226"/>
        <v>2660.6038066616575</v>
      </c>
      <c r="P204" s="28">
        <f t="shared" si="227"/>
        <v>868101.18</v>
      </c>
    </row>
    <row r="205" spans="1:17" x14ac:dyDescent="0.2">
      <c r="A205" s="1" t="s">
        <v>316</v>
      </c>
      <c r="B205" s="26" t="s">
        <v>24</v>
      </c>
      <c r="C205" s="1" t="s">
        <v>317</v>
      </c>
      <c r="D205" s="27">
        <f t="shared" si="215"/>
        <v>616.99</v>
      </c>
      <c r="E205" s="28">
        <f t="shared" si="216"/>
        <v>0</v>
      </c>
      <c r="F205" s="29">
        <f t="shared" si="217"/>
        <v>0</v>
      </c>
      <c r="G205" s="27">
        <f t="shared" si="218"/>
        <v>0</v>
      </c>
      <c r="H205" s="28">
        <f t="shared" si="219"/>
        <v>4169.08</v>
      </c>
      <c r="I205" s="29">
        <f t="shared" si="220"/>
        <v>3.4028986802320089E-3</v>
      </c>
      <c r="J205" s="27">
        <f t="shared" si="221"/>
        <v>6.7571273440412325</v>
      </c>
      <c r="K205" s="28">
        <f t="shared" si="222"/>
        <v>0</v>
      </c>
      <c r="L205" s="28">
        <f t="shared" si="223"/>
        <v>34219.949999999997</v>
      </c>
      <c r="M205" s="28">
        <f t="shared" si="224"/>
        <v>1186766.46</v>
      </c>
      <c r="N205" s="29">
        <f t="shared" si="225"/>
        <v>0.99659710131976798</v>
      </c>
      <c r="O205" s="30">
        <f t="shared" si="226"/>
        <v>1978.9403555973354</v>
      </c>
      <c r="P205" s="28">
        <f t="shared" si="227"/>
        <v>1225155.49</v>
      </c>
    </row>
    <row r="206" spans="1:17" x14ac:dyDescent="0.2">
      <c r="A206" s="1" t="s">
        <v>318</v>
      </c>
      <c r="B206" s="26" t="s">
        <v>24</v>
      </c>
      <c r="C206" s="1" t="s">
        <v>319</v>
      </c>
      <c r="D206" s="27">
        <f t="shared" si="215"/>
        <v>670.18</v>
      </c>
      <c r="E206" s="28">
        <f t="shared" si="216"/>
        <v>20000</v>
      </c>
      <c r="F206" s="29">
        <f t="shared" si="217"/>
        <v>1.8473665314397446E-2</v>
      </c>
      <c r="G206" s="27">
        <f t="shared" si="218"/>
        <v>29.842728819123224</v>
      </c>
      <c r="H206" s="28">
        <f t="shared" si="219"/>
        <v>98805.96</v>
      </c>
      <c r="I206" s="29">
        <f t="shared" si="220"/>
        <v>9.1265411805387081E-2</v>
      </c>
      <c r="J206" s="27">
        <f t="shared" si="221"/>
        <v>147.43197349965683</v>
      </c>
      <c r="K206" s="28">
        <f t="shared" si="222"/>
        <v>0</v>
      </c>
      <c r="L206" s="28">
        <f t="shared" si="223"/>
        <v>0</v>
      </c>
      <c r="M206" s="28">
        <f t="shared" si="224"/>
        <v>963816.23</v>
      </c>
      <c r="N206" s="29">
        <f t="shared" si="225"/>
        <v>0.89026092288021552</v>
      </c>
      <c r="O206" s="30">
        <f t="shared" si="226"/>
        <v>1438.1453191679848</v>
      </c>
      <c r="P206" s="28">
        <f t="shared" si="227"/>
        <v>1082622.19</v>
      </c>
    </row>
    <row r="207" spans="1:17" x14ac:dyDescent="0.2">
      <c r="A207" s="1" t="s">
        <v>320</v>
      </c>
      <c r="B207" s="26" t="s">
        <v>24</v>
      </c>
      <c r="C207" s="1" t="s">
        <v>321</v>
      </c>
      <c r="D207" s="27">
        <f t="shared" si="215"/>
        <v>92.749999999999986</v>
      </c>
      <c r="E207" s="28">
        <f t="shared" si="216"/>
        <v>0</v>
      </c>
      <c r="F207" s="29">
        <f t="shared" si="217"/>
        <v>0</v>
      </c>
      <c r="G207" s="27">
        <f t="shared" si="218"/>
        <v>0</v>
      </c>
      <c r="H207" s="28">
        <f t="shared" si="219"/>
        <v>7015.81</v>
      </c>
      <c r="I207" s="29">
        <f t="shared" si="220"/>
        <v>2.8830798899402939E-2</v>
      </c>
      <c r="J207" s="27">
        <f t="shared" si="221"/>
        <v>75.642156334231828</v>
      </c>
      <c r="K207" s="28">
        <f t="shared" si="222"/>
        <v>0</v>
      </c>
      <c r="L207" s="28">
        <f t="shared" si="223"/>
        <v>0</v>
      </c>
      <c r="M207" s="28">
        <f t="shared" si="224"/>
        <v>236328.47</v>
      </c>
      <c r="N207" s="29">
        <f t="shared" si="225"/>
        <v>0.97116920110059712</v>
      </c>
      <c r="O207" s="30">
        <f t="shared" si="226"/>
        <v>2548.0158490566041</v>
      </c>
      <c r="P207" s="28">
        <f t="shared" si="227"/>
        <v>243344.28</v>
      </c>
    </row>
    <row r="208" spans="1:17" x14ac:dyDescent="0.2">
      <c r="A208" s="1" t="s">
        <v>322</v>
      </c>
      <c r="B208" s="26" t="s">
        <v>24</v>
      </c>
      <c r="C208" s="1" t="s">
        <v>323</v>
      </c>
      <c r="D208" s="27">
        <f t="shared" si="215"/>
        <v>754.43</v>
      </c>
      <c r="E208" s="28">
        <f t="shared" si="216"/>
        <v>0</v>
      </c>
      <c r="F208" s="29">
        <f t="shared" si="217"/>
        <v>0</v>
      </c>
      <c r="G208" s="27">
        <f t="shared" si="218"/>
        <v>0</v>
      </c>
      <c r="H208" s="28">
        <f t="shared" si="219"/>
        <v>33529.370000000003</v>
      </c>
      <c r="I208" s="29">
        <f t="shared" si="220"/>
        <v>3.6242514342544656E-2</v>
      </c>
      <c r="J208" s="27">
        <f t="shared" si="221"/>
        <v>44.443314820460486</v>
      </c>
      <c r="K208" s="28">
        <f t="shared" si="222"/>
        <v>0</v>
      </c>
      <c r="L208" s="28">
        <f t="shared" si="223"/>
        <v>10802.78</v>
      </c>
      <c r="M208" s="28">
        <f t="shared" si="224"/>
        <v>880807.03</v>
      </c>
      <c r="N208" s="29">
        <f t="shared" si="225"/>
        <v>0.96375748565745534</v>
      </c>
      <c r="O208" s="30">
        <f t="shared" si="226"/>
        <v>1181.8323900163039</v>
      </c>
      <c r="P208" s="28">
        <f t="shared" si="227"/>
        <v>925139.18</v>
      </c>
    </row>
    <row r="209" spans="1:17" x14ac:dyDescent="0.2">
      <c r="A209" s="1" t="s">
        <v>324</v>
      </c>
      <c r="B209" s="26" t="s">
        <v>24</v>
      </c>
      <c r="C209" s="1" t="s">
        <v>325</v>
      </c>
      <c r="D209" s="27">
        <f t="shared" si="215"/>
        <v>755.04999999999984</v>
      </c>
      <c r="E209" s="28">
        <f t="shared" si="216"/>
        <v>0</v>
      </c>
      <c r="F209" s="29">
        <f t="shared" si="217"/>
        <v>0</v>
      </c>
      <c r="G209" s="27">
        <f t="shared" si="218"/>
        <v>0</v>
      </c>
      <c r="H209" s="28">
        <f t="shared" si="219"/>
        <v>93048.58</v>
      </c>
      <c r="I209" s="29">
        <f t="shared" si="220"/>
        <v>5.5732238999396201E-2</v>
      </c>
      <c r="J209" s="27">
        <f t="shared" si="221"/>
        <v>123.23499106019472</v>
      </c>
      <c r="K209" s="28">
        <f t="shared" si="222"/>
        <v>133396.91</v>
      </c>
      <c r="L209" s="28">
        <f t="shared" si="223"/>
        <v>0</v>
      </c>
      <c r="M209" s="28">
        <f t="shared" si="224"/>
        <v>1443119.23</v>
      </c>
      <c r="N209" s="29">
        <f t="shared" si="225"/>
        <v>0.94426776100060372</v>
      </c>
      <c r="O209" s="30">
        <f t="shared" si="226"/>
        <v>2087.9625720150984</v>
      </c>
      <c r="P209" s="28">
        <f t="shared" si="227"/>
        <v>1669564.72</v>
      </c>
    </row>
    <row r="210" spans="1:17" x14ac:dyDescent="0.2">
      <c r="A210" s="1" t="s">
        <v>326</v>
      </c>
      <c r="B210" s="26" t="s">
        <v>24</v>
      </c>
      <c r="C210" s="1" t="s">
        <v>327</v>
      </c>
      <c r="D210" s="27">
        <f t="shared" si="215"/>
        <v>276.66000000000003</v>
      </c>
      <c r="E210" s="28">
        <f t="shared" si="216"/>
        <v>0</v>
      </c>
      <c r="F210" s="29">
        <f t="shared" si="217"/>
        <v>0</v>
      </c>
      <c r="G210" s="27">
        <f t="shared" si="218"/>
        <v>0</v>
      </c>
      <c r="H210" s="28">
        <f t="shared" si="219"/>
        <v>18219.009999999998</v>
      </c>
      <c r="I210" s="29">
        <f t="shared" si="220"/>
        <v>2.3749670605324267E-2</v>
      </c>
      <c r="J210" s="27">
        <f t="shared" si="221"/>
        <v>65.853430203137407</v>
      </c>
      <c r="K210" s="28">
        <f t="shared" si="222"/>
        <v>0</v>
      </c>
      <c r="L210" s="28">
        <f t="shared" si="223"/>
        <v>0</v>
      </c>
      <c r="M210" s="28">
        <f t="shared" si="224"/>
        <v>748907.84</v>
      </c>
      <c r="N210" s="29">
        <f t="shared" si="225"/>
        <v>0.97625032939467571</v>
      </c>
      <c r="O210" s="30">
        <f t="shared" si="226"/>
        <v>2706.961035205667</v>
      </c>
      <c r="P210" s="28">
        <f t="shared" si="227"/>
        <v>767126.85</v>
      </c>
    </row>
    <row r="211" spans="1:17" x14ac:dyDescent="0.2">
      <c r="A211" s="1" t="s">
        <v>328</v>
      </c>
      <c r="B211" s="26" t="s">
        <v>24</v>
      </c>
      <c r="C211" s="1" t="s">
        <v>329</v>
      </c>
      <c r="D211" s="27">
        <f t="shared" si="215"/>
        <v>3015.2599999999993</v>
      </c>
      <c r="E211" s="28">
        <f t="shared" si="216"/>
        <v>35774.58</v>
      </c>
      <c r="F211" s="29">
        <f t="shared" si="217"/>
        <v>5.7591171077579426E-3</v>
      </c>
      <c r="G211" s="27">
        <f t="shared" si="218"/>
        <v>11.864509196553534</v>
      </c>
      <c r="H211" s="28">
        <f t="shared" si="219"/>
        <v>698460.54</v>
      </c>
      <c r="I211" s="29">
        <f t="shared" si="220"/>
        <v>0.1124406225036842</v>
      </c>
      <c r="J211" s="27">
        <f t="shared" si="221"/>
        <v>231.64189489463601</v>
      </c>
      <c r="K211" s="28">
        <f t="shared" si="222"/>
        <v>0</v>
      </c>
      <c r="L211" s="28">
        <f t="shared" si="223"/>
        <v>915257.61</v>
      </c>
      <c r="M211" s="28">
        <f t="shared" si="224"/>
        <v>4562324</v>
      </c>
      <c r="N211" s="29">
        <f t="shared" si="225"/>
        <v>0.88180026038855785</v>
      </c>
      <c r="O211" s="30">
        <f t="shared" si="226"/>
        <v>1816.6199962855612</v>
      </c>
      <c r="P211" s="28">
        <f t="shared" si="227"/>
        <v>6211816.7300000004</v>
      </c>
    </row>
    <row r="212" spans="1:17" x14ac:dyDescent="0.2">
      <c r="A212" s="1" t="s">
        <v>330</v>
      </c>
      <c r="B212" s="26" t="s">
        <v>24</v>
      </c>
      <c r="C212" s="1" t="s">
        <v>331</v>
      </c>
      <c r="D212" s="27">
        <f t="shared" si="215"/>
        <v>444.50999999999993</v>
      </c>
      <c r="E212" s="28">
        <f t="shared" si="216"/>
        <v>0</v>
      </c>
      <c r="F212" s="29">
        <f t="shared" si="217"/>
        <v>0</v>
      </c>
      <c r="G212" s="27">
        <f t="shared" si="218"/>
        <v>0</v>
      </c>
      <c r="H212" s="28">
        <f t="shared" si="219"/>
        <v>0</v>
      </c>
      <c r="I212" s="29">
        <f t="shared" si="220"/>
        <v>0</v>
      </c>
      <c r="J212" s="27">
        <f t="shared" si="221"/>
        <v>0</v>
      </c>
      <c r="K212" s="28">
        <f t="shared" si="222"/>
        <v>0</v>
      </c>
      <c r="L212" s="28">
        <f t="shared" si="223"/>
        <v>0</v>
      </c>
      <c r="M212" s="28">
        <f t="shared" si="224"/>
        <v>1017112.05</v>
      </c>
      <c r="N212" s="29">
        <f t="shared" si="225"/>
        <v>1</v>
      </c>
      <c r="O212" s="30">
        <f t="shared" si="226"/>
        <v>2288.1646082202878</v>
      </c>
      <c r="P212" s="28">
        <f t="shared" si="227"/>
        <v>1017112.05</v>
      </c>
    </row>
    <row r="213" spans="1:17" x14ac:dyDescent="0.2">
      <c r="A213" s="1" t="s">
        <v>332</v>
      </c>
      <c r="B213" s="26" t="s">
        <v>24</v>
      </c>
      <c r="C213" s="1" t="s">
        <v>333</v>
      </c>
      <c r="D213" s="27">
        <f t="shared" si="215"/>
        <v>3654.68</v>
      </c>
      <c r="E213" s="28">
        <f t="shared" si="216"/>
        <v>136851.29999999999</v>
      </c>
      <c r="F213" s="29">
        <f t="shared" si="217"/>
        <v>2.1823775134754031E-2</v>
      </c>
      <c r="G213" s="27">
        <f t="shared" si="218"/>
        <v>37.445494543981958</v>
      </c>
      <c r="H213" s="28">
        <f t="shared" si="219"/>
        <v>249643.05</v>
      </c>
      <c r="I213" s="29">
        <f t="shared" si="220"/>
        <v>3.9810756544907927E-2</v>
      </c>
      <c r="J213" s="27">
        <f t="shared" si="221"/>
        <v>68.307772499917917</v>
      </c>
      <c r="K213" s="28">
        <f t="shared" si="222"/>
        <v>0</v>
      </c>
      <c r="L213" s="28">
        <f t="shared" si="223"/>
        <v>0</v>
      </c>
      <c r="M213" s="28">
        <f t="shared" si="224"/>
        <v>5884249.3300000001</v>
      </c>
      <c r="N213" s="29">
        <f t="shared" si="225"/>
        <v>0.93836546832033807</v>
      </c>
      <c r="O213" s="30">
        <f t="shared" si="226"/>
        <v>1610.0587000777086</v>
      </c>
      <c r="P213" s="28">
        <f t="shared" si="227"/>
        <v>6270743.6799999997</v>
      </c>
    </row>
    <row r="214" spans="1:17" x14ac:dyDescent="0.2">
      <c r="B214" s="26" t="s">
        <v>24</v>
      </c>
      <c r="C214" s="19" t="s">
        <v>35</v>
      </c>
      <c r="D214" s="31">
        <f>SUM(D201:D213)</f>
        <v>11965.4</v>
      </c>
      <c r="E214" s="32">
        <f>SUM(E201:E213)</f>
        <v>192625.88</v>
      </c>
      <c r="F214" s="22">
        <f t="shared" si="217"/>
        <v>8.2924705962422185E-3</v>
      </c>
      <c r="G214" s="20">
        <f t="shared" si="218"/>
        <v>16.098574222341085</v>
      </c>
      <c r="H214" s="32">
        <f>SUM(H201:H213)</f>
        <v>1276994</v>
      </c>
      <c r="I214" s="22">
        <f t="shared" si="220"/>
        <v>5.497410418879195E-2</v>
      </c>
      <c r="J214" s="20">
        <f t="shared" si="221"/>
        <v>106.72388720811674</v>
      </c>
      <c r="K214" s="32">
        <f>SUM(K201:K213)</f>
        <v>133396.91</v>
      </c>
      <c r="L214" s="32">
        <f>SUM(L201:L213)</f>
        <v>1000222.74</v>
      </c>
      <c r="M214" s="32">
        <f>SUM(M201:M213)</f>
        <v>20625770.18</v>
      </c>
      <c r="N214" s="22">
        <f t="shared" ref="N214" si="228">SUM($K214:$M214)/$P214</f>
        <v>0.93673342521496572</v>
      </c>
      <c r="O214" s="23">
        <f t="shared" si="226"/>
        <v>1818.5259021846323</v>
      </c>
      <c r="P214" s="32">
        <f>SUM(P201:P213)</f>
        <v>23229009.710000001</v>
      </c>
      <c r="Q214" s="24">
        <f>SUM(E214,H214,K214:M214)-P214</f>
        <v>0</v>
      </c>
    </row>
    <row r="215" spans="1:17" ht="4.5" customHeight="1" x14ac:dyDescent="0.2">
      <c r="B215" s="26"/>
    </row>
    <row r="216" spans="1:17" x14ac:dyDescent="0.2">
      <c r="B216" s="26" t="s">
        <v>334</v>
      </c>
      <c r="C216" s="19"/>
    </row>
    <row r="217" spans="1:17" x14ac:dyDescent="0.2">
      <c r="A217" s="1" t="s">
        <v>335</v>
      </c>
      <c r="B217" s="26" t="s">
        <v>24</v>
      </c>
      <c r="C217" s="1" t="s">
        <v>336</v>
      </c>
      <c r="D217" s="27">
        <f t="shared" ref="D217:D224" si="229">VLOOKUP($A217,Enroll1516,3,FALSE)</f>
        <v>62</v>
      </c>
      <c r="E217" s="28">
        <f t="shared" ref="E217:E224" si="230">IFERROR(VLOOKUP($A217,fundbal1516,2,FALSE),0)</f>
        <v>800</v>
      </c>
      <c r="F217" s="29">
        <f t="shared" ref="F217:F225" si="231">E217/$P217</f>
        <v>1.4187902379995795E-3</v>
      </c>
      <c r="G217" s="27">
        <f t="shared" ref="G217:G225" si="232">E217/$D217</f>
        <v>12.903225806451612</v>
      </c>
      <c r="H217" s="28">
        <f t="shared" ref="H217:H224" si="233">IFERROR((VLOOKUP($A217,fundbal1516,3,FALSE))+(VLOOKUP($A217,fundbal1516,4,FALSE))+(VLOOKUP($A217,fundbal1516,5,FALSE))+(VLOOKUP($A217,fundbal1516,6,FALSE))+(VLOOKUP($A217,fundbal1516,7,FALSE))+(VLOOKUP($A217,fundbal1516,8,FALSE))+(VLOOKUP($A217,fundbal1516,9,FALSE))+(VLOOKUP($A217,fundbal1516,10,FALSE))+(VLOOKUP($A217,fundbal1516,11,FALSE)),0)</f>
        <v>0</v>
      </c>
      <c r="I217" s="29">
        <f t="shared" ref="I217:I225" si="234">H217/$P217</f>
        <v>0</v>
      </c>
      <c r="J217" s="27">
        <f t="shared" ref="J217:J225" si="235">H217/$D217</f>
        <v>0</v>
      </c>
      <c r="K217" s="28">
        <f t="shared" ref="K217:K224" si="236">IFERROR((VLOOKUP($A217,fundbal1516,12,FALSE))+(VLOOKUP($A217,fundbal1516,13,FALSE)),0)</f>
        <v>17144.240000000002</v>
      </c>
      <c r="L217" s="28">
        <f t="shared" ref="L217:L224" si="237">IFERROR((VLOOKUP($A217,fundbal1516,14,FALSE))+(VLOOKUP($A217,fundbal1516,15,FALSE))+(VLOOKUP($A217,fundbal1516,16,FALSE)),0)</f>
        <v>0</v>
      </c>
      <c r="M217" s="28">
        <f t="shared" ref="M217:M224" si="238">IFERROR((VLOOKUP($A217,fundbal1516,17,FALSE))+(VLOOKUP($A217,fundbal1516,18,FALSE)),0)</f>
        <v>545916.42000000004</v>
      </c>
      <c r="N217" s="29">
        <f t="shared" ref="N217:N224" si="239">SUM($K217:$M217)/$P217</f>
        <v>0.99858120976200038</v>
      </c>
      <c r="O217" s="30">
        <f t="shared" ref="O217:O225" si="240">SUM($K217:$M217)/$D217</f>
        <v>9081.6235483870969</v>
      </c>
      <c r="P217" s="28">
        <f t="shared" ref="P217:P224" si="241">IFERROR(VLOOKUP($A217,fundbal1516_2,3,FALSE),0)</f>
        <v>563860.66</v>
      </c>
    </row>
    <row r="218" spans="1:17" x14ac:dyDescent="0.2">
      <c r="A218" s="1" t="s">
        <v>337</v>
      </c>
      <c r="B218" s="26" t="s">
        <v>24</v>
      </c>
      <c r="C218" s="1" t="s">
        <v>338</v>
      </c>
      <c r="D218" s="27">
        <f t="shared" si="229"/>
        <v>550.06000000000006</v>
      </c>
      <c r="E218" s="28">
        <f t="shared" si="230"/>
        <v>0</v>
      </c>
      <c r="F218" s="29">
        <f t="shared" si="231"/>
        <v>0</v>
      </c>
      <c r="G218" s="27">
        <f t="shared" si="232"/>
        <v>0</v>
      </c>
      <c r="H218" s="28">
        <f t="shared" si="233"/>
        <v>203239.08</v>
      </c>
      <c r="I218" s="29">
        <f t="shared" si="234"/>
        <v>0.28175380364851199</v>
      </c>
      <c r="J218" s="27">
        <f t="shared" si="235"/>
        <v>369.48529251354392</v>
      </c>
      <c r="K218" s="28">
        <f t="shared" si="236"/>
        <v>50074.95</v>
      </c>
      <c r="L218" s="28">
        <f t="shared" si="237"/>
        <v>0</v>
      </c>
      <c r="M218" s="28">
        <f t="shared" si="238"/>
        <v>468021.68</v>
      </c>
      <c r="N218" s="29">
        <f t="shared" si="239"/>
        <v>0.71824619635148801</v>
      </c>
      <c r="O218" s="30">
        <f t="shared" si="240"/>
        <v>941.89112096862152</v>
      </c>
      <c r="P218" s="28">
        <f t="shared" si="241"/>
        <v>721335.71</v>
      </c>
    </row>
    <row r="219" spans="1:17" x14ac:dyDescent="0.2">
      <c r="A219" s="1" t="s">
        <v>339</v>
      </c>
      <c r="B219" s="26" t="s">
        <v>24</v>
      </c>
      <c r="C219" s="1" t="s">
        <v>340</v>
      </c>
      <c r="D219" s="27">
        <f t="shared" si="229"/>
        <v>72.719999999999985</v>
      </c>
      <c r="E219" s="28">
        <f t="shared" si="230"/>
        <v>438.09</v>
      </c>
      <c r="F219" s="29">
        <f t="shared" si="231"/>
        <v>5.0717124206502292E-4</v>
      </c>
      <c r="G219" s="27">
        <f t="shared" si="232"/>
        <v>6.0243399339934003</v>
      </c>
      <c r="H219" s="28">
        <f t="shared" si="233"/>
        <v>0</v>
      </c>
      <c r="I219" s="29">
        <f t="shared" si="234"/>
        <v>0</v>
      </c>
      <c r="J219" s="27">
        <f t="shared" si="235"/>
        <v>0</v>
      </c>
      <c r="K219" s="28">
        <f t="shared" si="236"/>
        <v>0</v>
      </c>
      <c r="L219" s="28">
        <f t="shared" si="237"/>
        <v>0</v>
      </c>
      <c r="M219" s="28">
        <f t="shared" si="238"/>
        <v>863353</v>
      </c>
      <c r="N219" s="29">
        <f t="shared" si="239"/>
        <v>0.99949282875793499</v>
      </c>
      <c r="O219" s="30">
        <f t="shared" si="240"/>
        <v>11872.290979097912</v>
      </c>
      <c r="P219" s="28">
        <f t="shared" si="241"/>
        <v>863791.09</v>
      </c>
    </row>
    <row r="220" spans="1:17" x14ac:dyDescent="0.2">
      <c r="A220" s="1" t="s">
        <v>341</v>
      </c>
      <c r="B220" s="26" t="s">
        <v>24</v>
      </c>
      <c r="C220" s="1" t="s">
        <v>342</v>
      </c>
      <c r="D220" s="27">
        <f t="shared" si="229"/>
        <v>86.02</v>
      </c>
      <c r="E220" s="28">
        <f t="shared" si="230"/>
        <v>140.47999999999999</v>
      </c>
      <c r="F220" s="29">
        <f t="shared" si="231"/>
        <v>4.3252913436874098E-4</v>
      </c>
      <c r="G220" s="27">
        <f t="shared" si="232"/>
        <v>1.6331085794001394</v>
      </c>
      <c r="H220" s="28">
        <f t="shared" si="233"/>
        <v>0</v>
      </c>
      <c r="I220" s="29">
        <f t="shared" si="234"/>
        <v>0</v>
      </c>
      <c r="J220" s="27">
        <f t="shared" si="235"/>
        <v>0</v>
      </c>
      <c r="K220" s="28">
        <f t="shared" si="236"/>
        <v>33814.94</v>
      </c>
      <c r="L220" s="28">
        <f t="shared" si="237"/>
        <v>0</v>
      </c>
      <c r="M220" s="28">
        <f t="shared" si="238"/>
        <v>290831.95</v>
      </c>
      <c r="N220" s="29">
        <f t="shared" si="239"/>
        <v>0.99956747086563136</v>
      </c>
      <c r="O220" s="30">
        <f t="shared" si="240"/>
        <v>3774.0861427574987</v>
      </c>
      <c r="P220" s="28">
        <f t="shared" si="241"/>
        <v>324787.37</v>
      </c>
    </row>
    <row r="221" spans="1:17" x14ac:dyDescent="0.2">
      <c r="A221" s="1" t="s">
        <v>343</v>
      </c>
      <c r="B221" s="26" t="s">
        <v>24</v>
      </c>
      <c r="C221" s="1" t="s">
        <v>344</v>
      </c>
      <c r="D221" s="27">
        <f t="shared" si="229"/>
        <v>230.97000000000006</v>
      </c>
      <c r="E221" s="28">
        <f t="shared" si="230"/>
        <v>28.28</v>
      </c>
      <c r="F221" s="29">
        <f t="shared" si="231"/>
        <v>4.0274685890205283E-5</v>
      </c>
      <c r="G221" s="27">
        <f t="shared" si="232"/>
        <v>0.12244014374161144</v>
      </c>
      <c r="H221" s="28">
        <f t="shared" si="233"/>
        <v>0</v>
      </c>
      <c r="I221" s="29">
        <f t="shared" si="234"/>
        <v>0</v>
      </c>
      <c r="J221" s="27">
        <f t="shared" si="235"/>
        <v>0</v>
      </c>
      <c r="K221" s="28">
        <f t="shared" si="236"/>
        <v>14815.83</v>
      </c>
      <c r="L221" s="28">
        <f t="shared" si="237"/>
        <v>0</v>
      </c>
      <c r="M221" s="28">
        <f t="shared" si="238"/>
        <v>687333.93</v>
      </c>
      <c r="N221" s="29">
        <f t="shared" si="239"/>
        <v>0.9999597253141097</v>
      </c>
      <c r="O221" s="30">
        <f t="shared" si="240"/>
        <v>3040.0041563839454</v>
      </c>
      <c r="P221" s="28">
        <f t="shared" si="241"/>
        <v>702178.04</v>
      </c>
    </row>
    <row r="222" spans="1:17" x14ac:dyDescent="0.2">
      <c r="A222" s="1" t="s">
        <v>345</v>
      </c>
      <c r="B222" s="26" t="s">
        <v>24</v>
      </c>
      <c r="C222" s="1" t="s">
        <v>346</v>
      </c>
      <c r="D222" s="27">
        <f t="shared" si="229"/>
        <v>274.57000000000005</v>
      </c>
      <c r="E222" s="28">
        <f t="shared" si="230"/>
        <v>0</v>
      </c>
      <c r="F222" s="29">
        <f t="shared" si="231"/>
        <v>0</v>
      </c>
      <c r="G222" s="27">
        <f t="shared" si="232"/>
        <v>0</v>
      </c>
      <c r="H222" s="28">
        <f t="shared" si="233"/>
        <v>7310.62</v>
      </c>
      <c r="I222" s="29">
        <f t="shared" si="234"/>
        <v>1.5843600730477587E-2</v>
      </c>
      <c r="J222" s="27">
        <f t="shared" si="235"/>
        <v>26.625705648832714</v>
      </c>
      <c r="K222" s="28">
        <f t="shared" si="236"/>
        <v>16244.72</v>
      </c>
      <c r="L222" s="28">
        <f t="shared" si="237"/>
        <v>0</v>
      </c>
      <c r="M222" s="28">
        <f t="shared" si="238"/>
        <v>437868.81</v>
      </c>
      <c r="N222" s="29">
        <f t="shared" si="239"/>
        <v>0.98415639926952225</v>
      </c>
      <c r="O222" s="30">
        <f t="shared" si="240"/>
        <v>1653.9080380230903</v>
      </c>
      <c r="P222" s="28">
        <f t="shared" si="241"/>
        <v>461424.15</v>
      </c>
    </row>
    <row r="223" spans="1:17" x14ac:dyDescent="0.2">
      <c r="A223" s="1" t="s">
        <v>347</v>
      </c>
      <c r="B223" s="26" t="s">
        <v>24</v>
      </c>
      <c r="C223" s="1" t="s">
        <v>348</v>
      </c>
      <c r="D223" s="27">
        <f t="shared" si="229"/>
        <v>93.86</v>
      </c>
      <c r="E223" s="28">
        <f t="shared" si="230"/>
        <v>0</v>
      </c>
      <c r="F223" s="29">
        <f t="shared" si="231"/>
        <v>0</v>
      </c>
      <c r="G223" s="27">
        <f t="shared" si="232"/>
        <v>0</v>
      </c>
      <c r="H223" s="28">
        <f t="shared" si="233"/>
        <v>8496.58</v>
      </c>
      <c r="I223" s="29">
        <f t="shared" si="234"/>
        <v>3.4170331334676993E-2</v>
      </c>
      <c r="J223" s="27">
        <f t="shared" si="235"/>
        <v>90.523971873002338</v>
      </c>
      <c r="K223" s="28">
        <f t="shared" si="236"/>
        <v>0</v>
      </c>
      <c r="L223" s="28">
        <f t="shared" si="237"/>
        <v>18006.77</v>
      </c>
      <c r="M223" s="28">
        <f t="shared" si="238"/>
        <v>222150.37</v>
      </c>
      <c r="N223" s="29">
        <f t="shared" si="239"/>
        <v>0.96582966866532294</v>
      </c>
      <c r="O223" s="30">
        <f t="shared" si="240"/>
        <v>2558.6739825271679</v>
      </c>
      <c r="P223" s="28">
        <f t="shared" si="241"/>
        <v>248653.72</v>
      </c>
    </row>
    <row r="224" spans="1:17" x14ac:dyDescent="0.2">
      <c r="A224" s="1" t="s">
        <v>349</v>
      </c>
      <c r="B224" s="26" t="s">
        <v>24</v>
      </c>
      <c r="C224" s="1" t="s">
        <v>350</v>
      </c>
      <c r="D224" s="27">
        <f t="shared" si="229"/>
        <v>602.3599999999999</v>
      </c>
      <c r="E224" s="28">
        <f t="shared" si="230"/>
        <v>2500</v>
      </c>
      <c r="F224" s="29">
        <f t="shared" si="231"/>
        <v>4.9149482942524502E-3</v>
      </c>
      <c r="G224" s="27">
        <f t="shared" si="232"/>
        <v>4.1503419881798269</v>
      </c>
      <c r="H224" s="28">
        <f t="shared" si="233"/>
        <v>12968.81</v>
      </c>
      <c r="I224" s="29">
        <f t="shared" si="234"/>
        <v>2.5496412235193645E-2</v>
      </c>
      <c r="J224" s="27">
        <f t="shared" si="235"/>
        <v>21.529998671890567</v>
      </c>
      <c r="K224" s="28">
        <f t="shared" si="236"/>
        <v>19787.54</v>
      </c>
      <c r="L224" s="28">
        <f t="shared" si="237"/>
        <v>0</v>
      </c>
      <c r="M224" s="28">
        <f t="shared" si="238"/>
        <v>473396</v>
      </c>
      <c r="N224" s="29">
        <f t="shared" si="239"/>
        <v>0.96958863947055396</v>
      </c>
      <c r="O224" s="30">
        <f t="shared" si="240"/>
        <v>818.75214157646599</v>
      </c>
      <c r="P224" s="28">
        <f t="shared" si="241"/>
        <v>508652.35</v>
      </c>
    </row>
    <row r="225" spans="1:17" x14ac:dyDescent="0.2">
      <c r="B225" s="26"/>
      <c r="C225" s="19" t="s">
        <v>35</v>
      </c>
      <c r="D225" s="31">
        <f>SUM(D217:D224)</f>
        <v>1972.56</v>
      </c>
      <c r="E225" s="32">
        <f>SUM(E217:E224)</f>
        <v>3906.85</v>
      </c>
      <c r="F225" s="22">
        <f t="shared" si="231"/>
        <v>8.8899470564554411E-4</v>
      </c>
      <c r="G225" s="20">
        <f t="shared" si="232"/>
        <v>1.980598815752119</v>
      </c>
      <c r="H225" s="32">
        <f>SUM(H217:H224)</f>
        <v>232015.08999999997</v>
      </c>
      <c r="I225" s="22">
        <f t="shared" si="234"/>
        <v>5.2794498544831356E-2</v>
      </c>
      <c r="J225" s="20">
        <f t="shared" si="235"/>
        <v>117.62130936448067</v>
      </c>
      <c r="K225" s="32">
        <f>SUM(K217:K224)</f>
        <v>151882.22</v>
      </c>
      <c r="L225" s="32">
        <f>SUM(L217:L224)</f>
        <v>18006.77</v>
      </c>
      <c r="M225" s="32">
        <f>SUM(M217:M224)</f>
        <v>3988872.1600000006</v>
      </c>
      <c r="N225" s="22">
        <f t="shared" ref="N225" si="242">SUM($K225:$M225)/$P225</f>
        <v>0.94631650674952317</v>
      </c>
      <c r="O225" s="23">
        <f t="shared" si="240"/>
        <v>2108.3065407389386</v>
      </c>
      <c r="P225" s="32">
        <f>SUM(P217:P224)</f>
        <v>4394683.09</v>
      </c>
      <c r="Q225" s="24">
        <f>SUM(E225,H225,K225:M225)-P225</f>
        <v>0</v>
      </c>
    </row>
    <row r="226" spans="1:17" ht="4.5" customHeight="1" x14ac:dyDescent="0.2">
      <c r="B226" s="33"/>
    </row>
    <row r="227" spans="1:17" x14ac:dyDescent="0.2">
      <c r="B227" s="26" t="s">
        <v>351</v>
      </c>
      <c r="C227" s="19"/>
    </row>
    <row r="228" spans="1:17" x14ac:dyDescent="0.2">
      <c r="A228" s="1" t="s">
        <v>352</v>
      </c>
      <c r="B228" s="26" t="s">
        <v>24</v>
      </c>
      <c r="C228" s="1" t="s">
        <v>353</v>
      </c>
      <c r="D228" s="27">
        <f t="shared" ref="D228:D234" si="243">VLOOKUP($A228,Enroll1516,3,FALSE)</f>
        <v>191.7</v>
      </c>
      <c r="E228" s="28">
        <f t="shared" ref="E228:E234" si="244">IFERROR(VLOOKUP($A228,fundbal1516,2,FALSE),0)</f>
        <v>0</v>
      </c>
      <c r="F228" s="29">
        <f t="shared" ref="F228:F235" si="245">E228/$P228</f>
        <v>0</v>
      </c>
      <c r="G228" s="27">
        <f t="shared" ref="G228:G235" si="246">E228/$D228</f>
        <v>0</v>
      </c>
      <c r="H228" s="28">
        <f t="shared" ref="H228:H234" si="247">IFERROR((VLOOKUP($A228,fundbal1516,3,FALSE))+(VLOOKUP($A228,fundbal1516,4,FALSE))+(VLOOKUP($A228,fundbal1516,5,FALSE))+(VLOOKUP($A228,fundbal1516,6,FALSE))+(VLOOKUP($A228,fundbal1516,7,FALSE))+(VLOOKUP($A228,fundbal1516,8,FALSE))+(VLOOKUP($A228,fundbal1516,9,FALSE))+(VLOOKUP($A228,fundbal1516,10,FALSE))+(VLOOKUP($A228,fundbal1516,11,FALSE)),0)</f>
        <v>0</v>
      </c>
      <c r="I228" s="29">
        <f t="shared" ref="I228:I235" si="248">H228/$P228</f>
        <v>0</v>
      </c>
      <c r="J228" s="27">
        <f t="shared" ref="J228:J235" si="249">H228/$D228</f>
        <v>0</v>
      </c>
      <c r="K228" s="28">
        <f t="shared" ref="K228:K234" si="250">IFERROR((VLOOKUP($A228,fundbal1516,12,FALSE))+(VLOOKUP($A228,fundbal1516,13,FALSE)),0)</f>
        <v>0</v>
      </c>
      <c r="L228" s="28">
        <f t="shared" ref="L228:L234" si="251">IFERROR((VLOOKUP($A228,fundbal1516,14,FALSE))+(VLOOKUP($A228,fundbal1516,15,FALSE))+(VLOOKUP($A228,fundbal1516,16,FALSE)),0)</f>
        <v>50500</v>
      </c>
      <c r="M228" s="28">
        <f t="shared" ref="M228:M234" si="252">IFERROR((VLOOKUP($A228,fundbal1516,17,FALSE))+(VLOOKUP($A228,fundbal1516,18,FALSE)),0)</f>
        <v>596716.71</v>
      </c>
      <c r="N228" s="29">
        <f t="shared" ref="N228:N234" si="253">SUM($K228:$M228)/$P228</f>
        <v>1</v>
      </c>
      <c r="O228" s="30">
        <f t="shared" ref="O228:O235" si="254">SUM($K228:$M228)/$D228</f>
        <v>3376.1956703182054</v>
      </c>
      <c r="P228" s="28">
        <f t="shared" ref="P228:P234" si="255">IFERROR(VLOOKUP($A228,fundbal1516_2,3,FALSE),0)</f>
        <v>647216.71</v>
      </c>
    </row>
    <row r="229" spans="1:17" x14ac:dyDescent="0.2">
      <c r="A229" s="1" t="s">
        <v>354</v>
      </c>
      <c r="B229" s="26" t="s">
        <v>24</v>
      </c>
      <c r="C229" s="1" t="s">
        <v>355</v>
      </c>
      <c r="D229" s="27">
        <f t="shared" si="243"/>
        <v>222.39000000000001</v>
      </c>
      <c r="E229" s="28">
        <f t="shared" si="244"/>
        <v>0</v>
      </c>
      <c r="F229" s="29">
        <f t="shared" si="245"/>
        <v>0</v>
      </c>
      <c r="G229" s="27">
        <f t="shared" si="246"/>
        <v>0</v>
      </c>
      <c r="H229" s="28">
        <f t="shared" si="247"/>
        <v>1157.79</v>
      </c>
      <c r="I229" s="29">
        <f t="shared" si="248"/>
        <v>2.4520773889763025E-3</v>
      </c>
      <c r="J229" s="27">
        <f t="shared" si="249"/>
        <v>5.2061243760960467</v>
      </c>
      <c r="K229" s="28">
        <f t="shared" si="250"/>
        <v>0</v>
      </c>
      <c r="L229" s="28">
        <f t="shared" si="251"/>
        <v>0</v>
      </c>
      <c r="M229" s="28">
        <f t="shared" si="252"/>
        <v>471009.19999999995</v>
      </c>
      <c r="N229" s="29">
        <f t="shared" si="253"/>
        <v>0.99754792261102365</v>
      </c>
      <c r="O229" s="30">
        <f t="shared" si="254"/>
        <v>2117.9423535230899</v>
      </c>
      <c r="P229" s="28">
        <f t="shared" si="255"/>
        <v>472166.99</v>
      </c>
    </row>
    <row r="230" spans="1:17" x14ac:dyDescent="0.2">
      <c r="A230" s="1" t="s">
        <v>356</v>
      </c>
      <c r="B230" s="26" t="s">
        <v>24</v>
      </c>
      <c r="C230" s="1" t="s">
        <v>357</v>
      </c>
      <c r="D230" s="27">
        <f t="shared" si="243"/>
        <v>4379.58</v>
      </c>
      <c r="E230" s="28">
        <f t="shared" si="244"/>
        <v>208143.01</v>
      </c>
      <c r="F230" s="29">
        <f t="shared" si="245"/>
        <v>4.1927613386906197E-2</v>
      </c>
      <c r="G230" s="27">
        <f t="shared" si="246"/>
        <v>47.525792427584385</v>
      </c>
      <c r="H230" s="28">
        <f t="shared" si="247"/>
        <v>960383.67</v>
      </c>
      <c r="I230" s="29">
        <f t="shared" si="248"/>
        <v>0.19345638952207955</v>
      </c>
      <c r="J230" s="27">
        <f t="shared" si="249"/>
        <v>219.28670557450715</v>
      </c>
      <c r="K230" s="28">
        <f t="shared" si="250"/>
        <v>0</v>
      </c>
      <c r="L230" s="28">
        <f t="shared" si="251"/>
        <v>833.96</v>
      </c>
      <c r="M230" s="28">
        <f t="shared" si="252"/>
        <v>3794981.31</v>
      </c>
      <c r="N230" s="29">
        <f t="shared" si="253"/>
        <v>0.76461599709101424</v>
      </c>
      <c r="O230" s="30">
        <f t="shared" si="254"/>
        <v>866.70759981550748</v>
      </c>
      <c r="P230" s="28">
        <f t="shared" si="255"/>
        <v>4964341.95</v>
      </c>
    </row>
    <row r="231" spans="1:17" x14ac:dyDescent="0.2">
      <c r="A231" s="1" t="s">
        <v>358</v>
      </c>
      <c r="B231" s="26" t="s">
        <v>24</v>
      </c>
      <c r="C231" s="1" t="s">
        <v>359</v>
      </c>
      <c r="D231" s="27">
        <f t="shared" si="243"/>
        <v>157.53</v>
      </c>
      <c r="E231" s="28">
        <f t="shared" si="244"/>
        <v>0</v>
      </c>
      <c r="F231" s="29">
        <f t="shared" si="245"/>
        <v>0</v>
      </c>
      <c r="G231" s="27">
        <f t="shared" si="246"/>
        <v>0</v>
      </c>
      <c r="H231" s="28">
        <f t="shared" si="247"/>
        <v>39400</v>
      </c>
      <c r="I231" s="29">
        <f t="shared" si="248"/>
        <v>4.2962687287738839E-2</v>
      </c>
      <c r="J231" s="27">
        <f t="shared" si="249"/>
        <v>250.11108995112042</v>
      </c>
      <c r="K231" s="28">
        <f t="shared" si="250"/>
        <v>439634.49</v>
      </c>
      <c r="L231" s="28">
        <f t="shared" si="251"/>
        <v>600</v>
      </c>
      <c r="M231" s="28">
        <f t="shared" si="252"/>
        <v>437440.36</v>
      </c>
      <c r="N231" s="29">
        <f t="shared" si="253"/>
        <v>0.95703731271226111</v>
      </c>
      <c r="O231" s="30">
        <f t="shared" si="254"/>
        <v>5571.4774963499012</v>
      </c>
      <c r="P231" s="28">
        <f t="shared" si="255"/>
        <v>917074.85</v>
      </c>
    </row>
    <row r="232" spans="1:17" x14ac:dyDescent="0.2">
      <c r="A232" s="1" t="s">
        <v>360</v>
      </c>
      <c r="B232" s="26" t="s">
        <v>24</v>
      </c>
      <c r="C232" s="1" t="s">
        <v>361</v>
      </c>
      <c r="D232" s="27">
        <f t="shared" si="243"/>
        <v>701.15</v>
      </c>
      <c r="E232" s="28">
        <f t="shared" si="244"/>
        <v>0</v>
      </c>
      <c r="F232" s="29">
        <f t="shared" si="245"/>
        <v>0</v>
      </c>
      <c r="G232" s="27">
        <f t="shared" si="246"/>
        <v>0</v>
      </c>
      <c r="H232" s="28">
        <f t="shared" si="247"/>
        <v>43236.68</v>
      </c>
      <c r="I232" s="29">
        <f t="shared" si="248"/>
        <v>1.3169625807367439E-2</v>
      </c>
      <c r="J232" s="27">
        <f t="shared" si="249"/>
        <v>61.665378307066966</v>
      </c>
      <c r="K232" s="28">
        <f t="shared" si="250"/>
        <v>0</v>
      </c>
      <c r="L232" s="28">
        <f t="shared" si="251"/>
        <v>29568.68</v>
      </c>
      <c r="M232" s="28">
        <f t="shared" si="252"/>
        <v>3210255.2700000005</v>
      </c>
      <c r="N232" s="29">
        <f t="shared" si="253"/>
        <v>0.98683037419263275</v>
      </c>
      <c r="O232" s="30">
        <f t="shared" si="254"/>
        <v>4620.7287313698935</v>
      </c>
      <c r="P232" s="28">
        <f t="shared" si="255"/>
        <v>3283060.63</v>
      </c>
    </row>
    <row r="233" spans="1:17" x14ac:dyDescent="0.2">
      <c r="A233" s="1" t="s">
        <v>362</v>
      </c>
      <c r="B233" s="26" t="s">
        <v>24</v>
      </c>
      <c r="C233" s="1" t="s">
        <v>363</v>
      </c>
      <c r="D233" s="27">
        <f t="shared" si="243"/>
        <v>2166.36</v>
      </c>
      <c r="E233" s="28">
        <f t="shared" si="244"/>
        <v>163478.64000000001</v>
      </c>
      <c r="F233" s="29">
        <f t="shared" si="245"/>
        <v>9.6103352855660129E-2</v>
      </c>
      <c r="G233" s="27">
        <f t="shared" si="246"/>
        <v>75.462360826455438</v>
      </c>
      <c r="H233" s="28">
        <f t="shared" si="247"/>
        <v>44161</v>
      </c>
      <c r="I233" s="29">
        <f t="shared" si="248"/>
        <v>2.5960701443679776E-2</v>
      </c>
      <c r="J233" s="27">
        <f t="shared" si="249"/>
        <v>20.384885245296257</v>
      </c>
      <c r="K233" s="28">
        <f t="shared" si="250"/>
        <v>0</v>
      </c>
      <c r="L233" s="28">
        <f t="shared" si="251"/>
        <v>0</v>
      </c>
      <c r="M233" s="28">
        <f t="shared" si="252"/>
        <v>1493431.5</v>
      </c>
      <c r="N233" s="29">
        <f t="shared" si="253"/>
        <v>0.87793594570066014</v>
      </c>
      <c r="O233" s="30">
        <f t="shared" si="254"/>
        <v>689.37364980889595</v>
      </c>
      <c r="P233" s="28">
        <f t="shared" si="255"/>
        <v>1701071.14</v>
      </c>
    </row>
    <row r="234" spans="1:17" x14ac:dyDescent="0.2">
      <c r="A234" s="1" t="s">
        <v>364</v>
      </c>
      <c r="B234" s="26" t="s">
        <v>24</v>
      </c>
      <c r="C234" s="1" t="s">
        <v>365</v>
      </c>
      <c r="D234" s="27">
        <f t="shared" si="243"/>
        <v>313.79000000000002</v>
      </c>
      <c r="E234" s="28">
        <f t="shared" si="244"/>
        <v>0</v>
      </c>
      <c r="F234" s="29">
        <f t="shared" si="245"/>
        <v>0</v>
      </c>
      <c r="G234" s="27">
        <f t="shared" si="246"/>
        <v>0</v>
      </c>
      <c r="H234" s="28">
        <f t="shared" si="247"/>
        <v>0</v>
      </c>
      <c r="I234" s="29">
        <f t="shared" si="248"/>
        <v>0</v>
      </c>
      <c r="J234" s="27">
        <f t="shared" si="249"/>
        <v>0</v>
      </c>
      <c r="K234" s="28">
        <f t="shared" si="250"/>
        <v>0</v>
      </c>
      <c r="L234" s="28">
        <f t="shared" si="251"/>
        <v>0</v>
      </c>
      <c r="M234" s="28">
        <f t="shared" si="252"/>
        <v>1132866.8600000001</v>
      </c>
      <c r="N234" s="29">
        <f t="shared" si="253"/>
        <v>1</v>
      </c>
      <c r="O234" s="30">
        <f t="shared" si="254"/>
        <v>3610.2707543261417</v>
      </c>
      <c r="P234" s="28">
        <f t="shared" si="255"/>
        <v>1132866.8600000001</v>
      </c>
    </row>
    <row r="235" spans="1:17" x14ac:dyDescent="0.2">
      <c r="B235" s="26"/>
      <c r="C235" s="19" t="s">
        <v>35</v>
      </c>
      <c r="D235" s="31">
        <f>SUM(D228:D234)</f>
        <v>8132.4999999999991</v>
      </c>
      <c r="E235" s="32">
        <f>SUM(E228:E234)</f>
        <v>371621.65</v>
      </c>
      <c r="F235" s="22">
        <f t="shared" si="245"/>
        <v>2.8329573148449336E-2</v>
      </c>
      <c r="G235" s="20">
        <f t="shared" si="246"/>
        <v>45.695868429142337</v>
      </c>
      <c r="H235" s="32">
        <f>SUM(H228:H234)</f>
        <v>1088339.1400000001</v>
      </c>
      <c r="I235" s="22">
        <f t="shared" si="248"/>
        <v>8.2966595936890236E-2</v>
      </c>
      <c r="J235" s="20">
        <f t="shared" si="249"/>
        <v>133.82590101444822</v>
      </c>
      <c r="K235" s="32">
        <f>SUM(K228:K234)</f>
        <v>439634.49</v>
      </c>
      <c r="L235" s="32">
        <f>SUM(L228:L234)</f>
        <v>81502.64</v>
      </c>
      <c r="M235" s="32">
        <f>SUM(M228:M234)</f>
        <v>11136701.210000001</v>
      </c>
      <c r="N235" s="22">
        <f t="shared" ref="N235" si="256">SUM($K235:$M235)/$P235</f>
        <v>0.88870383091466065</v>
      </c>
      <c r="O235" s="23">
        <f t="shared" si="254"/>
        <v>1433.4876532431606</v>
      </c>
      <c r="P235" s="32">
        <f>SUM(P228:P234)</f>
        <v>13117799.129999999</v>
      </c>
      <c r="Q235" s="24">
        <f>SUM(E235,H235,K235:M235)-P235</f>
        <v>0</v>
      </c>
    </row>
    <row r="236" spans="1:17" ht="4.5" customHeight="1" x14ac:dyDescent="0.2">
      <c r="B236" s="33"/>
    </row>
    <row r="237" spans="1:17" x14ac:dyDescent="0.2">
      <c r="B237" s="26" t="s">
        <v>366</v>
      </c>
      <c r="C237" s="19"/>
    </row>
    <row r="238" spans="1:17" x14ac:dyDescent="0.2">
      <c r="A238" s="1" t="s">
        <v>367</v>
      </c>
      <c r="B238" s="26" t="s">
        <v>24</v>
      </c>
      <c r="C238" s="1" t="s">
        <v>368</v>
      </c>
      <c r="D238" s="27">
        <f t="shared" ref="D238:D245" si="257">VLOOKUP($A238,Enroll1516,3,FALSE)</f>
        <v>120.43</v>
      </c>
      <c r="E238" s="28">
        <f t="shared" ref="E238:E245" si="258">IFERROR(VLOOKUP($A238,fundbal1516,2,FALSE),0)</f>
        <v>1271.8699999999999</v>
      </c>
      <c r="F238" s="29">
        <f t="shared" ref="F238:F246" si="259">E238/$P238</f>
        <v>1.2652440057091812E-3</v>
      </c>
      <c r="G238" s="27">
        <f t="shared" ref="G238:G246" si="260">E238/$D238</f>
        <v>10.561072822386446</v>
      </c>
      <c r="H238" s="28">
        <f t="shared" ref="H238:H245" si="261">IFERROR((VLOOKUP($A238,fundbal1516,3,FALSE))+(VLOOKUP($A238,fundbal1516,4,FALSE))+(VLOOKUP($A238,fundbal1516,5,FALSE))+(VLOOKUP($A238,fundbal1516,6,FALSE))+(VLOOKUP($A238,fundbal1516,7,FALSE))+(VLOOKUP($A238,fundbal1516,8,FALSE))+(VLOOKUP($A238,fundbal1516,9,FALSE))+(VLOOKUP($A238,fundbal1516,10,FALSE))+(VLOOKUP($A238,fundbal1516,11,FALSE)),0)</f>
        <v>0</v>
      </c>
      <c r="I238" s="29">
        <f t="shared" ref="I238:I246" si="262">H238/$P238</f>
        <v>0</v>
      </c>
      <c r="J238" s="27">
        <f t="shared" ref="J238:J246" si="263">H238/$D238</f>
        <v>0</v>
      </c>
      <c r="K238" s="28">
        <f t="shared" ref="K238:K245" si="264">IFERROR((VLOOKUP($A238,fundbal1516,12,FALSE))+(VLOOKUP($A238,fundbal1516,13,FALSE)),0)</f>
        <v>0</v>
      </c>
      <c r="L238" s="28">
        <f t="shared" ref="L238:L245" si="265">IFERROR((VLOOKUP($A238,fundbal1516,14,FALSE))+(VLOOKUP($A238,fundbal1516,15,FALSE))+(VLOOKUP($A238,fundbal1516,16,FALSE)),0)</f>
        <v>89673.23</v>
      </c>
      <c r="M238" s="28">
        <f t="shared" ref="M238:M245" si="266">IFERROR((VLOOKUP($A238,fundbal1516,17,FALSE))+(VLOOKUP($A238,fundbal1516,18,FALSE)),0)</f>
        <v>914291.83000000007</v>
      </c>
      <c r="N238" s="29">
        <f t="shared" ref="N238:N245" si="267">SUM($K238:$M238)/$P238</f>
        <v>0.99873475599429085</v>
      </c>
      <c r="O238" s="30">
        <f t="shared" ref="O238:O246" si="268">SUM($K238:$M238)/$D238</f>
        <v>8336.5030308062778</v>
      </c>
      <c r="P238" s="28">
        <f t="shared" ref="P238:P245" si="269">IFERROR(VLOOKUP($A238,fundbal1516_2,3,FALSE),0)</f>
        <v>1005236.93</v>
      </c>
    </row>
    <row r="239" spans="1:17" x14ac:dyDescent="0.2">
      <c r="A239" s="1" t="s">
        <v>369</v>
      </c>
      <c r="B239" s="26" t="s">
        <v>24</v>
      </c>
      <c r="C239" s="1" t="s">
        <v>370</v>
      </c>
      <c r="D239" s="27">
        <f t="shared" si="257"/>
        <v>5327.78</v>
      </c>
      <c r="E239" s="28">
        <f t="shared" si="258"/>
        <v>3227.71</v>
      </c>
      <c r="F239" s="29">
        <f t="shared" si="259"/>
        <v>3.9260288870805315E-4</v>
      </c>
      <c r="G239" s="27">
        <f t="shared" si="260"/>
        <v>0.60582644178250611</v>
      </c>
      <c r="H239" s="28">
        <f t="shared" si="261"/>
        <v>77546.259999999995</v>
      </c>
      <c r="I239" s="29">
        <f t="shared" si="262"/>
        <v>9.4323485333272662E-3</v>
      </c>
      <c r="J239" s="27">
        <f t="shared" si="263"/>
        <v>14.555079226244327</v>
      </c>
      <c r="K239" s="28">
        <f t="shared" si="264"/>
        <v>1555722.57</v>
      </c>
      <c r="L239" s="28">
        <f t="shared" si="265"/>
        <v>2713824.38</v>
      </c>
      <c r="M239" s="28">
        <f t="shared" si="266"/>
        <v>3870988.94</v>
      </c>
      <c r="N239" s="29">
        <f t="shared" si="267"/>
        <v>0.99017504857796468</v>
      </c>
      <c r="O239" s="30">
        <f t="shared" si="268"/>
        <v>1527.9414484081551</v>
      </c>
      <c r="P239" s="28">
        <f t="shared" si="269"/>
        <v>8221309.8600000003</v>
      </c>
    </row>
    <row r="240" spans="1:17" x14ac:dyDescent="0.2">
      <c r="A240" s="1" t="s">
        <v>371</v>
      </c>
      <c r="B240" s="26" t="s">
        <v>24</v>
      </c>
      <c r="C240" s="1" t="s">
        <v>372</v>
      </c>
      <c r="D240" s="27">
        <f t="shared" si="257"/>
        <v>1162.3500000000004</v>
      </c>
      <c r="E240" s="28">
        <f t="shared" si="258"/>
        <v>109838.32</v>
      </c>
      <c r="F240" s="29">
        <f t="shared" si="259"/>
        <v>3.6785785958523477E-2</v>
      </c>
      <c r="G240" s="27">
        <f t="shared" si="260"/>
        <v>94.49676947563124</v>
      </c>
      <c r="H240" s="28">
        <f t="shared" si="261"/>
        <v>119363.69</v>
      </c>
      <c r="I240" s="29">
        <f t="shared" si="262"/>
        <v>3.9975913247394433E-2</v>
      </c>
      <c r="J240" s="27">
        <f t="shared" si="263"/>
        <v>102.69169355185612</v>
      </c>
      <c r="K240" s="28">
        <f t="shared" si="264"/>
        <v>0</v>
      </c>
      <c r="L240" s="28">
        <f t="shared" si="265"/>
        <v>677940.37</v>
      </c>
      <c r="M240" s="28">
        <f t="shared" si="266"/>
        <v>2078747.88</v>
      </c>
      <c r="N240" s="29">
        <f t="shared" si="267"/>
        <v>0.9232383007940822</v>
      </c>
      <c r="O240" s="30">
        <f t="shared" si="268"/>
        <v>2371.6507506344897</v>
      </c>
      <c r="P240" s="28">
        <f t="shared" si="269"/>
        <v>2985890.26</v>
      </c>
    </row>
    <row r="241" spans="1:17" x14ac:dyDescent="0.2">
      <c r="A241" s="1" t="s">
        <v>373</v>
      </c>
      <c r="B241" s="26" t="s">
        <v>24</v>
      </c>
      <c r="C241" s="1" t="s">
        <v>374</v>
      </c>
      <c r="D241" s="27">
        <f t="shared" si="257"/>
        <v>981.38000000000011</v>
      </c>
      <c r="E241" s="28">
        <f t="shared" si="258"/>
        <v>55762.55</v>
      </c>
      <c r="F241" s="29">
        <f t="shared" si="259"/>
        <v>2.3118883967178937E-2</v>
      </c>
      <c r="G241" s="27">
        <f t="shared" si="260"/>
        <v>56.820548615215309</v>
      </c>
      <c r="H241" s="28">
        <f t="shared" si="261"/>
        <v>78811.350000000006</v>
      </c>
      <c r="I241" s="29">
        <f t="shared" si="262"/>
        <v>3.2674805150530735E-2</v>
      </c>
      <c r="J241" s="27">
        <f t="shared" si="263"/>
        <v>80.306660009374554</v>
      </c>
      <c r="K241" s="28">
        <f t="shared" si="264"/>
        <v>0</v>
      </c>
      <c r="L241" s="28">
        <f t="shared" si="265"/>
        <v>126637.1</v>
      </c>
      <c r="M241" s="28">
        <f t="shared" si="266"/>
        <v>2150780.4299999997</v>
      </c>
      <c r="N241" s="29">
        <f t="shared" si="267"/>
        <v>0.94420631088229012</v>
      </c>
      <c r="O241" s="30">
        <f t="shared" si="268"/>
        <v>2320.6276162139025</v>
      </c>
      <c r="P241" s="28">
        <f t="shared" si="269"/>
        <v>2411991.4300000002</v>
      </c>
    </row>
    <row r="242" spans="1:17" x14ac:dyDescent="0.2">
      <c r="A242" s="1" t="s">
        <v>375</v>
      </c>
      <c r="B242" s="26" t="s">
        <v>24</v>
      </c>
      <c r="C242" s="1" t="s">
        <v>376</v>
      </c>
      <c r="D242" s="27">
        <f t="shared" si="257"/>
        <v>291.67999999999989</v>
      </c>
      <c r="E242" s="28">
        <f t="shared" si="258"/>
        <v>0</v>
      </c>
      <c r="F242" s="29">
        <f t="shared" si="259"/>
        <v>0</v>
      </c>
      <c r="G242" s="27">
        <f t="shared" si="260"/>
        <v>0</v>
      </c>
      <c r="H242" s="28">
        <f t="shared" si="261"/>
        <v>21729.71</v>
      </c>
      <c r="I242" s="29">
        <f t="shared" si="262"/>
        <v>3.2340759409563859E-2</v>
      </c>
      <c r="J242" s="27">
        <f t="shared" si="263"/>
        <v>74.498457213384555</v>
      </c>
      <c r="K242" s="28">
        <f t="shared" si="264"/>
        <v>0</v>
      </c>
      <c r="L242" s="28">
        <f t="shared" si="265"/>
        <v>42451.87</v>
      </c>
      <c r="M242" s="28">
        <f t="shared" si="266"/>
        <v>607716.99</v>
      </c>
      <c r="N242" s="29">
        <f t="shared" si="267"/>
        <v>0.96765924059043618</v>
      </c>
      <c r="O242" s="30">
        <f t="shared" si="268"/>
        <v>2229.0484777838733</v>
      </c>
      <c r="P242" s="28">
        <f t="shared" si="269"/>
        <v>671898.57</v>
      </c>
    </row>
    <row r="243" spans="1:17" x14ac:dyDescent="0.2">
      <c r="A243" s="1" t="s">
        <v>377</v>
      </c>
      <c r="B243" s="26" t="s">
        <v>24</v>
      </c>
      <c r="C243" s="1" t="s">
        <v>378</v>
      </c>
      <c r="D243" s="27">
        <f t="shared" si="257"/>
        <v>595.84999999999991</v>
      </c>
      <c r="E243" s="28">
        <f t="shared" si="258"/>
        <v>7399.67</v>
      </c>
      <c r="F243" s="29">
        <f t="shared" si="259"/>
        <v>2.2222674704065613E-2</v>
      </c>
      <c r="G243" s="27">
        <f t="shared" si="260"/>
        <v>12.41867919778468</v>
      </c>
      <c r="H243" s="28">
        <f t="shared" si="261"/>
        <v>20858.96</v>
      </c>
      <c r="I243" s="29">
        <f t="shared" si="262"/>
        <v>6.2643588530990765E-2</v>
      </c>
      <c r="J243" s="27">
        <f t="shared" si="263"/>
        <v>35.007065536628353</v>
      </c>
      <c r="K243" s="28">
        <f t="shared" si="264"/>
        <v>0</v>
      </c>
      <c r="L243" s="28">
        <f t="shared" si="265"/>
        <v>45000</v>
      </c>
      <c r="M243" s="28">
        <f t="shared" si="266"/>
        <v>259719.74</v>
      </c>
      <c r="N243" s="29">
        <f t="shared" si="267"/>
        <v>0.91513373676494358</v>
      </c>
      <c r="O243" s="30">
        <f t="shared" si="268"/>
        <v>511.40344046320388</v>
      </c>
      <c r="P243" s="28">
        <f t="shared" si="269"/>
        <v>332978.37</v>
      </c>
    </row>
    <row r="244" spans="1:17" x14ac:dyDescent="0.2">
      <c r="A244" s="1" t="s">
        <v>379</v>
      </c>
      <c r="B244" s="26" t="s">
        <v>24</v>
      </c>
      <c r="C244" s="1" t="s">
        <v>380</v>
      </c>
      <c r="D244" s="27">
        <f t="shared" si="257"/>
        <v>1144.1099999999997</v>
      </c>
      <c r="E244" s="28">
        <f t="shared" si="258"/>
        <v>27574.94</v>
      </c>
      <c r="F244" s="29">
        <f t="shared" si="259"/>
        <v>1.906138336643869E-2</v>
      </c>
      <c r="G244" s="27">
        <f t="shared" si="260"/>
        <v>24.101651065019979</v>
      </c>
      <c r="H244" s="28">
        <f t="shared" si="261"/>
        <v>18521.96</v>
      </c>
      <c r="I244" s="29">
        <f t="shared" si="262"/>
        <v>1.2803443280668706E-2</v>
      </c>
      <c r="J244" s="27">
        <f t="shared" si="263"/>
        <v>16.188967844001017</v>
      </c>
      <c r="K244" s="28">
        <f t="shared" si="264"/>
        <v>0</v>
      </c>
      <c r="L244" s="28">
        <f t="shared" si="265"/>
        <v>0</v>
      </c>
      <c r="M244" s="28">
        <f t="shared" si="266"/>
        <v>1400542.0699999998</v>
      </c>
      <c r="N244" s="29">
        <f t="shared" si="267"/>
        <v>0.96813517335289245</v>
      </c>
      <c r="O244" s="30">
        <f t="shared" si="268"/>
        <v>1224.1323561545657</v>
      </c>
      <c r="P244" s="28">
        <f t="shared" si="269"/>
        <v>1446638.97</v>
      </c>
    </row>
    <row r="245" spans="1:17" x14ac:dyDescent="0.2">
      <c r="A245" s="1" t="s">
        <v>381</v>
      </c>
      <c r="B245" s="26" t="s">
        <v>24</v>
      </c>
      <c r="C245" s="1" t="s">
        <v>382</v>
      </c>
      <c r="D245" s="27">
        <f t="shared" si="257"/>
        <v>554.43999999999994</v>
      </c>
      <c r="E245" s="28">
        <f t="shared" si="258"/>
        <v>5311.29</v>
      </c>
      <c r="F245" s="29">
        <f t="shared" si="259"/>
        <v>6.4111496491381812E-3</v>
      </c>
      <c r="G245" s="27">
        <f t="shared" si="260"/>
        <v>9.5795577519659485</v>
      </c>
      <c r="H245" s="28">
        <f t="shared" si="261"/>
        <v>6418.4</v>
      </c>
      <c r="I245" s="29">
        <f t="shared" si="262"/>
        <v>7.7475195118377081E-3</v>
      </c>
      <c r="J245" s="27">
        <f t="shared" si="263"/>
        <v>11.576365341605944</v>
      </c>
      <c r="K245" s="28">
        <f t="shared" si="264"/>
        <v>0</v>
      </c>
      <c r="L245" s="28">
        <f t="shared" si="265"/>
        <v>65293.96</v>
      </c>
      <c r="M245" s="28">
        <f t="shared" si="266"/>
        <v>751422.15</v>
      </c>
      <c r="N245" s="29">
        <f t="shared" si="267"/>
        <v>0.98584133083902403</v>
      </c>
      <c r="O245" s="30">
        <f t="shared" si="268"/>
        <v>1473.0468761272637</v>
      </c>
      <c r="P245" s="28">
        <f t="shared" si="269"/>
        <v>828445.8</v>
      </c>
    </row>
    <row r="246" spans="1:17" x14ac:dyDescent="0.2">
      <c r="B246" s="26"/>
      <c r="C246" s="19" t="s">
        <v>35</v>
      </c>
      <c r="D246" s="31">
        <f>SUM(D238:D245)</f>
        <v>10178.020000000002</v>
      </c>
      <c r="E246" s="32">
        <f>SUM(E238:E245)</f>
        <v>210386.35000000003</v>
      </c>
      <c r="F246" s="22">
        <f t="shared" si="259"/>
        <v>1.1750545411901573E-2</v>
      </c>
      <c r="G246" s="20">
        <f t="shared" si="260"/>
        <v>20.670655982204789</v>
      </c>
      <c r="H246" s="32">
        <f>SUM(H238:H245)</f>
        <v>343250.33000000013</v>
      </c>
      <c r="I246" s="22">
        <f t="shared" si="262"/>
        <v>1.9171294099237908E-2</v>
      </c>
      <c r="J246" s="20">
        <f t="shared" si="263"/>
        <v>33.724666487194959</v>
      </c>
      <c r="K246" s="32">
        <f>SUM(K238:K245)</f>
        <v>1555722.57</v>
      </c>
      <c r="L246" s="32">
        <f>SUM(L238:L245)</f>
        <v>3760820.91</v>
      </c>
      <c r="M246" s="32">
        <f>SUM(M238:M245)</f>
        <v>12034210.029999999</v>
      </c>
      <c r="N246" s="22">
        <f t="shared" ref="N246" si="270">SUM($K246:$M246)/$P246</f>
        <v>0.96907816048886031</v>
      </c>
      <c r="O246" s="23">
        <f t="shared" si="268"/>
        <v>1704.727786936948</v>
      </c>
      <c r="P246" s="32">
        <f>SUM(P238:P245)</f>
        <v>17904390.190000001</v>
      </c>
      <c r="Q246" s="24">
        <f>SUM(E246,H246,K246:M246)-P246</f>
        <v>0</v>
      </c>
    </row>
    <row r="247" spans="1:17" ht="4.5" customHeight="1" x14ac:dyDescent="0.2">
      <c r="B247" s="33"/>
    </row>
    <row r="248" spans="1:17" x14ac:dyDescent="0.2">
      <c r="B248" s="26" t="s">
        <v>383</v>
      </c>
      <c r="C248" s="19"/>
    </row>
    <row r="249" spans="1:17" x14ac:dyDescent="0.2">
      <c r="A249" s="1" t="s">
        <v>384</v>
      </c>
      <c r="B249" s="26" t="s">
        <v>24</v>
      </c>
      <c r="C249" s="1" t="s">
        <v>385</v>
      </c>
      <c r="D249" s="27">
        <f t="shared" ref="D249:D254" si="271">VLOOKUP($A249,Enroll1516,3,FALSE)</f>
        <v>996.19999999999993</v>
      </c>
      <c r="E249" s="28">
        <f t="shared" ref="E249:E254" si="272">IFERROR(VLOOKUP($A249,fundbal1516,2,FALSE),0)</f>
        <v>54980.01</v>
      </c>
      <c r="F249" s="29">
        <f t="shared" ref="F249:F255" si="273">E249/$P249</f>
        <v>3.5507652911761348E-2</v>
      </c>
      <c r="G249" s="27">
        <f t="shared" ref="G249:G255" si="274">E249/$D249</f>
        <v>55.189730977715321</v>
      </c>
      <c r="H249" s="28">
        <f t="shared" ref="H249:H254" si="275">IFERROR((VLOOKUP($A249,fundbal1516,3,FALSE))+(VLOOKUP($A249,fundbal1516,4,FALSE))+(VLOOKUP($A249,fundbal1516,5,FALSE))+(VLOOKUP($A249,fundbal1516,6,FALSE))+(VLOOKUP($A249,fundbal1516,7,FALSE))+(VLOOKUP($A249,fundbal1516,8,FALSE))+(VLOOKUP($A249,fundbal1516,9,FALSE))+(VLOOKUP($A249,fundbal1516,10,FALSE))+(VLOOKUP($A249,fundbal1516,11,FALSE)),0)</f>
        <v>215350</v>
      </c>
      <c r="I249" s="29">
        <f t="shared" ref="I249:I255" si="276">H249/$P249</f>
        <v>0.13907914994100229</v>
      </c>
      <c r="J249" s="27">
        <f t="shared" ref="J249:J255" si="277">H249/$D249</f>
        <v>216.17145151575991</v>
      </c>
      <c r="K249" s="28">
        <f t="shared" ref="K249:K254" si="278">IFERROR((VLOOKUP($A249,fundbal1516,12,FALSE))+(VLOOKUP($A249,fundbal1516,13,FALSE)),0)</f>
        <v>0</v>
      </c>
      <c r="L249" s="28">
        <f t="shared" ref="L249:L254" si="279">IFERROR((VLOOKUP($A249,fundbal1516,14,FALSE))+(VLOOKUP($A249,fundbal1516,15,FALSE))+(VLOOKUP($A249,fundbal1516,16,FALSE)),0)</f>
        <v>220471.16</v>
      </c>
      <c r="M249" s="28">
        <f t="shared" ref="M249:M254" si="280">IFERROR((VLOOKUP($A249,fundbal1516,17,FALSE))+(VLOOKUP($A249,fundbal1516,18,FALSE)),0)</f>
        <v>1057597.71</v>
      </c>
      <c r="N249" s="29">
        <f t="shared" ref="N249:N254" si="281">SUM($K249:$M249)/$P249</f>
        <v>0.82541319714723638</v>
      </c>
      <c r="O249" s="30">
        <f t="shared" ref="O249:O255" si="282">SUM($K249:$M249)/$D249</f>
        <v>1282.944057418189</v>
      </c>
      <c r="P249" s="28">
        <f t="shared" ref="P249:P254" si="283">IFERROR(VLOOKUP($A249,fundbal1516_2,3,FALSE),0)</f>
        <v>1548398.88</v>
      </c>
    </row>
    <row r="250" spans="1:17" x14ac:dyDescent="0.2">
      <c r="A250" s="1" t="s">
        <v>386</v>
      </c>
      <c r="B250" s="26" t="s">
        <v>24</v>
      </c>
      <c r="C250" s="1" t="s">
        <v>387</v>
      </c>
      <c r="D250" s="27">
        <f t="shared" si="271"/>
        <v>618.39</v>
      </c>
      <c r="E250" s="28">
        <f t="shared" si="272"/>
        <v>0</v>
      </c>
      <c r="F250" s="29">
        <f t="shared" si="273"/>
        <v>0</v>
      </c>
      <c r="G250" s="27">
        <f t="shared" si="274"/>
        <v>0</v>
      </c>
      <c r="H250" s="28">
        <f t="shared" si="275"/>
        <v>0</v>
      </c>
      <c r="I250" s="29">
        <f t="shared" si="276"/>
        <v>0</v>
      </c>
      <c r="J250" s="27">
        <f t="shared" si="277"/>
        <v>0</v>
      </c>
      <c r="K250" s="28">
        <f t="shared" si="278"/>
        <v>0</v>
      </c>
      <c r="L250" s="28">
        <f t="shared" si="279"/>
        <v>182552.08</v>
      </c>
      <c r="M250" s="28">
        <f t="shared" si="280"/>
        <v>1249084.1200000001</v>
      </c>
      <c r="N250" s="29">
        <f t="shared" si="281"/>
        <v>1.0000000000000002</v>
      </c>
      <c r="O250" s="30">
        <f t="shared" si="282"/>
        <v>2315.1024434418414</v>
      </c>
      <c r="P250" s="28">
        <f t="shared" si="283"/>
        <v>1431636.2</v>
      </c>
    </row>
    <row r="251" spans="1:17" x14ac:dyDescent="0.2">
      <c r="A251" s="1" t="s">
        <v>388</v>
      </c>
      <c r="B251" s="26" t="s">
        <v>24</v>
      </c>
      <c r="C251" s="1" t="s">
        <v>389</v>
      </c>
      <c r="D251" s="27">
        <f t="shared" si="271"/>
        <v>624.7399999999999</v>
      </c>
      <c r="E251" s="28">
        <f t="shared" si="272"/>
        <v>0</v>
      </c>
      <c r="F251" s="29">
        <f t="shared" si="273"/>
        <v>0</v>
      </c>
      <c r="G251" s="27">
        <f t="shared" si="274"/>
        <v>0</v>
      </c>
      <c r="H251" s="28">
        <f t="shared" si="275"/>
        <v>27845.78</v>
      </c>
      <c r="I251" s="29">
        <f t="shared" si="276"/>
        <v>2.734271639946035E-2</v>
      </c>
      <c r="J251" s="27">
        <f t="shared" si="277"/>
        <v>44.571789864583671</v>
      </c>
      <c r="K251" s="28">
        <f t="shared" si="278"/>
        <v>0</v>
      </c>
      <c r="L251" s="28">
        <f t="shared" si="279"/>
        <v>63387.37</v>
      </c>
      <c r="M251" s="28">
        <f t="shared" si="280"/>
        <v>927165.3</v>
      </c>
      <c r="N251" s="29">
        <f t="shared" si="281"/>
        <v>0.97265728360053971</v>
      </c>
      <c r="O251" s="30">
        <f t="shared" si="282"/>
        <v>1585.5438582450304</v>
      </c>
      <c r="P251" s="28">
        <f t="shared" si="283"/>
        <v>1018398.45</v>
      </c>
    </row>
    <row r="252" spans="1:17" x14ac:dyDescent="0.2">
      <c r="A252" s="1" t="s">
        <v>390</v>
      </c>
      <c r="B252" s="26" t="s">
        <v>24</v>
      </c>
      <c r="C252" s="1" t="s">
        <v>391</v>
      </c>
      <c r="D252" s="27">
        <f t="shared" si="271"/>
        <v>425.71999999999997</v>
      </c>
      <c r="E252" s="28">
        <f t="shared" si="272"/>
        <v>0</v>
      </c>
      <c r="F252" s="29">
        <f t="shared" si="273"/>
        <v>0</v>
      </c>
      <c r="G252" s="27">
        <f t="shared" si="274"/>
        <v>0</v>
      </c>
      <c r="H252" s="28">
        <f t="shared" si="275"/>
        <v>82773.27</v>
      </c>
      <c r="I252" s="29">
        <f t="shared" si="276"/>
        <v>9.0352566411997917E-2</v>
      </c>
      <c r="J252" s="27">
        <f t="shared" si="277"/>
        <v>194.43124588931695</v>
      </c>
      <c r="K252" s="28">
        <f t="shared" si="278"/>
        <v>0</v>
      </c>
      <c r="L252" s="28">
        <f t="shared" si="279"/>
        <v>0</v>
      </c>
      <c r="M252" s="28">
        <f t="shared" si="280"/>
        <v>833340.94</v>
      </c>
      <c r="N252" s="29">
        <f t="shared" si="281"/>
        <v>0.90964743358800204</v>
      </c>
      <c r="O252" s="30">
        <f t="shared" si="282"/>
        <v>1957.4860001879169</v>
      </c>
      <c r="P252" s="28">
        <f t="shared" si="283"/>
        <v>916114.21</v>
      </c>
    </row>
    <row r="253" spans="1:17" x14ac:dyDescent="0.2">
      <c r="A253" s="1" t="s">
        <v>392</v>
      </c>
      <c r="B253" s="26" t="s">
        <v>24</v>
      </c>
      <c r="C253" s="1" t="s">
        <v>393</v>
      </c>
      <c r="D253" s="27">
        <f t="shared" si="271"/>
        <v>334.36</v>
      </c>
      <c r="E253" s="28">
        <f t="shared" si="272"/>
        <v>0</v>
      </c>
      <c r="F253" s="29">
        <f t="shared" si="273"/>
        <v>0</v>
      </c>
      <c r="G253" s="27">
        <f t="shared" si="274"/>
        <v>0</v>
      </c>
      <c r="H253" s="28">
        <f t="shared" si="275"/>
        <v>-92744.59</v>
      </c>
      <c r="I253" s="29">
        <f t="shared" si="276"/>
        <v>-4.8438694300536857E-2</v>
      </c>
      <c r="J253" s="27">
        <f t="shared" si="277"/>
        <v>-277.3794413207321</v>
      </c>
      <c r="K253" s="28">
        <f t="shared" si="278"/>
        <v>0</v>
      </c>
      <c r="L253" s="28">
        <f t="shared" si="279"/>
        <v>3400</v>
      </c>
      <c r="M253" s="28">
        <f t="shared" si="280"/>
        <v>2004024.4</v>
      </c>
      <c r="N253" s="29">
        <f t="shared" si="281"/>
        <v>1.0484386943005368</v>
      </c>
      <c r="O253" s="30">
        <f t="shared" si="282"/>
        <v>6003.7815528173223</v>
      </c>
      <c r="P253" s="28">
        <f t="shared" si="283"/>
        <v>1914679.81</v>
      </c>
    </row>
    <row r="254" spans="1:17" x14ac:dyDescent="0.2">
      <c r="A254" s="1" t="s">
        <v>394</v>
      </c>
      <c r="B254" s="26" t="s">
        <v>24</v>
      </c>
      <c r="C254" s="1" t="s">
        <v>395</v>
      </c>
      <c r="D254" s="27">
        <f t="shared" si="271"/>
        <v>65.549999999999983</v>
      </c>
      <c r="E254" s="28">
        <f t="shared" si="272"/>
        <v>0</v>
      </c>
      <c r="F254" s="29">
        <f t="shared" si="273"/>
        <v>0</v>
      </c>
      <c r="G254" s="27">
        <f t="shared" si="274"/>
        <v>0</v>
      </c>
      <c r="H254" s="28">
        <f t="shared" si="275"/>
        <v>726.84</v>
      </c>
      <c r="I254" s="29">
        <f t="shared" si="276"/>
        <v>1.8475974128857337E-3</v>
      </c>
      <c r="J254" s="27">
        <f t="shared" si="277"/>
        <v>11.088329519450804</v>
      </c>
      <c r="K254" s="28">
        <f t="shared" si="278"/>
        <v>0</v>
      </c>
      <c r="L254" s="28">
        <f t="shared" si="279"/>
        <v>1000</v>
      </c>
      <c r="M254" s="28">
        <f t="shared" si="280"/>
        <v>391670.55</v>
      </c>
      <c r="N254" s="29">
        <f t="shared" si="281"/>
        <v>0.99815240258711424</v>
      </c>
      <c r="O254" s="30">
        <f t="shared" si="282"/>
        <v>5990.3974065598795</v>
      </c>
      <c r="P254" s="28">
        <f t="shared" si="283"/>
        <v>393397.39</v>
      </c>
    </row>
    <row r="255" spans="1:17" x14ac:dyDescent="0.2">
      <c r="B255" s="26"/>
      <c r="C255" s="19" t="s">
        <v>35</v>
      </c>
      <c r="D255" s="31">
        <f>SUM(D249:D254)</f>
        <v>3064.96</v>
      </c>
      <c r="E255" s="32">
        <f>SUM(E249:E254)</f>
        <v>54980.01</v>
      </c>
      <c r="F255" s="22">
        <f t="shared" si="273"/>
        <v>7.6121923063611277E-3</v>
      </c>
      <c r="G255" s="20">
        <f t="shared" si="274"/>
        <v>17.938247154938402</v>
      </c>
      <c r="H255" s="32">
        <f>SUM(H249:H254)</f>
        <v>233951.3</v>
      </c>
      <c r="I255" s="22">
        <f t="shared" si="276"/>
        <v>3.2391450745883531E-2</v>
      </c>
      <c r="J255" s="20">
        <f t="shared" si="277"/>
        <v>76.330947222802251</v>
      </c>
      <c r="K255" s="32">
        <f>SUM(K249:K254)</f>
        <v>0</v>
      </c>
      <c r="L255" s="32">
        <f>SUM(L249:L254)</f>
        <v>470810.61</v>
      </c>
      <c r="M255" s="32">
        <f>SUM(M249:M254)</f>
        <v>6462883.0199999996</v>
      </c>
      <c r="N255" s="22">
        <f t="shared" ref="N255" si="284">SUM($K255:$M255)/$P255</f>
        <v>0.95999635694775531</v>
      </c>
      <c r="O255" s="23">
        <f t="shared" si="282"/>
        <v>2262.2460423627062</v>
      </c>
      <c r="P255" s="32">
        <f>SUM(P249:P254)</f>
        <v>7222624.9400000004</v>
      </c>
      <c r="Q255" s="24">
        <f>SUM(E255,H255,K255:M255)-P255</f>
        <v>0</v>
      </c>
    </row>
    <row r="256" spans="1:17" ht="4.5" customHeight="1" x14ac:dyDescent="0.2">
      <c r="B256" s="33"/>
    </row>
    <row r="257" spans="1:17" x14ac:dyDescent="0.2">
      <c r="B257" s="26" t="s">
        <v>396</v>
      </c>
      <c r="C257" s="19"/>
    </row>
    <row r="258" spans="1:17" x14ac:dyDescent="0.2">
      <c r="A258" s="1" t="s">
        <v>397</v>
      </c>
      <c r="B258" s="26" t="s">
        <v>24</v>
      </c>
      <c r="C258" s="1" t="s">
        <v>398</v>
      </c>
      <c r="D258" s="27">
        <f>VLOOKUP($A258,Enroll1516,3,FALSE)</f>
        <v>1109.77</v>
      </c>
      <c r="E258" s="28">
        <f>IFERROR(VLOOKUP($A258,fundbal1516,2,FALSE),0)</f>
        <v>22294.83</v>
      </c>
      <c r="F258" s="29">
        <f>E258/$P258</f>
        <v>2.0374318983537899E-2</v>
      </c>
      <c r="G258" s="27">
        <f>E258/$D258</f>
        <v>20.089595141335593</v>
      </c>
      <c r="H258" s="28">
        <f>IFERROR((VLOOKUP($A258,fundbal1516,3,FALSE))+(VLOOKUP($A258,fundbal1516,4,FALSE))+(VLOOKUP($A258,fundbal1516,5,FALSE))+(VLOOKUP($A258,fundbal1516,6,FALSE))+(VLOOKUP($A258,fundbal1516,7,FALSE))+(VLOOKUP($A258,fundbal1516,8,FALSE))+(VLOOKUP($A258,fundbal1516,9,FALSE))+(VLOOKUP($A258,fundbal1516,10,FALSE))+(VLOOKUP($A258,fundbal1516,11,FALSE)),0)</f>
        <v>24068.76</v>
      </c>
      <c r="I258" s="29">
        <f>H258/$P258</f>
        <v>2.1995439919399142E-2</v>
      </c>
      <c r="J258" s="27">
        <f>H258/$D258</f>
        <v>21.688061490218693</v>
      </c>
      <c r="K258" s="28">
        <f>IFERROR((VLOOKUP($A258,fundbal1516,12,FALSE))+(VLOOKUP($A258,fundbal1516,13,FALSE)),0)</f>
        <v>5748.61</v>
      </c>
      <c r="L258" s="28">
        <f>IFERROR((VLOOKUP($A258,fundbal1516,14,FALSE))+(VLOOKUP($A258,fundbal1516,15,FALSE))+(VLOOKUP($A258,fundbal1516,16,FALSE)),0)</f>
        <v>63813.29</v>
      </c>
      <c r="M258" s="28">
        <f>IFERROR((VLOOKUP($A258,fundbal1516,17,FALSE))+(VLOOKUP($A258,fundbal1516,18,FALSE)),0)</f>
        <v>978335.87</v>
      </c>
      <c r="N258" s="29">
        <f>SUM($K258:$M258)/$P258</f>
        <v>0.95763024109706285</v>
      </c>
      <c r="O258" s="30">
        <f>SUM($K258:$M258)/$D258</f>
        <v>944.24769997386852</v>
      </c>
      <c r="P258" s="28">
        <f>IFERROR(VLOOKUP($A258,fundbal1516_2,3,FALSE),0)</f>
        <v>1094261.3600000001</v>
      </c>
    </row>
    <row r="259" spans="1:17" x14ac:dyDescent="0.2">
      <c r="A259" s="1" t="s">
        <v>399</v>
      </c>
      <c r="B259" s="26" t="s">
        <v>24</v>
      </c>
      <c r="C259" s="1" t="s">
        <v>400</v>
      </c>
      <c r="D259" s="27">
        <f>VLOOKUP($A259,Enroll1516,3,FALSE)</f>
        <v>234.48000000000005</v>
      </c>
      <c r="E259" s="28">
        <f>IFERROR(VLOOKUP($A259,fundbal1516,2,FALSE),0)</f>
        <v>0</v>
      </c>
      <c r="F259" s="29">
        <f>E259/$P259</f>
        <v>0</v>
      </c>
      <c r="G259" s="27">
        <f>E259/$D259</f>
        <v>0</v>
      </c>
      <c r="H259" s="28">
        <f>IFERROR((VLOOKUP($A259,fundbal1516,3,FALSE))+(VLOOKUP($A259,fundbal1516,4,FALSE))+(VLOOKUP($A259,fundbal1516,5,FALSE))+(VLOOKUP($A259,fundbal1516,6,FALSE))+(VLOOKUP($A259,fundbal1516,7,FALSE))+(VLOOKUP($A259,fundbal1516,8,FALSE))+(VLOOKUP($A259,fundbal1516,9,FALSE))+(VLOOKUP($A259,fundbal1516,10,FALSE))+(VLOOKUP($A259,fundbal1516,11,FALSE)),0)</f>
        <v>212913.93</v>
      </c>
      <c r="I259" s="29">
        <f>H259/$P259</f>
        <v>0.22354740493982453</v>
      </c>
      <c r="J259" s="27">
        <f>H259/$D259</f>
        <v>908.02597236438055</v>
      </c>
      <c r="K259" s="28">
        <f>IFERROR((VLOOKUP($A259,fundbal1516,12,FALSE))+(VLOOKUP($A259,fundbal1516,13,FALSE)),0)</f>
        <v>101491</v>
      </c>
      <c r="L259" s="28">
        <f>IFERROR((VLOOKUP($A259,fundbal1516,14,FALSE))+(VLOOKUP($A259,fundbal1516,15,FALSE))+(VLOOKUP($A259,fundbal1516,16,FALSE)),0)</f>
        <v>0</v>
      </c>
      <c r="M259" s="28">
        <f>IFERROR((VLOOKUP($A259,fundbal1516,17,FALSE))+(VLOOKUP($A259,fundbal1516,18,FALSE)),0)</f>
        <v>638028.09</v>
      </c>
      <c r="N259" s="29">
        <f>SUM($K259:$M259)/$P259</f>
        <v>0.77645259506017539</v>
      </c>
      <c r="O259" s="30">
        <f>SUM($K259:$M259)/$D259</f>
        <v>3153.8685175707942</v>
      </c>
      <c r="P259" s="28">
        <f>IFERROR(VLOOKUP($A259,fundbal1516_2,3,FALSE),0)</f>
        <v>952433.02</v>
      </c>
    </row>
    <row r="260" spans="1:17" x14ac:dyDescent="0.2">
      <c r="A260" s="1" t="s">
        <v>401</v>
      </c>
      <c r="B260" s="26" t="s">
        <v>24</v>
      </c>
      <c r="C260" s="1" t="s">
        <v>402</v>
      </c>
      <c r="D260" s="27">
        <f>VLOOKUP($A260,Enroll1516,3,FALSE)</f>
        <v>253.82</v>
      </c>
      <c r="E260" s="28">
        <f>IFERROR(VLOOKUP($A260,fundbal1516,2,FALSE),0)</f>
        <v>0</v>
      </c>
      <c r="F260" s="29">
        <f>E260/$P260</f>
        <v>0</v>
      </c>
      <c r="G260" s="27">
        <f>E260/$D260</f>
        <v>0</v>
      </c>
      <c r="H260" s="28">
        <f>IFERROR((VLOOKUP($A260,fundbal1516,3,FALSE))+(VLOOKUP($A260,fundbal1516,4,FALSE))+(VLOOKUP($A260,fundbal1516,5,FALSE))+(VLOOKUP($A260,fundbal1516,6,FALSE))+(VLOOKUP($A260,fundbal1516,7,FALSE))+(VLOOKUP($A260,fundbal1516,8,FALSE))+(VLOOKUP($A260,fundbal1516,9,FALSE))+(VLOOKUP($A260,fundbal1516,10,FALSE))+(VLOOKUP($A260,fundbal1516,11,FALSE)),0)</f>
        <v>26332.53</v>
      </c>
      <c r="I260" s="29">
        <f>H260/$P260</f>
        <v>3.953056373754768E-2</v>
      </c>
      <c r="J260" s="27">
        <f>H260/$D260</f>
        <v>103.74489795918367</v>
      </c>
      <c r="K260" s="28">
        <f>IFERROR((VLOOKUP($A260,fundbal1516,12,FALSE))+(VLOOKUP($A260,fundbal1516,13,FALSE)),0)</f>
        <v>39927.07</v>
      </c>
      <c r="L260" s="28">
        <f>IFERROR((VLOOKUP($A260,fundbal1516,14,FALSE))+(VLOOKUP($A260,fundbal1516,15,FALSE))+(VLOOKUP($A260,fundbal1516,16,FALSE)),0)</f>
        <v>122040.76</v>
      </c>
      <c r="M260" s="28">
        <f>IFERROR((VLOOKUP($A260,fundbal1516,17,FALSE))+(VLOOKUP($A260,fundbal1516,18,FALSE)),0)</f>
        <v>477830.54</v>
      </c>
      <c r="N260" s="29">
        <f>SUM($K260:$M260)/$P260</f>
        <v>0.96046943626245229</v>
      </c>
      <c r="O260" s="30">
        <f>SUM($K260:$M260)/$D260</f>
        <v>2520.6775273816093</v>
      </c>
      <c r="P260" s="28">
        <f>IFERROR(VLOOKUP($A260,fundbal1516_2,3,FALSE),0)</f>
        <v>666130.9</v>
      </c>
    </row>
    <row r="261" spans="1:17" x14ac:dyDescent="0.2">
      <c r="B261" s="26"/>
      <c r="C261" s="19" t="s">
        <v>35</v>
      </c>
      <c r="D261" s="31">
        <f>SUM(D258:D260)</f>
        <v>1598.07</v>
      </c>
      <c r="E261" s="32">
        <f>SUM(E258:E260)</f>
        <v>22294.83</v>
      </c>
      <c r="F261" s="22">
        <f t="shared" ref="F261" si="285">E261/$P261</f>
        <v>8.2183066356562411E-3</v>
      </c>
      <c r="G261" s="20">
        <f t="shared" ref="G261" si="286">E261/$D261</f>
        <v>13.951097261071169</v>
      </c>
      <c r="H261" s="32">
        <f>SUM(H258:H260)</f>
        <v>263315.21999999997</v>
      </c>
      <c r="I261" s="22">
        <f t="shared" ref="I261" si="287">H261/$P261</f>
        <v>9.706309578477533E-2</v>
      </c>
      <c r="J261" s="20">
        <f t="shared" ref="J261" si="288">H261/$D261</f>
        <v>164.77076723798081</v>
      </c>
      <c r="K261" s="32">
        <f>SUM(K258:K260)</f>
        <v>147166.68</v>
      </c>
      <c r="L261" s="32">
        <f>SUM(L258:L260)</f>
        <v>185854.05</v>
      </c>
      <c r="M261" s="32">
        <f>SUM(M258:M260)</f>
        <v>2094194.5</v>
      </c>
      <c r="N261" s="22">
        <f t="shared" ref="N261" si="289">SUM($K261:$M261)/$P261</f>
        <v>0.89471859757956829</v>
      </c>
      <c r="O261" s="23">
        <f t="shared" ref="O261" si="290">SUM($K261:$M261)/$D261</f>
        <v>1518.8416214558813</v>
      </c>
      <c r="P261" s="32">
        <f>SUM(P258:P260)</f>
        <v>2712825.2800000003</v>
      </c>
      <c r="Q261" s="24">
        <f>SUM(E261,H261,K261:M261)-P261</f>
        <v>0</v>
      </c>
    </row>
    <row r="262" spans="1:17" ht="4.5" customHeight="1" x14ac:dyDescent="0.2">
      <c r="B262" s="35"/>
    </row>
    <row r="263" spans="1:17" x14ac:dyDescent="0.2">
      <c r="B263" s="26" t="s">
        <v>403</v>
      </c>
      <c r="C263" s="19"/>
    </row>
    <row r="264" spans="1:17" x14ac:dyDescent="0.2">
      <c r="A264" s="1" t="s">
        <v>404</v>
      </c>
      <c r="B264" s="26" t="s">
        <v>24</v>
      </c>
      <c r="C264" s="1" t="s">
        <v>405</v>
      </c>
      <c r="D264" s="27">
        <f t="shared" ref="D264:D278" si="291">VLOOKUP($A264,Enroll1516,3,FALSE)</f>
        <v>3092.01</v>
      </c>
      <c r="E264" s="28">
        <f t="shared" ref="E264:E278" si="292">IFERROR(VLOOKUP($A264,fundbal1516,2,FALSE),0)</f>
        <v>0</v>
      </c>
      <c r="F264" s="29">
        <f t="shared" ref="F264:F279" si="293">E264/$P264</f>
        <v>0</v>
      </c>
      <c r="G264" s="27">
        <f t="shared" ref="G264:G279" si="294">E264/$D264</f>
        <v>0</v>
      </c>
      <c r="H264" s="28">
        <f t="shared" ref="H264:H278" si="295">IFERROR((VLOOKUP($A264,fundbal1516,3,FALSE))+(VLOOKUP($A264,fundbal1516,4,FALSE))+(VLOOKUP($A264,fundbal1516,5,FALSE))+(VLOOKUP($A264,fundbal1516,6,FALSE))+(VLOOKUP($A264,fundbal1516,7,FALSE))+(VLOOKUP($A264,fundbal1516,8,FALSE))+(VLOOKUP($A264,fundbal1516,9,FALSE))+(VLOOKUP($A264,fundbal1516,10,FALSE))+(VLOOKUP($A264,fundbal1516,11,FALSE)),0)</f>
        <v>0</v>
      </c>
      <c r="I264" s="29">
        <f t="shared" ref="I264:I279" si="296">H264/$P264</f>
        <v>0</v>
      </c>
      <c r="J264" s="27">
        <f t="shared" ref="J264:J279" si="297">H264/$D264</f>
        <v>0</v>
      </c>
      <c r="K264" s="28">
        <f t="shared" ref="K264:K278" si="298">IFERROR((VLOOKUP($A264,fundbal1516,12,FALSE))+(VLOOKUP($A264,fundbal1516,13,FALSE)),0)</f>
        <v>525437.88</v>
      </c>
      <c r="L264" s="28">
        <f t="shared" ref="L264:L278" si="299">IFERROR((VLOOKUP($A264,fundbal1516,14,FALSE))+(VLOOKUP($A264,fundbal1516,15,FALSE))+(VLOOKUP($A264,fundbal1516,16,FALSE)),0)</f>
        <v>0</v>
      </c>
      <c r="M264" s="28">
        <f t="shared" ref="M264:M278" si="300">IFERROR((VLOOKUP($A264,fundbal1516,17,FALSE))+(VLOOKUP($A264,fundbal1516,18,FALSE)),0)</f>
        <v>4763310.51</v>
      </c>
      <c r="N264" s="29">
        <f t="shared" ref="N264:N278" si="301">SUM($K264:$M264)/$P264</f>
        <v>1</v>
      </c>
      <c r="O264" s="30">
        <f t="shared" ref="O264:O279" si="302">SUM($K264:$M264)/$D264</f>
        <v>1710.4564312534562</v>
      </c>
      <c r="P264" s="28">
        <f t="shared" ref="P264:P278" si="303">IFERROR(VLOOKUP($A264,fundbal1516_2,3,FALSE),0)</f>
        <v>5288748.3899999997</v>
      </c>
    </row>
    <row r="265" spans="1:17" x14ac:dyDescent="0.2">
      <c r="A265" s="1" t="s">
        <v>406</v>
      </c>
      <c r="B265" s="26" t="s">
        <v>24</v>
      </c>
      <c r="C265" s="1" t="s">
        <v>407</v>
      </c>
      <c r="D265" s="27">
        <f t="shared" si="291"/>
        <v>22906.960000000003</v>
      </c>
      <c r="E265" s="28">
        <f t="shared" si="292"/>
        <v>1481815.45</v>
      </c>
      <c r="F265" s="29">
        <f t="shared" si="293"/>
        <v>3.4796276154784568E-2</v>
      </c>
      <c r="G265" s="27">
        <f t="shared" si="294"/>
        <v>64.688437487994904</v>
      </c>
      <c r="H265" s="28">
        <f t="shared" si="295"/>
        <v>1513623</v>
      </c>
      <c r="I265" s="29">
        <f t="shared" si="296"/>
        <v>3.5543187177751109E-2</v>
      </c>
      <c r="J265" s="27">
        <f t="shared" si="297"/>
        <v>66.076991447140955</v>
      </c>
      <c r="K265" s="28">
        <f t="shared" si="298"/>
        <v>29547084</v>
      </c>
      <c r="L265" s="28">
        <f t="shared" si="299"/>
        <v>5588970</v>
      </c>
      <c r="M265" s="28">
        <f t="shared" si="300"/>
        <v>4453968.2300000004</v>
      </c>
      <c r="N265" s="29">
        <f t="shared" si="301"/>
        <v>0.9296605366674644</v>
      </c>
      <c r="O265" s="30">
        <f t="shared" si="302"/>
        <v>1728.296650013795</v>
      </c>
      <c r="P265" s="28">
        <f t="shared" si="303"/>
        <v>42585460.68</v>
      </c>
    </row>
    <row r="266" spans="1:17" x14ac:dyDescent="0.2">
      <c r="A266" s="1" t="s">
        <v>408</v>
      </c>
      <c r="B266" s="26" t="s">
        <v>24</v>
      </c>
      <c r="C266" s="1" t="s">
        <v>409</v>
      </c>
      <c r="D266" s="27">
        <f t="shared" si="291"/>
        <v>28909.200000000004</v>
      </c>
      <c r="E266" s="28">
        <f t="shared" si="292"/>
        <v>4283413.4800000004</v>
      </c>
      <c r="F266" s="29">
        <f t="shared" si="293"/>
        <v>9.9034806195626934E-2</v>
      </c>
      <c r="G266" s="27">
        <f t="shared" si="294"/>
        <v>148.16783169371686</v>
      </c>
      <c r="H266" s="28">
        <f t="shared" si="295"/>
        <v>633565.98</v>
      </c>
      <c r="I266" s="29">
        <f t="shared" si="296"/>
        <v>1.46483836627984E-2</v>
      </c>
      <c r="J266" s="27">
        <f t="shared" si="297"/>
        <v>21.915721638786266</v>
      </c>
      <c r="K266" s="28">
        <f t="shared" si="298"/>
        <v>0</v>
      </c>
      <c r="L266" s="28">
        <f t="shared" si="299"/>
        <v>23698761.07</v>
      </c>
      <c r="M266" s="28">
        <f t="shared" si="300"/>
        <v>14635856</v>
      </c>
      <c r="N266" s="29">
        <f t="shared" si="301"/>
        <v>0.88631681014157471</v>
      </c>
      <c r="O266" s="30">
        <f t="shared" si="302"/>
        <v>1326.0352092067576</v>
      </c>
      <c r="P266" s="28">
        <f t="shared" si="303"/>
        <v>43251596.530000001</v>
      </c>
    </row>
    <row r="267" spans="1:17" x14ac:dyDescent="0.2">
      <c r="A267" s="1" t="s">
        <v>410</v>
      </c>
      <c r="B267" s="26" t="s">
        <v>24</v>
      </c>
      <c r="C267" s="1" t="s">
        <v>411</v>
      </c>
      <c r="D267" s="27">
        <f t="shared" si="291"/>
        <v>170.11</v>
      </c>
      <c r="E267" s="28">
        <f t="shared" si="292"/>
        <v>0</v>
      </c>
      <c r="F267" s="29">
        <f t="shared" si="293"/>
        <v>0</v>
      </c>
      <c r="G267" s="27">
        <f t="shared" si="294"/>
        <v>0</v>
      </c>
      <c r="H267" s="28">
        <f t="shared" si="295"/>
        <v>0</v>
      </c>
      <c r="I267" s="29">
        <f t="shared" si="296"/>
        <v>0</v>
      </c>
      <c r="J267" s="27">
        <f t="shared" si="297"/>
        <v>0</v>
      </c>
      <c r="K267" s="28">
        <f t="shared" si="298"/>
        <v>0</v>
      </c>
      <c r="L267" s="28">
        <f t="shared" si="299"/>
        <v>0</v>
      </c>
      <c r="M267" s="28">
        <f t="shared" si="300"/>
        <v>1018932.39</v>
      </c>
      <c r="N267" s="29">
        <f t="shared" si="301"/>
        <v>1</v>
      </c>
      <c r="O267" s="30">
        <f t="shared" si="302"/>
        <v>5989.8441596613948</v>
      </c>
      <c r="P267" s="28">
        <f t="shared" si="303"/>
        <v>1018932.39</v>
      </c>
    </row>
    <row r="268" spans="1:17" x14ac:dyDescent="0.2">
      <c r="A268" s="1" t="s">
        <v>412</v>
      </c>
      <c r="B268" s="26" t="s">
        <v>24</v>
      </c>
      <c r="C268" s="1" t="s">
        <v>413</v>
      </c>
      <c r="D268" s="27">
        <f t="shared" si="291"/>
        <v>5626.7999999999993</v>
      </c>
      <c r="E268" s="28">
        <f t="shared" si="292"/>
        <v>514408.79</v>
      </c>
      <c r="F268" s="29">
        <f t="shared" si="293"/>
        <v>6.7351969450600915E-2</v>
      </c>
      <c r="G268" s="27">
        <f t="shared" si="294"/>
        <v>91.421196772588331</v>
      </c>
      <c r="H268" s="28">
        <f t="shared" si="295"/>
        <v>1088487.55</v>
      </c>
      <c r="I268" s="29">
        <f t="shared" si="296"/>
        <v>0.14251657755490424</v>
      </c>
      <c r="J268" s="27">
        <f t="shared" si="297"/>
        <v>193.44699473946119</v>
      </c>
      <c r="K268" s="28">
        <f t="shared" si="298"/>
        <v>0</v>
      </c>
      <c r="L268" s="28">
        <f t="shared" si="299"/>
        <v>2025602</v>
      </c>
      <c r="M268" s="28">
        <f t="shared" si="300"/>
        <v>4009122.27</v>
      </c>
      <c r="N268" s="29">
        <f t="shared" si="301"/>
        <v>0.79013145299449472</v>
      </c>
      <c r="O268" s="30">
        <f t="shared" si="302"/>
        <v>1072.4966712874102</v>
      </c>
      <c r="P268" s="28">
        <f t="shared" si="303"/>
        <v>7637620.6100000003</v>
      </c>
    </row>
    <row r="269" spans="1:17" x14ac:dyDescent="0.2">
      <c r="A269" s="1" t="s">
        <v>414</v>
      </c>
      <c r="B269" s="26" t="s">
        <v>24</v>
      </c>
      <c r="C269" s="1" t="s">
        <v>415</v>
      </c>
      <c r="D269" s="27">
        <f t="shared" si="291"/>
        <v>9098.909999999998</v>
      </c>
      <c r="E269" s="28">
        <f t="shared" si="292"/>
        <v>1338340.3700000001</v>
      </c>
      <c r="F269" s="29">
        <f t="shared" si="293"/>
        <v>0.15127868757413646</v>
      </c>
      <c r="G269" s="27">
        <f t="shared" si="294"/>
        <v>147.08798856126728</v>
      </c>
      <c r="H269" s="28">
        <f t="shared" si="295"/>
        <v>139516.81</v>
      </c>
      <c r="I269" s="29">
        <f t="shared" si="296"/>
        <v>1.577021838721801E-2</v>
      </c>
      <c r="J269" s="27">
        <f t="shared" si="297"/>
        <v>15.333354214955421</v>
      </c>
      <c r="K269" s="28">
        <f t="shared" si="298"/>
        <v>0</v>
      </c>
      <c r="L269" s="28">
        <f t="shared" si="299"/>
        <v>2204526.1799999997</v>
      </c>
      <c r="M269" s="28">
        <f t="shared" si="300"/>
        <v>5164470.03</v>
      </c>
      <c r="N269" s="29">
        <f t="shared" si="301"/>
        <v>0.83295109403864542</v>
      </c>
      <c r="O269" s="30">
        <f t="shared" si="302"/>
        <v>809.87681051906236</v>
      </c>
      <c r="P269" s="28">
        <f t="shared" si="303"/>
        <v>8846853.3900000006</v>
      </c>
    </row>
    <row r="270" spans="1:17" x14ac:dyDescent="0.2">
      <c r="A270" s="1" t="s">
        <v>416</v>
      </c>
      <c r="B270" s="26" t="s">
        <v>24</v>
      </c>
      <c r="C270" s="1" t="s">
        <v>417</v>
      </c>
      <c r="D270" s="27">
        <f t="shared" si="291"/>
        <v>1496.48</v>
      </c>
      <c r="E270" s="28">
        <f t="shared" si="292"/>
        <v>51979.63</v>
      </c>
      <c r="F270" s="29">
        <f t="shared" si="293"/>
        <v>5.2043171589920993E-2</v>
      </c>
      <c r="G270" s="27">
        <f t="shared" si="294"/>
        <v>34.734597188067994</v>
      </c>
      <c r="H270" s="28">
        <f t="shared" si="295"/>
        <v>8216.1899999999987</v>
      </c>
      <c r="I270" s="29">
        <f t="shared" si="296"/>
        <v>8.2262337378198516E-3</v>
      </c>
      <c r="J270" s="27">
        <f t="shared" si="297"/>
        <v>5.4903440072703935</v>
      </c>
      <c r="K270" s="28">
        <f t="shared" si="298"/>
        <v>0</v>
      </c>
      <c r="L270" s="28">
        <f t="shared" si="299"/>
        <v>0</v>
      </c>
      <c r="M270" s="28">
        <f t="shared" si="300"/>
        <v>938583.24</v>
      </c>
      <c r="N270" s="29">
        <f t="shared" si="301"/>
        <v>0.93973059467225906</v>
      </c>
      <c r="O270" s="30">
        <f t="shared" si="302"/>
        <v>627.19397519512449</v>
      </c>
      <c r="P270" s="28">
        <f t="shared" si="303"/>
        <v>998779.06</v>
      </c>
    </row>
    <row r="271" spans="1:17" x14ac:dyDescent="0.2">
      <c r="A271" s="1" t="s">
        <v>418</v>
      </c>
      <c r="B271" s="26" t="s">
        <v>24</v>
      </c>
      <c r="C271" s="1" t="s">
        <v>419</v>
      </c>
      <c r="D271" s="27">
        <f t="shared" si="291"/>
        <v>2486.33</v>
      </c>
      <c r="E271" s="28">
        <f t="shared" si="292"/>
        <v>108293.91</v>
      </c>
      <c r="F271" s="29">
        <f t="shared" si="293"/>
        <v>3.3847014362145822E-2</v>
      </c>
      <c r="G271" s="27">
        <f t="shared" si="294"/>
        <v>43.555726713670353</v>
      </c>
      <c r="H271" s="28">
        <f t="shared" si="295"/>
        <v>382176.61000000004</v>
      </c>
      <c r="I271" s="29">
        <f t="shared" si="296"/>
        <v>0.11944842704032205</v>
      </c>
      <c r="J271" s="27">
        <f t="shared" si="297"/>
        <v>153.71113649435114</v>
      </c>
      <c r="K271" s="28">
        <f t="shared" si="298"/>
        <v>0</v>
      </c>
      <c r="L271" s="28">
        <f t="shared" si="299"/>
        <v>1200000</v>
      </c>
      <c r="M271" s="28">
        <f t="shared" si="300"/>
        <v>1509040.93</v>
      </c>
      <c r="N271" s="29">
        <f t="shared" si="301"/>
        <v>0.84670455859753202</v>
      </c>
      <c r="O271" s="30">
        <f t="shared" si="302"/>
        <v>1089.5741635261609</v>
      </c>
      <c r="P271" s="28">
        <f t="shared" si="303"/>
        <v>3199511.45</v>
      </c>
    </row>
    <row r="272" spans="1:17" x14ac:dyDescent="0.2">
      <c r="A272" s="1" t="s">
        <v>420</v>
      </c>
      <c r="B272" s="26" t="s">
        <v>24</v>
      </c>
      <c r="C272" s="1" t="s">
        <v>421</v>
      </c>
      <c r="D272" s="27">
        <f t="shared" si="291"/>
        <v>12671.419999999998</v>
      </c>
      <c r="E272" s="28">
        <f t="shared" si="292"/>
        <v>348062.63</v>
      </c>
      <c r="F272" s="29">
        <f t="shared" si="293"/>
        <v>1.6211008844313264E-2</v>
      </c>
      <c r="G272" s="27">
        <f t="shared" si="294"/>
        <v>27.468320835391776</v>
      </c>
      <c r="H272" s="28">
        <f t="shared" si="295"/>
        <v>1184203</v>
      </c>
      <c r="I272" s="29">
        <f t="shared" si="296"/>
        <v>5.5154227003520316E-2</v>
      </c>
      <c r="J272" s="27">
        <f t="shared" si="297"/>
        <v>93.454640442823305</v>
      </c>
      <c r="K272" s="28">
        <f t="shared" si="298"/>
        <v>1200000</v>
      </c>
      <c r="L272" s="28">
        <f t="shared" si="299"/>
        <v>5811562.5499999998</v>
      </c>
      <c r="M272" s="28">
        <f t="shared" si="300"/>
        <v>12926928.719999999</v>
      </c>
      <c r="N272" s="29">
        <f t="shared" si="301"/>
        <v>0.9286347641521665</v>
      </c>
      <c r="O272" s="30">
        <f t="shared" si="302"/>
        <v>1573.5009391212668</v>
      </c>
      <c r="P272" s="28">
        <f t="shared" si="303"/>
        <v>21470756.899999999</v>
      </c>
    </row>
    <row r="273" spans="1:17" x14ac:dyDescent="0.2">
      <c r="A273" s="1" t="s">
        <v>422</v>
      </c>
      <c r="B273" s="26" t="s">
        <v>24</v>
      </c>
      <c r="C273" s="1" t="s">
        <v>423</v>
      </c>
      <c r="D273" s="27">
        <f t="shared" si="291"/>
        <v>8694.7900000000009</v>
      </c>
      <c r="E273" s="28">
        <f t="shared" si="292"/>
        <v>1170357.72</v>
      </c>
      <c r="F273" s="29">
        <f t="shared" si="293"/>
        <v>0.11072704376109774</v>
      </c>
      <c r="G273" s="27">
        <f t="shared" si="294"/>
        <v>134.60448383457219</v>
      </c>
      <c r="H273" s="28">
        <f t="shared" si="295"/>
        <v>285590.16000000003</v>
      </c>
      <c r="I273" s="29">
        <f t="shared" si="296"/>
        <v>2.7019562996567333E-2</v>
      </c>
      <c r="J273" s="27">
        <f t="shared" si="297"/>
        <v>32.846125093303002</v>
      </c>
      <c r="K273" s="28">
        <f t="shared" si="298"/>
        <v>0</v>
      </c>
      <c r="L273" s="28">
        <f t="shared" si="299"/>
        <v>4062277</v>
      </c>
      <c r="M273" s="28">
        <f t="shared" si="300"/>
        <v>5051530.08</v>
      </c>
      <c r="N273" s="29">
        <f t="shared" si="301"/>
        <v>0.86225339324233485</v>
      </c>
      <c r="O273" s="30">
        <f t="shared" si="302"/>
        <v>1048.1917424112601</v>
      </c>
      <c r="P273" s="28">
        <f t="shared" si="303"/>
        <v>10569754.960000001</v>
      </c>
    </row>
    <row r="274" spans="1:17" x14ac:dyDescent="0.2">
      <c r="A274" s="1" t="s">
        <v>424</v>
      </c>
      <c r="B274" s="26" t="s">
        <v>24</v>
      </c>
      <c r="C274" s="1" t="s">
        <v>425</v>
      </c>
      <c r="D274" s="27">
        <f t="shared" si="291"/>
        <v>7739.739999999998</v>
      </c>
      <c r="E274" s="28">
        <f t="shared" si="292"/>
        <v>100000</v>
      </c>
      <c r="F274" s="29">
        <f t="shared" si="293"/>
        <v>5.8411557541150272E-3</v>
      </c>
      <c r="G274" s="27">
        <f t="shared" si="294"/>
        <v>12.920330657102181</v>
      </c>
      <c r="H274" s="28">
        <f t="shared" si="295"/>
        <v>4498855.4400000004</v>
      </c>
      <c r="I274" s="29">
        <f t="shared" si="296"/>
        <v>0.26278515340287695</v>
      </c>
      <c r="J274" s="27">
        <f t="shared" si="297"/>
        <v>581.26699863302917</v>
      </c>
      <c r="K274" s="28">
        <f t="shared" si="298"/>
        <v>0</v>
      </c>
      <c r="L274" s="28">
        <f t="shared" si="299"/>
        <v>8035445.6100000003</v>
      </c>
      <c r="M274" s="28">
        <f t="shared" si="300"/>
        <v>4485598.54</v>
      </c>
      <c r="N274" s="29">
        <f t="shared" si="301"/>
        <v>0.73137369084300807</v>
      </c>
      <c r="O274" s="30">
        <f t="shared" si="302"/>
        <v>1617.760305901749</v>
      </c>
      <c r="P274" s="28">
        <f t="shared" si="303"/>
        <v>17119899.59</v>
      </c>
    </row>
    <row r="275" spans="1:17" x14ac:dyDescent="0.2">
      <c r="A275" s="1" t="s">
        <v>426</v>
      </c>
      <c r="B275" s="26" t="s">
        <v>24</v>
      </c>
      <c r="C275" s="1" t="s">
        <v>427</v>
      </c>
      <c r="D275" s="27">
        <f t="shared" si="291"/>
        <v>19317.32</v>
      </c>
      <c r="E275" s="28">
        <f t="shared" si="292"/>
        <v>824340</v>
      </c>
      <c r="F275" s="29">
        <f t="shared" si="293"/>
        <v>1.966238635513259E-2</v>
      </c>
      <c r="G275" s="27">
        <f t="shared" si="294"/>
        <v>42.673621392615537</v>
      </c>
      <c r="H275" s="28">
        <f t="shared" si="295"/>
        <v>4962108.8900000006</v>
      </c>
      <c r="I275" s="29">
        <f t="shared" si="296"/>
        <v>0.11835759775264836</v>
      </c>
      <c r="J275" s="27">
        <f t="shared" si="297"/>
        <v>256.87356683018146</v>
      </c>
      <c r="K275" s="28">
        <f t="shared" si="298"/>
        <v>0</v>
      </c>
      <c r="L275" s="28">
        <f t="shared" si="299"/>
        <v>27674298</v>
      </c>
      <c r="M275" s="28">
        <f t="shared" si="300"/>
        <v>8463970.9499999993</v>
      </c>
      <c r="N275" s="29">
        <f t="shared" si="301"/>
        <v>0.86198001589221906</v>
      </c>
      <c r="O275" s="30">
        <f t="shared" si="302"/>
        <v>1870.7703216595264</v>
      </c>
      <c r="P275" s="28">
        <f t="shared" si="303"/>
        <v>41924717.840000004</v>
      </c>
    </row>
    <row r="276" spans="1:17" x14ac:dyDescent="0.2">
      <c r="A276" s="1" t="s">
        <v>428</v>
      </c>
      <c r="B276" s="26" t="s">
        <v>24</v>
      </c>
      <c r="C276" s="1" t="s">
        <v>429</v>
      </c>
      <c r="D276" s="27">
        <f t="shared" si="291"/>
        <v>1965.67</v>
      </c>
      <c r="E276" s="28">
        <f t="shared" si="292"/>
        <v>75219.25</v>
      </c>
      <c r="F276" s="29">
        <f t="shared" si="293"/>
        <v>3.7917456926118268E-2</v>
      </c>
      <c r="G276" s="27">
        <f t="shared" si="294"/>
        <v>38.266468939343838</v>
      </c>
      <c r="H276" s="28">
        <f t="shared" si="295"/>
        <v>26215.83</v>
      </c>
      <c r="I276" s="29">
        <f t="shared" si="296"/>
        <v>1.3215202289406491E-2</v>
      </c>
      <c r="J276" s="27">
        <f t="shared" si="297"/>
        <v>13.336841891060047</v>
      </c>
      <c r="K276" s="28">
        <f t="shared" si="298"/>
        <v>58460.32</v>
      </c>
      <c r="L276" s="28">
        <f t="shared" si="299"/>
        <v>95668.81</v>
      </c>
      <c r="M276" s="28">
        <f t="shared" si="300"/>
        <v>1728198.84</v>
      </c>
      <c r="N276" s="29">
        <f t="shared" si="301"/>
        <v>0.94886734078447532</v>
      </c>
      <c r="O276" s="30">
        <f t="shared" si="302"/>
        <v>957.601209765627</v>
      </c>
      <c r="P276" s="28">
        <f t="shared" si="303"/>
        <v>1983763.05</v>
      </c>
    </row>
    <row r="277" spans="1:17" x14ac:dyDescent="0.2">
      <c r="A277" s="1" t="s">
        <v>430</v>
      </c>
      <c r="B277" s="26" t="s">
        <v>24</v>
      </c>
      <c r="C277" s="1" t="s">
        <v>431</v>
      </c>
      <c r="D277" s="27">
        <f t="shared" si="291"/>
        <v>3567.0899999999997</v>
      </c>
      <c r="E277" s="28">
        <f t="shared" si="292"/>
        <v>82421</v>
      </c>
      <c r="F277" s="29">
        <f t="shared" si="293"/>
        <v>9.8238586002845039E-3</v>
      </c>
      <c r="G277" s="27">
        <f t="shared" si="294"/>
        <v>23.105949106975157</v>
      </c>
      <c r="H277" s="28">
        <f t="shared" si="295"/>
        <v>273077</v>
      </c>
      <c r="I277" s="29">
        <f t="shared" si="296"/>
        <v>3.2548377658483778E-2</v>
      </c>
      <c r="J277" s="27">
        <f t="shared" si="297"/>
        <v>76.554558477638636</v>
      </c>
      <c r="K277" s="28">
        <f t="shared" si="298"/>
        <v>0</v>
      </c>
      <c r="L277" s="28">
        <f t="shared" si="299"/>
        <v>1875158</v>
      </c>
      <c r="M277" s="28">
        <f t="shared" si="300"/>
        <v>6159224.5300000003</v>
      </c>
      <c r="N277" s="29">
        <f t="shared" si="301"/>
        <v>0.95762776374123182</v>
      </c>
      <c r="O277" s="30">
        <f t="shared" si="302"/>
        <v>2252.3632793117081</v>
      </c>
      <c r="P277" s="28">
        <f t="shared" si="303"/>
        <v>8389880.5299999993</v>
      </c>
    </row>
    <row r="278" spans="1:17" x14ac:dyDescent="0.2">
      <c r="A278" s="1" t="s">
        <v>432</v>
      </c>
      <c r="B278" s="26" t="s">
        <v>24</v>
      </c>
      <c r="C278" s="1" t="s">
        <v>433</v>
      </c>
      <c r="D278" s="27">
        <f t="shared" si="291"/>
        <v>3676.2200000000003</v>
      </c>
      <c r="E278" s="28">
        <f t="shared" si="292"/>
        <v>266581.89</v>
      </c>
      <c r="F278" s="29">
        <f t="shared" si="293"/>
        <v>3.9683226314349403E-2</v>
      </c>
      <c r="G278" s="27">
        <f t="shared" si="294"/>
        <v>72.515216717171441</v>
      </c>
      <c r="H278" s="28">
        <f t="shared" si="295"/>
        <v>175593.7</v>
      </c>
      <c r="I278" s="29">
        <f t="shared" si="296"/>
        <v>2.6138776855674537E-2</v>
      </c>
      <c r="J278" s="27">
        <f t="shared" si="297"/>
        <v>47.764742044817773</v>
      </c>
      <c r="K278" s="28">
        <f t="shared" si="298"/>
        <v>0</v>
      </c>
      <c r="L278" s="28">
        <f t="shared" si="299"/>
        <v>3492640.68</v>
      </c>
      <c r="M278" s="28">
        <f t="shared" si="300"/>
        <v>2782931.12</v>
      </c>
      <c r="N278" s="29">
        <f t="shared" si="301"/>
        <v>0.93417799682997626</v>
      </c>
      <c r="O278" s="30">
        <f t="shared" si="302"/>
        <v>1707.0718836195877</v>
      </c>
      <c r="P278" s="28">
        <f t="shared" si="303"/>
        <v>6717747.3899999997</v>
      </c>
    </row>
    <row r="279" spans="1:17" x14ac:dyDescent="0.2">
      <c r="B279" s="26"/>
      <c r="C279" s="19" t="s">
        <v>35</v>
      </c>
      <c r="D279" s="31">
        <f>SUM(D264:D278)</f>
        <v>131419.04999999999</v>
      </c>
      <c r="E279" s="32">
        <f>SUM(E264:E278)</f>
        <v>10645234.120000001</v>
      </c>
      <c r="F279" s="22">
        <f t="shared" si="293"/>
        <v>4.8167603408559787E-2</v>
      </c>
      <c r="G279" s="20">
        <f t="shared" si="294"/>
        <v>81.002214823497823</v>
      </c>
      <c r="H279" s="32">
        <f>SUM(H264:H278)</f>
        <v>15171230.160000002</v>
      </c>
      <c r="I279" s="22">
        <f t="shared" si="296"/>
        <v>6.8646850724863248E-2</v>
      </c>
      <c r="J279" s="20">
        <f t="shared" si="297"/>
        <v>115.44163620114438</v>
      </c>
      <c r="K279" s="32">
        <f>SUM(K264:K278)</f>
        <v>31330982.199999999</v>
      </c>
      <c r="L279" s="32">
        <f>SUM(L264:L278)</f>
        <v>85764909.900000006</v>
      </c>
      <c r="M279" s="32">
        <f>SUM(M264:M278)</f>
        <v>78091666.38000001</v>
      </c>
      <c r="N279" s="22">
        <f t="shared" ref="N279" si="304">SUM($K279:$M279)/$P279</f>
        <v>0.88318554586657694</v>
      </c>
      <c r="O279" s="23">
        <f t="shared" si="302"/>
        <v>1485.2303260448164</v>
      </c>
      <c r="P279" s="32">
        <f>SUM(P264:P278)</f>
        <v>221004022.76000002</v>
      </c>
      <c r="Q279" s="24">
        <f>SUM(E279,H279,K279:M279)-P279</f>
        <v>0</v>
      </c>
    </row>
    <row r="280" spans="1:17" ht="4.5" customHeight="1" x14ac:dyDescent="0.2">
      <c r="B280" s="33"/>
    </row>
    <row r="281" spans="1:17" x14ac:dyDescent="0.2">
      <c r="B281" s="26" t="s">
        <v>434</v>
      </c>
      <c r="C281" s="19"/>
    </row>
    <row r="282" spans="1:17" x14ac:dyDescent="0.2">
      <c r="A282" s="1" t="s">
        <v>435</v>
      </c>
      <c r="B282" s="26" t="s">
        <v>24</v>
      </c>
      <c r="C282" s="1" t="s">
        <v>436</v>
      </c>
      <c r="D282" s="27">
        <f>VLOOKUP($A282,Enroll1516,3,FALSE)</f>
        <v>10.75</v>
      </c>
      <c r="E282" s="28">
        <f>IFERROR(VLOOKUP($A282,fundbal1516,2,FALSE),0)</f>
        <v>0</v>
      </c>
      <c r="F282" s="29">
        <f>E282/$P282</f>
        <v>0</v>
      </c>
      <c r="G282" s="27">
        <f>E282/$D282</f>
        <v>0</v>
      </c>
      <c r="H282" s="28">
        <f>IFERROR((VLOOKUP($A282,fundbal1516,3,FALSE))+(VLOOKUP($A282,fundbal1516,4,FALSE))+(VLOOKUP($A282,fundbal1516,5,FALSE))+(VLOOKUP($A282,fundbal1516,6,FALSE))+(VLOOKUP($A282,fundbal1516,7,FALSE))+(VLOOKUP($A282,fundbal1516,8,FALSE))+(VLOOKUP($A282,fundbal1516,9,FALSE))+(VLOOKUP($A282,fundbal1516,10,FALSE))+(VLOOKUP($A282,fundbal1516,11,FALSE)),0)</f>
        <v>2491.21</v>
      </c>
      <c r="I282" s="29">
        <f>H282/$P282</f>
        <v>7.4041103644319284E-3</v>
      </c>
      <c r="J282" s="27">
        <f>H282/$D282</f>
        <v>231.74046511627907</v>
      </c>
      <c r="K282" s="28">
        <f>IFERROR((VLOOKUP($A282,fundbal1516,12,FALSE))+(VLOOKUP($A282,fundbal1516,13,FALSE)),0)</f>
        <v>0</v>
      </c>
      <c r="L282" s="28">
        <f>IFERROR((VLOOKUP($A282,fundbal1516,14,FALSE))+(VLOOKUP($A282,fundbal1516,15,FALSE))+(VLOOKUP($A282,fundbal1516,16,FALSE)),0)</f>
        <v>0</v>
      </c>
      <c r="M282" s="28">
        <f>IFERROR((VLOOKUP($A282,fundbal1516,17,FALSE))+(VLOOKUP($A282,fundbal1516,18,FALSE)),0)</f>
        <v>333971.90000000002</v>
      </c>
      <c r="N282" s="29">
        <f>SUM($K282:$M282)/$P282</f>
        <v>0.99259588963556822</v>
      </c>
      <c r="O282" s="30">
        <f>SUM($K282:$M282)/$D282</f>
        <v>31067.153488372096</v>
      </c>
      <c r="P282" s="28">
        <f>IFERROR(VLOOKUP($A282,fundbal1516_2,3,FALSE),0)</f>
        <v>336463.11</v>
      </c>
    </row>
    <row r="283" spans="1:17" x14ac:dyDescent="0.2">
      <c r="A283" s="1" t="s">
        <v>437</v>
      </c>
      <c r="B283" s="26" t="s">
        <v>24</v>
      </c>
      <c r="C283" s="1" t="s">
        <v>438</v>
      </c>
      <c r="D283" s="27">
        <f>VLOOKUP($A283,Enroll1516,3,FALSE)</f>
        <v>796.23</v>
      </c>
      <c r="E283" s="28">
        <f>IFERROR(VLOOKUP($A283,fundbal1516,2,FALSE),0)</f>
        <v>51405.68</v>
      </c>
      <c r="F283" s="29">
        <f>E283/$P283</f>
        <v>5.1743257669931826E-2</v>
      </c>
      <c r="G283" s="27">
        <f>E283/$D283</f>
        <v>64.56134533991434</v>
      </c>
      <c r="H283" s="28">
        <f>IFERROR((VLOOKUP($A283,fundbal1516,3,FALSE))+(VLOOKUP($A283,fundbal1516,4,FALSE))+(VLOOKUP($A283,fundbal1516,5,FALSE))+(VLOOKUP($A283,fundbal1516,6,FALSE))+(VLOOKUP($A283,fundbal1516,7,FALSE))+(VLOOKUP($A283,fundbal1516,8,FALSE))+(VLOOKUP($A283,fundbal1516,9,FALSE))+(VLOOKUP($A283,fundbal1516,10,FALSE))+(VLOOKUP($A283,fundbal1516,11,FALSE)),0)</f>
        <v>9831.2999999999993</v>
      </c>
      <c r="I283" s="29">
        <f>H283/$P283</f>
        <v>9.8958614909947836E-3</v>
      </c>
      <c r="J283" s="27">
        <f>H283/$D283</f>
        <v>12.347311706416486</v>
      </c>
      <c r="K283" s="28">
        <f>IFERROR((VLOOKUP($A283,fundbal1516,12,FALSE))+(VLOOKUP($A283,fundbal1516,13,FALSE)),0)</f>
        <v>0</v>
      </c>
      <c r="L283" s="28">
        <f>IFERROR((VLOOKUP($A283,fundbal1516,14,FALSE))+(VLOOKUP($A283,fundbal1516,15,FALSE))+(VLOOKUP($A283,fundbal1516,16,FALSE)),0)</f>
        <v>5182.79</v>
      </c>
      <c r="M283" s="28">
        <f>IFERROR((VLOOKUP($A283,fundbal1516,17,FALSE))+(VLOOKUP($A283,fundbal1516,18,FALSE)),0)</f>
        <v>927056.14</v>
      </c>
      <c r="N283" s="29">
        <f>SUM($K283:$M283)/$P283</f>
        <v>0.93836088083907343</v>
      </c>
      <c r="O283" s="30">
        <f>SUM($K283:$M283)/$D283</f>
        <v>1170.8161335292566</v>
      </c>
      <c r="P283" s="28">
        <f>IFERROR(VLOOKUP($A283,fundbal1516_2,3,FALSE),0)</f>
        <v>993475.91</v>
      </c>
    </row>
    <row r="284" spans="1:17" x14ac:dyDescent="0.2">
      <c r="A284" s="1" t="s">
        <v>439</v>
      </c>
      <c r="B284" s="26" t="s">
        <v>24</v>
      </c>
      <c r="C284" s="1" t="s">
        <v>440</v>
      </c>
      <c r="D284" s="27">
        <f>VLOOKUP($A284,Enroll1516,3,FALSE)</f>
        <v>233.97</v>
      </c>
      <c r="E284" s="28">
        <f>IFERROR(VLOOKUP($A284,fundbal1516,2,FALSE),0)</f>
        <v>2228.8000000000002</v>
      </c>
      <c r="F284" s="29">
        <f>E284/$P284</f>
        <v>4.6671868391026912E-3</v>
      </c>
      <c r="G284" s="27">
        <f>E284/$D284</f>
        <v>9.5260076078129678</v>
      </c>
      <c r="H284" s="28">
        <f>IFERROR((VLOOKUP($A284,fundbal1516,3,FALSE))+(VLOOKUP($A284,fundbal1516,4,FALSE))+(VLOOKUP($A284,fundbal1516,5,FALSE))+(VLOOKUP($A284,fundbal1516,6,FALSE))+(VLOOKUP($A284,fundbal1516,7,FALSE))+(VLOOKUP($A284,fundbal1516,8,FALSE))+(VLOOKUP($A284,fundbal1516,9,FALSE))+(VLOOKUP($A284,fundbal1516,10,FALSE))+(VLOOKUP($A284,fundbal1516,11,FALSE)),0)</f>
        <v>0</v>
      </c>
      <c r="I284" s="29">
        <f>H284/$P284</f>
        <v>0</v>
      </c>
      <c r="J284" s="27">
        <f>H284/$D284</f>
        <v>0</v>
      </c>
      <c r="K284" s="28">
        <f>IFERROR((VLOOKUP($A284,fundbal1516,12,FALSE))+(VLOOKUP($A284,fundbal1516,13,FALSE)),0)</f>
        <v>0</v>
      </c>
      <c r="L284" s="28">
        <f>IFERROR((VLOOKUP($A284,fundbal1516,14,FALSE))+(VLOOKUP($A284,fundbal1516,15,FALSE))+(VLOOKUP($A284,fundbal1516,16,FALSE)),0)</f>
        <v>0</v>
      </c>
      <c r="M284" s="28">
        <f>IFERROR((VLOOKUP($A284,fundbal1516,17,FALSE))+(VLOOKUP($A284,fundbal1516,18,FALSE)),0)</f>
        <v>475317.97</v>
      </c>
      <c r="N284" s="29">
        <f>SUM($K284:$M284)/$P284</f>
        <v>0.99533281316089717</v>
      </c>
      <c r="O284" s="30">
        <f>SUM($K284:$M284)/$D284</f>
        <v>2031.5338291233918</v>
      </c>
      <c r="P284" s="28">
        <f>IFERROR(VLOOKUP($A284,fundbal1516_2,3,FALSE),0)</f>
        <v>477546.77</v>
      </c>
    </row>
    <row r="285" spans="1:17" x14ac:dyDescent="0.2">
      <c r="A285" s="1" t="s">
        <v>441</v>
      </c>
      <c r="B285" s="26" t="s">
        <v>24</v>
      </c>
      <c r="C285" s="1" t="s">
        <v>442</v>
      </c>
      <c r="D285" s="27">
        <f>VLOOKUP($A285,Enroll1516,3,FALSE)</f>
        <v>793.76</v>
      </c>
      <c r="E285" s="28">
        <f>IFERROR(VLOOKUP($A285,fundbal1516,2,FALSE),0)</f>
        <v>9758.65</v>
      </c>
      <c r="F285" s="29">
        <f>E285/$P285</f>
        <v>8.7775868428509683E-3</v>
      </c>
      <c r="G285" s="27">
        <f>E285/$D285</f>
        <v>12.29420731707317</v>
      </c>
      <c r="H285" s="28">
        <f>IFERROR((VLOOKUP($A285,fundbal1516,3,FALSE))+(VLOOKUP($A285,fundbal1516,4,FALSE))+(VLOOKUP($A285,fundbal1516,5,FALSE))+(VLOOKUP($A285,fundbal1516,6,FALSE))+(VLOOKUP($A285,fundbal1516,7,FALSE))+(VLOOKUP($A285,fundbal1516,8,FALSE))+(VLOOKUP($A285,fundbal1516,9,FALSE))+(VLOOKUP($A285,fundbal1516,10,FALSE))+(VLOOKUP($A285,fundbal1516,11,FALSE)),0)</f>
        <v>28618.68</v>
      </c>
      <c r="I285" s="29">
        <f>H285/$P285</f>
        <v>2.5741567637712404E-2</v>
      </c>
      <c r="J285" s="27">
        <f>H285/$D285</f>
        <v>36.054575690385001</v>
      </c>
      <c r="K285" s="28">
        <f>IFERROR((VLOOKUP($A285,fundbal1516,12,FALSE))+(VLOOKUP($A285,fundbal1516,13,FALSE)),0)</f>
        <v>0</v>
      </c>
      <c r="L285" s="28">
        <f>IFERROR((VLOOKUP($A285,fundbal1516,14,FALSE))+(VLOOKUP($A285,fundbal1516,15,FALSE))+(VLOOKUP($A285,fundbal1516,16,FALSE)),0)</f>
        <v>124018.05</v>
      </c>
      <c r="M285" s="28">
        <f>IFERROR((VLOOKUP($A285,fundbal1516,17,FALSE))+(VLOOKUP($A285,fundbal1516,18,FALSE)),0)</f>
        <v>949373.74</v>
      </c>
      <c r="N285" s="29">
        <f>SUM($K285:$M285)/$P285</f>
        <v>0.96548084551943658</v>
      </c>
      <c r="O285" s="30">
        <f>SUM($K285:$M285)/$D285</f>
        <v>1352.2875806289055</v>
      </c>
      <c r="P285" s="28">
        <f>IFERROR(VLOOKUP($A285,fundbal1516_2,3,FALSE),0)</f>
        <v>1111769.1200000001</v>
      </c>
    </row>
    <row r="286" spans="1:17" x14ac:dyDescent="0.2">
      <c r="B286" s="26"/>
      <c r="C286" s="19" t="s">
        <v>35</v>
      </c>
      <c r="D286" s="31">
        <f>SUM(D282:D285)</f>
        <v>1834.71</v>
      </c>
      <c r="E286" s="32">
        <f>SUM(E282:E285)</f>
        <v>63393.130000000005</v>
      </c>
      <c r="F286" s="22">
        <f t="shared" ref="F286" si="305">E286/$P286</f>
        <v>2.1715517128307237E-2</v>
      </c>
      <c r="G286" s="20">
        <f t="shared" ref="G286" si="306">E286/$D286</f>
        <v>34.552125404014802</v>
      </c>
      <c r="H286" s="32">
        <f>SUM(H282:H285)</f>
        <v>40941.19</v>
      </c>
      <c r="I286" s="22">
        <f t="shared" ref="I286" si="307">H286/$P286</f>
        <v>1.402453408907686E-2</v>
      </c>
      <c r="J286" s="20">
        <f t="shared" ref="J286" si="308">H286/$D286</f>
        <v>22.314801794289018</v>
      </c>
      <c r="K286" s="32">
        <f>SUM(K282:K285)</f>
        <v>0</v>
      </c>
      <c r="L286" s="32">
        <f>SUM(L282:L285)</f>
        <v>129200.84</v>
      </c>
      <c r="M286" s="32">
        <f>SUM(M282:M285)</f>
        <v>2685719.75</v>
      </c>
      <c r="N286" s="22">
        <f t="shared" ref="N286" si="309">SUM($K286:$M286)/$P286</f>
        <v>0.96425994878261578</v>
      </c>
      <c r="O286" s="23">
        <f t="shared" ref="O286" si="310">SUM($K286:$M286)/$D286</f>
        <v>1534.259141771724</v>
      </c>
      <c r="P286" s="32">
        <f>SUM(P282:P285)</f>
        <v>2919254.91</v>
      </c>
      <c r="Q286" s="24">
        <f>SUM(E286,H286,K286:M286)-P286</f>
        <v>0</v>
      </c>
    </row>
    <row r="287" spans="1:17" ht="4.5" customHeight="1" x14ac:dyDescent="0.2">
      <c r="B287" s="33"/>
    </row>
    <row r="288" spans="1:17" x14ac:dyDescent="0.2">
      <c r="B288" s="26" t="s">
        <v>443</v>
      </c>
      <c r="C288" s="19"/>
    </row>
    <row r="289" spans="1:17" x14ac:dyDescent="0.2">
      <c r="A289" s="1" t="s">
        <v>444</v>
      </c>
      <c r="B289" s="26" t="s">
        <v>24</v>
      </c>
      <c r="C289" s="1" t="s">
        <v>445</v>
      </c>
      <c r="D289" s="27">
        <f t="shared" ref="D289:D295" si="311">VLOOKUP($A289,Enroll1516,3,FALSE)</f>
        <v>530.43999999999994</v>
      </c>
      <c r="E289" s="28">
        <f t="shared" ref="E289:E295" si="312">IFERROR(VLOOKUP($A289,fundbal1516,2,FALSE),0)</f>
        <v>72993.759999999995</v>
      </c>
      <c r="F289" s="29">
        <f t="shared" ref="F289:F296" si="313">E289/$P289</f>
        <v>3.414311079038998E-2</v>
      </c>
      <c r="G289" s="27">
        <f t="shared" ref="G289:G296" si="314">E289/$D289</f>
        <v>137.60983334590154</v>
      </c>
      <c r="H289" s="28">
        <f t="shared" ref="H289:H295" si="315">IFERROR((VLOOKUP($A289,fundbal1516,3,FALSE))+(VLOOKUP($A289,fundbal1516,4,FALSE))+(VLOOKUP($A289,fundbal1516,5,FALSE))+(VLOOKUP($A289,fundbal1516,6,FALSE))+(VLOOKUP($A289,fundbal1516,7,FALSE))+(VLOOKUP($A289,fundbal1516,8,FALSE))+(VLOOKUP($A289,fundbal1516,9,FALSE))+(VLOOKUP($A289,fundbal1516,10,FALSE))+(VLOOKUP($A289,fundbal1516,11,FALSE)),0)</f>
        <v>27478.01</v>
      </c>
      <c r="I289" s="29">
        <f t="shared" ref="I289:I296" si="316">H289/$P289</f>
        <v>1.2852944412364068E-2</v>
      </c>
      <c r="J289" s="27">
        <f t="shared" ref="J289:J296" si="317">H289/$D289</f>
        <v>51.802296206922556</v>
      </c>
      <c r="K289" s="28">
        <f t="shared" ref="K289:K295" si="318">IFERROR((VLOOKUP($A289,fundbal1516,12,FALSE))+(VLOOKUP($A289,fundbal1516,13,FALSE)),0)</f>
        <v>0</v>
      </c>
      <c r="L289" s="28">
        <f t="shared" ref="L289:L295" si="319">IFERROR((VLOOKUP($A289,fundbal1516,14,FALSE))+(VLOOKUP($A289,fundbal1516,15,FALSE))+(VLOOKUP($A289,fundbal1516,16,FALSE)),0)</f>
        <v>232723</v>
      </c>
      <c r="M289" s="28">
        <f t="shared" ref="M289:M295" si="320">IFERROR((VLOOKUP($A289,fundbal1516,17,FALSE))+(VLOOKUP($A289,fundbal1516,18,FALSE)),0)</f>
        <v>1804681.9000000001</v>
      </c>
      <c r="N289" s="29">
        <f t="shared" ref="N289:N295" si="321">SUM($K289:$M289)/$P289</f>
        <v>0.95300394479724604</v>
      </c>
      <c r="O289" s="30">
        <f t="shared" ref="O289:O296" si="322">SUM($K289:$M289)/$D289</f>
        <v>3840.9714576577944</v>
      </c>
      <c r="P289" s="28">
        <f t="shared" ref="P289:P295" si="323">IFERROR(VLOOKUP($A289,fundbal1516_2,3,FALSE),0)</f>
        <v>2137876.67</v>
      </c>
    </row>
    <row r="290" spans="1:17" x14ac:dyDescent="0.2">
      <c r="A290" s="1" t="s">
        <v>446</v>
      </c>
      <c r="B290" s="26" t="s">
        <v>24</v>
      </c>
      <c r="C290" s="1" t="s">
        <v>447</v>
      </c>
      <c r="D290" s="27">
        <f t="shared" si="311"/>
        <v>3685.41</v>
      </c>
      <c r="E290" s="28">
        <f t="shared" si="312"/>
        <v>159160.35</v>
      </c>
      <c r="F290" s="29">
        <f t="shared" si="313"/>
        <v>5.0017820144849609E-2</v>
      </c>
      <c r="G290" s="27">
        <f t="shared" si="314"/>
        <v>43.186606103527154</v>
      </c>
      <c r="H290" s="28">
        <f t="shared" si="315"/>
        <v>34103.67</v>
      </c>
      <c r="I290" s="29">
        <f t="shared" si="316"/>
        <v>1.0717438308845783E-2</v>
      </c>
      <c r="J290" s="27">
        <f t="shared" si="317"/>
        <v>9.2536976889952545</v>
      </c>
      <c r="K290" s="28">
        <f t="shared" si="318"/>
        <v>0</v>
      </c>
      <c r="L290" s="28">
        <f t="shared" si="319"/>
        <v>810000</v>
      </c>
      <c r="M290" s="28">
        <f t="shared" si="320"/>
        <v>2178808.88</v>
      </c>
      <c r="N290" s="29">
        <f t="shared" si="321"/>
        <v>0.93926474154630457</v>
      </c>
      <c r="O290" s="30">
        <f t="shared" si="322"/>
        <v>810.98409132226811</v>
      </c>
      <c r="P290" s="28">
        <f t="shared" si="323"/>
        <v>3182072.9</v>
      </c>
    </row>
    <row r="291" spans="1:17" x14ac:dyDescent="0.2">
      <c r="A291" s="1" t="s">
        <v>448</v>
      </c>
      <c r="B291" s="26" t="s">
        <v>24</v>
      </c>
      <c r="C291" s="1" t="s">
        <v>449</v>
      </c>
      <c r="D291" s="27">
        <f t="shared" si="311"/>
        <v>4238.8999999999996</v>
      </c>
      <c r="E291" s="28">
        <f t="shared" si="312"/>
        <v>24813.47</v>
      </c>
      <c r="F291" s="29">
        <f t="shared" si="313"/>
        <v>3.6142093577016319E-3</v>
      </c>
      <c r="G291" s="27">
        <f t="shared" si="314"/>
        <v>5.8537521526811211</v>
      </c>
      <c r="H291" s="28">
        <f t="shared" si="315"/>
        <v>100198.84</v>
      </c>
      <c r="I291" s="29">
        <f t="shared" si="316"/>
        <v>1.4594475708510279E-2</v>
      </c>
      <c r="J291" s="27">
        <f t="shared" si="317"/>
        <v>23.637934369765741</v>
      </c>
      <c r="K291" s="28">
        <f t="shared" si="318"/>
        <v>0</v>
      </c>
      <c r="L291" s="28">
        <f t="shared" si="319"/>
        <v>1105769.42</v>
      </c>
      <c r="M291" s="28">
        <f t="shared" si="320"/>
        <v>5634750.2699999996</v>
      </c>
      <c r="N291" s="29">
        <f t="shared" si="321"/>
        <v>0.98179131493378802</v>
      </c>
      <c r="O291" s="30">
        <f t="shared" si="322"/>
        <v>1590.1577508315836</v>
      </c>
      <c r="P291" s="28">
        <f t="shared" si="323"/>
        <v>6865532</v>
      </c>
    </row>
    <row r="292" spans="1:17" x14ac:dyDescent="0.2">
      <c r="A292" s="1" t="s">
        <v>450</v>
      </c>
      <c r="B292" s="26" t="s">
        <v>24</v>
      </c>
      <c r="C292" s="1" t="s">
        <v>451</v>
      </c>
      <c r="D292" s="27">
        <f t="shared" si="311"/>
        <v>2749.3999999999996</v>
      </c>
      <c r="E292" s="28">
        <f t="shared" si="312"/>
        <v>50380.78</v>
      </c>
      <c r="F292" s="29">
        <f t="shared" si="313"/>
        <v>1.2559608072703458E-2</v>
      </c>
      <c r="G292" s="27">
        <f t="shared" si="314"/>
        <v>18.324281661453409</v>
      </c>
      <c r="H292" s="28">
        <f t="shared" si="315"/>
        <v>101634.83</v>
      </c>
      <c r="I292" s="29">
        <f t="shared" si="316"/>
        <v>2.5336916803111103E-2</v>
      </c>
      <c r="J292" s="27">
        <f t="shared" si="317"/>
        <v>36.966185349530811</v>
      </c>
      <c r="K292" s="28">
        <f t="shared" si="318"/>
        <v>250000</v>
      </c>
      <c r="L292" s="28">
        <f t="shared" si="319"/>
        <v>1660500</v>
      </c>
      <c r="M292" s="28">
        <f t="shared" si="320"/>
        <v>1948818.16</v>
      </c>
      <c r="N292" s="29">
        <f t="shared" si="321"/>
        <v>0.96210347512418548</v>
      </c>
      <c r="O292" s="30">
        <f t="shared" si="322"/>
        <v>1403.6946824761769</v>
      </c>
      <c r="P292" s="28">
        <f t="shared" si="323"/>
        <v>4011333.77</v>
      </c>
    </row>
    <row r="293" spans="1:17" x14ac:dyDescent="0.2">
      <c r="A293" s="1" t="s">
        <v>452</v>
      </c>
      <c r="B293" s="26" t="s">
        <v>24</v>
      </c>
      <c r="C293" s="1" t="s">
        <v>453</v>
      </c>
      <c r="D293" s="27">
        <f t="shared" si="311"/>
        <v>617.65</v>
      </c>
      <c r="E293" s="28">
        <f t="shared" si="312"/>
        <v>0</v>
      </c>
      <c r="F293" s="29">
        <f t="shared" si="313"/>
        <v>0</v>
      </c>
      <c r="G293" s="27">
        <f t="shared" si="314"/>
        <v>0</v>
      </c>
      <c r="H293" s="28">
        <f t="shared" si="315"/>
        <v>61153.61</v>
      </c>
      <c r="I293" s="29">
        <f t="shared" si="316"/>
        <v>4.3899580515634778E-2</v>
      </c>
      <c r="J293" s="27">
        <f t="shared" si="317"/>
        <v>99.01013518983244</v>
      </c>
      <c r="K293" s="28">
        <f t="shared" si="318"/>
        <v>0</v>
      </c>
      <c r="L293" s="28">
        <f t="shared" si="319"/>
        <v>250000</v>
      </c>
      <c r="M293" s="28">
        <f t="shared" si="320"/>
        <v>1081880.43</v>
      </c>
      <c r="N293" s="29">
        <f t="shared" si="321"/>
        <v>0.95610041948436519</v>
      </c>
      <c r="O293" s="30">
        <f t="shared" si="322"/>
        <v>2156.3675706306162</v>
      </c>
      <c r="P293" s="28">
        <f t="shared" si="323"/>
        <v>1393034.04</v>
      </c>
    </row>
    <row r="294" spans="1:17" x14ac:dyDescent="0.2">
      <c r="A294" s="1" t="s">
        <v>454</v>
      </c>
      <c r="B294" s="26" t="s">
        <v>24</v>
      </c>
      <c r="C294" s="1" t="s">
        <v>455</v>
      </c>
      <c r="D294" s="27">
        <f t="shared" si="311"/>
        <v>419.33</v>
      </c>
      <c r="E294" s="28">
        <f t="shared" si="312"/>
        <v>0</v>
      </c>
      <c r="F294" s="29">
        <f t="shared" si="313"/>
        <v>0</v>
      </c>
      <c r="G294" s="27">
        <f t="shared" si="314"/>
        <v>0</v>
      </c>
      <c r="H294" s="28">
        <f t="shared" si="315"/>
        <v>51417.729999999996</v>
      </c>
      <c r="I294" s="29">
        <f t="shared" si="316"/>
        <v>6.3365748731415192E-2</v>
      </c>
      <c r="J294" s="27">
        <f t="shared" si="317"/>
        <v>122.61877280423532</v>
      </c>
      <c r="K294" s="28">
        <f t="shared" si="318"/>
        <v>0</v>
      </c>
      <c r="L294" s="28">
        <f t="shared" si="319"/>
        <v>100000</v>
      </c>
      <c r="M294" s="28">
        <f t="shared" si="320"/>
        <v>660025.85000000009</v>
      </c>
      <c r="N294" s="29">
        <f t="shared" si="321"/>
        <v>0.93663425126858502</v>
      </c>
      <c r="O294" s="30">
        <f t="shared" si="322"/>
        <v>1812.4766890038875</v>
      </c>
      <c r="P294" s="28">
        <f t="shared" si="323"/>
        <v>811443.58</v>
      </c>
    </row>
    <row r="295" spans="1:17" x14ac:dyDescent="0.2">
      <c r="A295" s="1" t="s">
        <v>456</v>
      </c>
      <c r="B295" s="26" t="s">
        <v>24</v>
      </c>
      <c r="C295" s="1" t="s">
        <v>457</v>
      </c>
      <c r="D295" s="27">
        <f t="shared" si="311"/>
        <v>6811.31</v>
      </c>
      <c r="E295" s="28">
        <f t="shared" si="312"/>
        <v>909480.51</v>
      </c>
      <c r="F295" s="29">
        <f t="shared" si="313"/>
        <v>0.11638331995316629</v>
      </c>
      <c r="G295" s="27">
        <f t="shared" si="314"/>
        <v>133.52505024730925</v>
      </c>
      <c r="H295" s="28">
        <f t="shared" si="315"/>
        <v>374668.85</v>
      </c>
      <c r="I295" s="29">
        <f t="shared" si="316"/>
        <v>4.7945177677347774E-2</v>
      </c>
      <c r="J295" s="27">
        <f t="shared" si="317"/>
        <v>55.006870924976248</v>
      </c>
      <c r="K295" s="28">
        <f t="shared" si="318"/>
        <v>0</v>
      </c>
      <c r="L295" s="28">
        <f t="shared" si="319"/>
        <v>697368</v>
      </c>
      <c r="M295" s="28">
        <f t="shared" si="320"/>
        <v>5833008.9000000004</v>
      </c>
      <c r="N295" s="29">
        <f t="shared" si="321"/>
        <v>0.83567150236948595</v>
      </c>
      <c r="O295" s="30">
        <f t="shared" si="322"/>
        <v>958.75490911439942</v>
      </c>
      <c r="P295" s="28">
        <f t="shared" si="323"/>
        <v>7814526.2599999998</v>
      </c>
    </row>
    <row r="296" spans="1:17" x14ac:dyDescent="0.2">
      <c r="B296" s="26"/>
      <c r="C296" s="19" t="s">
        <v>35</v>
      </c>
      <c r="D296" s="31">
        <f>SUM(D289:D295)</f>
        <v>19052.439999999999</v>
      </c>
      <c r="E296" s="32">
        <f>SUM(E289:E295)</f>
        <v>1216828.8700000001</v>
      </c>
      <c r="F296" s="22">
        <f t="shared" si="313"/>
        <v>4.6415824727372386E-2</v>
      </c>
      <c r="G296" s="20">
        <f t="shared" si="314"/>
        <v>63.867350848500251</v>
      </c>
      <c r="H296" s="32">
        <f>SUM(H289:H295)</f>
        <v>750655.53999999992</v>
      </c>
      <c r="I296" s="22">
        <f t="shared" si="316"/>
        <v>2.8633686161038455E-2</v>
      </c>
      <c r="J296" s="20">
        <f t="shared" si="317"/>
        <v>39.399443850761372</v>
      </c>
      <c r="K296" s="32">
        <f>SUM(K289:K295)</f>
        <v>250000</v>
      </c>
      <c r="L296" s="32">
        <f>SUM(L289:L295)</f>
        <v>4856360.42</v>
      </c>
      <c r="M296" s="32">
        <f>SUM(M289:M295)</f>
        <v>19141974.390000001</v>
      </c>
      <c r="N296" s="22">
        <f t="shared" ref="N296" si="324">SUM($K296:$M296)/$P296</f>
        <v>0.92495048911158928</v>
      </c>
      <c r="O296" s="23">
        <f t="shared" si="322"/>
        <v>1272.7154532437842</v>
      </c>
      <c r="P296" s="32">
        <f>SUM(P289:P295)</f>
        <v>26215819.219999999</v>
      </c>
      <c r="Q296" s="24">
        <f>SUM(E296,H296,K296:M296)-P296</f>
        <v>0</v>
      </c>
    </row>
    <row r="297" spans="1:17" ht="4.5" customHeight="1" x14ac:dyDescent="0.2">
      <c r="B297" s="33"/>
    </row>
    <row r="298" spans="1:17" x14ac:dyDescent="0.2">
      <c r="B298" s="26" t="s">
        <v>458</v>
      </c>
      <c r="C298" s="19"/>
    </row>
    <row r="299" spans="1:17" x14ac:dyDescent="0.2">
      <c r="A299" s="1" t="s">
        <v>459</v>
      </c>
      <c r="B299" s="26" t="s">
        <v>24</v>
      </c>
      <c r="C299" s="1" t="s">
        <v>460</v>
      </c>
      <c r="D299" s="27">
        <f>VLOOKUP($A299,Enroll1516,3,FALSE)</f>
        <v>73.56</v>
      </c>
      <c r="E299" s="28">
        <f>IFERROR(VLOOKUP($A299,fundbal1516,2,FALSE),0)</f>
        <v>0</v>
      </c>
      <c r="F299" s="29">
        <f>E299/$P299</f>
        <v>0</v>
      </c>
      <c r="G299" s="27">
        <f>E299/$D299</f>
        <v>0</v>
      </c>
      <c r="H299" s="28">
        <f>IFERROR((VLOOKUP($A299,fundbal1516,3,FALSE))+(VLOOKUP($A299,fundbal1516,4,FALSE))+(VLOOKUP($A299,fundbal1516,5,FALSE))+(VLOOKUP($A299,fundbal1516,6,FALSE))+(VLOOKUP($A299,fundbal1516,7,FALSE))+(VLOOKUP($A299,fundbal1516,8,FALSE))+(VLOOKUP($A299,fundbal1516,9,FALSE))+(VLOOKUP($A299,fundbal1516,10,FALSE))+(VLOOKUP($A299,fundbal1516,11,FALSE)),0)</f>
        <v>3222.82</v>
      </c>
      <c r="I299" s="29">
        <f>H299/$P299</f>
        <v>5.3841516038576065E-3</v>
      </c>
      <c r="J299" s="27">
        <f>H299/$D299</f>
        <v>43.812126155519302</v>
      </c>
      <c r="K299" s="28">
        <f>IFERROR((VLOOKUP($A299,fundbal1516,12,FALSE))+(VLOOKUP($A299,fundbal1516,13,FALSE)),0)</f>
        <v>0</v>
      </c>
      <c r="L299" s="28">
        <f>IFERROR((VLOOKUP($A299,fundbal1516,14,FALSE))+(VLOOKUP($A299,fundbal1516,15,FALSE))+(VLOOKUP($A299,fundbal1516,16,FALSE)),0)</f>
        <v>0</v>
      </c>
      <c r="M299" s="28">
        <f>IFERROR((VLOOKUP($A299,fundbal1516,17,FALSE))+(VLOOKUP($A299,fundbal1516,18,FALSE)),0)</f>
        <v>595352.44999999995</v>
      </c>
      <c r="N299" s="29">
        <f>SUM($K299:$M299)/$P299</f>
        <v>0.99461584839614225</v>
      </c>
      <c r="O299" s="30">
        <f>SUM($K299:$M299)/$D299</f>
        <v>8093.4264545948872</v>
      </c>
      <c r="P299" s="28">
        <f>IFERROR(VLOOKUP($A299,fundbal1516_2,3,FALSE),0)</f>
        <v>598575.27</v>
      </c>
    </row>
    <row r="300" spans="1:17" x14ac:dyDescent="0.2">
      <c r="A300" s="1" t="s">
        <v>461</v>
      </c>
      <c r="B300" s="26" t="s">
        <v>24</v>
      </c>
      <c r="C300" s="1" t="s">
        <v>462</v>
      </c>
      <c r="D300" s="27">
        <f>VLOOKUP($A300,Enroll1516,3,FALSE)</f>
        <v>52.650000000000006</v>
      </c>
      <c r="E300" s="28">
        <f>IFERROR(VLOOKUP($A300,fundbal1516,2,FALSE),0)</f>
        <v>0</v>
      </c>
      <c r="F300" s="29">
        <f>E300/$P300</f>
        <v>0</v>
      </c>
      <c r="G300" s="27">
        <f>E300/$D300</f>
        <v>0</v>
      </c>
      <c r="H300" s="28">
        <f>IFERROR((VLOOKUP($A300,fundbal1516,3,FALSE))+(VLOOKUP($A300,fundbal1516,4,FALSE))+(VLOOKUP($A300,fundbal1516,5,FALSE))+(VLOOKUP($A300,fundbal1516,6,FALSE))+(VLOOKUP($A300,fundbal1516,7,FALSE))+(VLOOKUP($A300,fundbal1516,8,FALSE))+(VLOOKUP($A300,fundbal1516,9,FALSE))+(VLOOKUP($A300,fundbal1516,10,FALSE))+(VLOOKUP($A300,fundbal1516,11,FALSE)),0)</f>
        <v>0</v>
      </c>
      <c r="I300" s="29">
        <f>H300/$P300</f>
        <v>0</v>
      </c>
      <c r="J300" s="27">
        <f>H300/$D300</f>
        <v>0</v>
      </c>
      <c r="K300" s="28">
        <f>IFERROR((VLOOKUP($A300,fundbal1516,12,FALSE))+(VLOOKUP($A300,fundbal1516,13,FALSE)),0)</f>
        <v>0</v>
      </c>
      <c r="L300" s="28">
        <f>IFERROR((VLOOKUP($A300,fundbal1516,14,FALSE))+(VLOOKUP($A300,fundbal1516,15,FALSE))+(VLOOKUP($A300,fundbal1516,16,FALSE)),0)</f>
        <v>110896</v>
      </c>
      <c r="M300" s="28">
        <f>IFERROR((VLOOKUP($A300,fundbal1516,17,FALSE))+(VLOOKUP($A300,fundbal1516,18,FALSE)),0)</f>
        <v>236928.31</v>
      </c>
      <c r="N300" s="29">
        <f>SUM($K300:$M300)/$P300</f>
        <v>1</v>
      </c>
      <c r="O300" s="30">
        <f>SUM($K300:$M300)/$D300</f>
        <v>6606.3496676163331</v>
      </c>
      <c r="P300" s="28">
        <f>IFERROR(VLOOKUP($A300,fundbal1516_2,3,FALSE),0)</f>
        <v>347824.31</v>
      </c>
    </row>
    <row r="301" spans="1:17" x14ac:dyDescent="0.2">
      <c r="A301" s="1" t="s">
        <v>463</v>
      </c>
      <c r="B301" s="26" t="s">
        <v>24</v>
      </c>
      <c r="C301" s="1" t="s">
        <v>464</v>
      </c>
      <c r="D301" s="27">
        <f>VLOOKUP($A301,Enroll1516,3,FALSE)</f>
        <v>19.940000000000001</v>
      </c>
      <c r="E301" s="28">
        <f>IFERROR(VLOOKUP($A301,fundbal1516,2,FALSE),0)</f>
        <v>0</v>
      </c>
      <c r="F301" s="29">
        <f>E301/$P301</f>
        <v>0</v>
      </c>
      <c r="G301" s="27">
        <f>E301/$D301</f>
        <v>0</v>
      </c>
      <c r="H301" s="28">
        <f>IFERROR((VLOOKUP($A301,fundbal1516,3,FALSE))+(VLOOKUP($A301,fundbal1516,4,FALSE))+(VLOOKUP($A301,fundbal1516,5,FALSE))+(VLOOKUP($A301,fundbal1516,6,FALSE))+(VLOOKUP($A301,fundbal1516,7,FALSE))+(VLOOKUP($A301,fundbal1516,8,FALSE))+(VLOOKUP($A301,fundbal1516,9,FALSE))+(VLOOKUP($A301,fundbal1516,10,FALSE))+(VLOOKUP($A301,fundbal1516,11,FALSE)),0)</f>
        <v>0</v>
      </c>
      <c r="I301" s="29">
        <f>H301/$P301</f>
        <v>0</v>
      </c>
      <c r="J301" s="27">
        <f>H301/$D301</f>
        <v>0</v>
      </c>
      <c r="K301" s="28">
        <f>IFERROR((VLOOKUP($A301,fundbal1516,12,FALSE))+(VLOOKUP($A301,fundbal1516,13,FALSE)),0)</f>
        <v>0</v>
      </c>
      <c r="L301" s="28">
        <f>IFERROR((VLOOKUP($A301,fundbal1516,14,FALSE))+(VLOOKUP($A301,fundbal1516,15,FALSE))+(VLOOKUP($A301,fundbal1516,16,FALSE)),0)</f>
        <v>0</v>
      </c>
      <c r="M301" s="28">
        <f>IFERROR((VLOOKUP($A301,fundbal1516,17,FALSE))+(VLOOKUP($A301,fundbal1516,18,FALSE)),0)</f>
        <v>429063.41</v>
      </c>
      <c r="N301" s="29">
        <f>SUM($K301:$M301)/$P301</f>
        <v>1</v>
      </c>
      <c r="O301" s="30">
        <f>SUM($K301:$M301)/$D301</f>
        <v>21517.723671013038</v>
      </c>
      <c r="P301" s="28">
        <f>IFERROR(VLOOKUP($A301,fundbal1516_2,3,FALSE),0)</f>
        <v>429063.41</v>
      </c>
    </row>
    <row r="302" spans="1:17" x14ac:dyDescent="0.2">
      <c r="A302" s="1" t="s">
        <v>465</v>
      </c>
      <c r="B302" s="26" t="s">
        <v>24</v>
      </c>
      <c r="C302" s="1" t="s">
        <v>466</v>
      </c>
      <c r="D302" s="27">
        <f>VLOOKUP($A302,Enroll1516,3,FALSE)</f>
        <v>892.25000000000011</v>
      </c>
      <c r="E302" s="28">
        <f>IFERROR(VLOOKUP($A302,fundbal1516,2,FALSE),0)</f>
        <v>0</v>
      </c>
      <c r="F302" s="29">
        <f>E302/$P302</f>
        <v>0</v>
      </c>
      <c r="G302" s="27">
        <f>E302/$D302</f>
        <v>0</v>
      </c>
      <c r="H302" s="28">
        <f>IFERROR((VLOOKUP($A302,fundbal1516,3,FALSE))+(VLOOKUP($A302,fundbal1516,4,FALSE))+(VLOOKUP($A302,fundbal1516,5,FALSE))+(VLOOKUP($A302,fundbal1516,6,FALSE))+(VLOOKUP($A302,fundbal1516,7,FALSE))+(VLOOKUP($A302,fundbal1516,8,FALSE))+(VLOOKUP($A302,fundbal1516,9,FALSE))+(VLOOKUP($A302,fundbal1516,10,FALSE))+(VLOOKUP($A302,fundbal1516,11,FALSE)),0)</f>
        <v>8262.3700000000008</v>
      </c>
      <c r="I302" s="29">
        <f>H302/$P302</f>
        <v>2.4545342475686682E-3</v>
      </c>
      <c r="J302" s="27">
        <f>H302/$D302</f>
        <v>9.2601513028859621</v>
      </c>
      <c r="K302" s="28">
        <f>IFERROR((VLOOKUP($A302,fundbal1516,12,FALSE))+(VLOOKUP($A302,fundbal1516,13,FALSE)),0)</f>
        <v>0</v>
      </c>
      <c r="L302" s="28">
        <f>IFERROR((VLOOKUP($A302,fundbal1516,14,FALSE))+(VLOOKUP($A302,fundbal1516,15,FALSE))+(VLOOKUP($A302,fundbal1516,16,FALSE)),0)</f>
        <v>1436400</v>
      </c>
      <c r="M302" s="28">
        <f>IFERROR((VLOOKUP($A302,fundbal1516,17,FALSE))+(VLOOKUP($A302,fundbal1516,18,FALSE)),0)</f>
        <v>1921503.74</v>
      </c>
      <c r="N302" s="29">
        <f>SUM($K302:$M302)/$P302</f>
        <v>0.99754546575243142</v>
      </c>
      <c r="O302" s="30">
        <f>SUM($K302:$M302)/$D302</f>
        <v>3763.4113084897726</v>
      </c>
      <c r="P302" s="28">
        <f>IFERROR(VLOOKUP($A302,fundbal1516_2,3,FALSE),0)</f>
        <v>3366166.11</v>
      </c>
    </row>
    <row r="303" spans="1:17" x14ac:dyDescent="0.2">
      <c r="B303" s="26"/>
      <c r="C303" s="19" t="s">
        <v>35</v>
      </c>
      <c r="D303" s="31">
        <f>SUM(D299:D302)</f>
        <v>1038.4000000000001</v>
      </c>
      <c r="E303" s="32">
        <f>SUM(E299:E302)</f>
        <v>0</v>
      </c>
      <c r="F303" s="22">
        <f t="shared" ref="F303" si="325">E303/$P303</f>
        <v>0</v>
      </c>
      <c r="G303" s="20">
        <f t="shared" ref="G303" si="326">E303/$D303</f>
        <v>0</v>
      </c>
      <c r="H303" s="32">
        <f>SUM(H299:H302)</f>
        <v>11485.19</v>
      </c>
      <c r="I303" s="22">
        <f t="shared" ref="I303" si="327">H303/$P303</f>
        <v>2.4222033730980775E-3</v>
      </c>
      <c r="J303" s="20">
        <f t="shared" ref="J303" si="328">H303/$D303</f>
        <v>11.060468027734977</v>
      </c>
      <c r="K303" s="32">
        <f>SUM(K299:K302)</f>
        <v>0</v>
      </c>
      <c r="L303" s="32">
        <f>SUM(L299:L302)</f>
        <v>1547296</v>
      </c>
      <c r="M303" s="32">
        <f>SUM(M299:M302)</f>
        <v>3182847.91</v>
      </c>
      <c r="N303" s="22">
        <f t="shared" ref="N303" si="329">SUM($K303:$M303)/$P303</f>
        <v>0.99757779662690205</v>
      </c>
      <c r="O303" s="23">
        <f t="shared" ref="O303" si="330">SUM($K303:$M303)/$D303</f>
        <v>4555.2233339753466</v>
      </c>
      <c r="P303" s="32">
        <f>SUM(P299:P302)</f>
        <v>4741629.0999999996</v>
      </c>
      <c r="Q303" s="24">
        <f>SUM(E303,H303,K303:M303)-P303</f>
        <v>0</v>
      </c>
    </row>
    <row r="304" spans="1:17" ht="4.5" customHeight="1" x14ac:dyDescent="0.2">
      <c r="B304" s="35"/>
    </row>
    <row r="305" spans="1:17" x14ac:dyDescent="0.2">
      <c r="B305" s="26" t="s">
        <v>467</v>
      </c>
      <c r="C305" s="19"/>
    </row>
    <row r="306" spans="1:17" x14ac:dyDescent="0.2">
      <c r="A306" s="1" t="s">
        <v>468</v>
      </c>
      <c r="B306" s="26" t="s">
        <v>24</v>
      </c>
      <c r="C306" s="1" t="s">
        <v>469</v>
      </c>
      <c r="D306" s="27">
        <f t="shared" ref="D306:D319" si="331">VLOOKUP($A306,Enroll1516,3,FALSE)</f>
        <v>19603.530000000002</v>
      </c>
      <c r="E306" s="28">
        <f t="shared" ref="E306:E319" si="332">IFERROR(VLOOKUP($A306,fundbal1516,2,FALSE),0)</f>
        <v>1683457.36</v>
      </c>
      <c r="F306" s="29">
        <f t="shared" ref="F306:F320" si="333">E306/$P306</f>
        <v>8.2567254922438646E-2</v>
      </c>
      <c r="G306" s="27">
        <f t="shared" ref="G306:G320" si="334">E306/$D306</f>
        <v>85.87521533111638</v>
      </c>
      <c r="H306" s="28">
        <f t="shared" ref="H306:H319" si="335">IFERROR((VLOOKUP($A306,fundbal1516,3,FALSE))+(VLOOKUP($A306,fundbal1516,4,FALSE))+(VLOOKUP($A306,fundbal1516,5,FALSE))+(VLOOKUP($A306,fundbal1516,6,FALSE))+(VLOOKUP($A306,fundbal1516,7,FALSE))+(VLOOKUP($A306,fundbal1516,8,FALSE))+(VLOOKUP($A306,fundbal1516,9,FALSE))+(VLOOKUP($A306,fundbal1516,10,FALSE))+(VLOOKUP($A306,fundbal1516,11,FALSE)),0)</f>
        <v>1601513.24</v>
      </c>
      <c r="I306" s="29">
        <f t="shared" ref="I306:I320" si="336">H306/$P306</f>
        <v>7.8548203887231605E-2</v>
      </c>
      <c r="J306" s="27">
        <f t="shared" ref="J306:J320" si="337">H306/$D306</f>
        <v>81.695145721204284</v>
      </c>
      <c r="K306" s="28">
        <f t="shared" ref="K306:K319" si="338">IFERROR((VLOOKUP($A306,fundbal1516,12,FALSE))+(VLOOKUP($A306,fundbal1516,13,FALSE)),0)</f>
        <v>102000</v>
      </c>
      <c r="L306" s="28">
        <f t="shared" ref="L306:L319" si="339">IFERROR((VLOOKUP($A306,fundbal1516,14,FALSE))+(VLOOKUP($A306,fundbal1516,15,FALSE))+(VLOOKUP($A306,fundbal1516,16,FALSE)),0)</f>
        <v>812073.11</v>
      </c>
      <c r="M306" s="28">
        <f t="shared" ref="M306:M319" si="340">IFERROR((VLOOKUP($A306,fundbal1516,17,FALSE))+(VLOOKUP($A306,fundbal1516,18,FALSE)),0)</f>
        <v>16189878.77</v>
      </c>
      <c r="N306" s="29">
        <f t="shared" ref="N306:N319" si="341">SUM($K306:$M306)/$P306</f>
        <v>0.83888454119032962</v>
      </c>
      <c r="O306" s="30">
        <f t="shared" ref="O306:O320" si="342">SUM($K306:$M306)/$D306</f>
        <v>872.49346826821477</v>
      </c>
      <c r="P306" s="28">
        <f t="shared" ref="P306:P319" si="343">IFERROR(VLOOKUP($A306,fundbal1516_2,3,FALSE),0)</f>
        <v>20388922.48</v>
      </c>
    </row>
    <row r="307" spans="1:17" x14ac:dyDescent="0.2">
      <c r="A307" s="1" t="s">
        <v>470</v>
      </c>
      <c r="B307" s="26" t="s">
        <v>24</v>
      </c>
      <c r="C307" s="1" t="s">
        <v>471</v>
      </c>
      <c r="D307" s="27">
        <f t="shared" si="331"/>
        <v>8384.2499999999964</v>
      </c>
      <c r="E307" s="28">
        <f t="shared" si="332"/>
        <v>202809.13</v>
      </c>
      <c r="F307" s="29">
        <f t="shared" si="333"/>
        <v>2.1327860564640835E-2</v>
      </c>
      <c r="G307" s="27">
        <f t="shared" si="334"/>
        <v>24.189298983212581</v>
      </c>
      <c r="H307" s="28">
        <f t="shared" si="335"/>
        <v>83899.91</v>
      </c>
      <c r="I307" s="29">
        <f t="shared" si="336"/>
        <v>8.8231017107854824E-3</v>
      </c>
      <c r="J307" s="27">
        <f t="shared" si="337"/>
        <v>10.006847362614431</v>
      </c>
      <c r="K307" s="28">
        <f t="shared" si="338"/>
        <v>0</v>
      </c>
      <c r="L307" s="28">
        <f t="shared" si="339"/>
        <v>2065235.11</v>
      </c>
      <c r="M307" s="28">
        <f t="shared" si="340"/>
        <v>7157173.25</v>
      </c>
      <c r="N307" s="29">
        <f t="shared" si="341"/>
        <v>0.96984903772457354</v>
      </c>
      <c r="O307" s="30">
        <f t="shared" si="342"/>
        <v>1099.9681975131948</v>
      </c>
      <c r="P307" s="28">
        <f t="shared" si="343"/>
        <v>9509117.4000000004</v>
      </c>
    </row>
    <row r="308" spans="1:17" x14ac:dyDescent="0.2">
      <c r="A308" s="1" t="s">
        <v>472</v>
      </c>
      <c r="B308" s="26" t="s">
        <v>24</v>
      </c>
      <c r="C308" s="1" t="s">
        <v>473</v>
      </c>
      <c r="D308" s="27">
        <f t="shared" si="331"/>
        <v>15387.73</v>
      </c>
      <c r="E308" s="28">
        <f t="shared" si="332"/>
        <v>133927</v>
      </c>
      <c r="F308" s="29">
        <f t="shared" si="333"/>
        <v>6.1589647892304452E-3</v>
      </c>
      <c r="G308" s="27">
        <f t="shared" si="334"/>
        <v>8.7034929778466346</v>
      </c>
      <c r="H308" s="28">
        <f t="shared" si="335"/>
        <v>214960.27</v>
      </c>
      <c r="I308" s="29">
        <f t="shared" si="336"/>
        <v>9.8854804036039735E-3</v>
      </c>
      <c r="J308" s="27">
        <f t="shared" si="337"/>
        <v>13.969589406624628</v>
      </c>
      <c r="K308" s="28">
        <f t="shared" si="338"/>
        <v>0</v>
      </c>
      <c r="L308" s="28">
        <f t="shared" si="339"/>
        <v>8042041.1699999999</v>
      </c>
      <c r="M308" s="28">
        <f t="shared" si="340"/>
        <v>13354122</v>
      </c>
      <c r="N308" s="29">
        <f t="shared" si="341"/>
        <v>0.98395555480716557</v>
      </c>
      <c r="O308" s="30">
        <f t="shared" si="342"/>
        <v>1390.4691055795756</v>
      </c>
      <c r="P308" s="28">
        <f t="shared" si="343"/>
        <v>21745050.440000001</v>
      </c>
    </row>
    <row r="309" spans="1:17" x14ac:dyDescent="0.2">
      <c r="A309" s="1" t="s">
        <v>474</v>
      </c>
      <c r="B309" s="26" t="s">
        <v>24</v>
      </c>
      <c r="C309" s="1" t="s">
        <v>475</v>
      </c>
      <c r="D309" s="27">
        <f t="shared" si="331"/>
        <v>20662.66</v>
      </c>
      <c r="E309" s="28">
        <f t="shared" si="332"/>
        <v>627190.86</v>
      </c>
      <c r="F309" s="29">
        <f t="shared" si="333"/>
        <v>4.0772306767968586E-2</v>
      </c>
      <c r="G309" s="27">
        <f t="shared" si="334"/>
        <v>30.353829565022121</v>
      </c>
      <c r="H309" s="28">
        <f t="shared" si="335"/>
        <v>2233213.0499999998</v>
      </c>
      <c r="I309" s="29">
        <f t="shared" si="336"/>
        <v>0.14517629857174696</v>
      </c>
      <c r="J309" s="27">
        <f t="shared" si="337"/>
        <v>108.07964947397866</v>
      </c>
      <c r="K309" s="28">
        <f t="shared" si="338"/>
        <v>0</v>
      </c>
      <c r="L309" s="28">
        <f t="shared" si="339"/>
        <v>6639667.8700000001</v>
      </c>
      <c r="M309" s="28">
        <f t="shared" si="340"/>
        <v>5882694.3600000003</v>
      </c>
      <c r="N309" s="29">
        <f t="shared" si="341"/>
        <v>0.81405139466028442</v>
      </c>
      <c r="O309" s="30">
        <f t="shared" si="342"/>
        <v>606.03824628581219</v>
      </c>
      <c r="P309" s="28">
        <f t="shared" si="343"/>
        <v>15382766.140000001</v>
      </c>
    </row>
    <row r="310" spans="1:17" x14ac:dyDescent="0.2">
      <c r="A310" s="1" t="s">
        <v>476</v>
      </c>
      <c r="B310" s="26" t="s">
        <v>24</v>
      </c>
      <c r="C310" s="1" t="s">
        <v>477</v>
      </c>
      <c r="D310" s="27">
        <f t="shared" si="331"/>
        <v>5430.7700000000013</v>
      </c>
      <c r="E310" s="28">
        <f t="shared" si="332"/>
        <v>141575.87</v>
      </c>
      <c r="F310" s="29">
        <f t="shared" si="333"/>
        <v>2.6182393847467639E-2</v>
      </c>
      <c r="G310" s="27">
        <f t="shared" si="334"/>
        <v>26.069207497279383</v>
      </c>
      <c r="H310" s="28">
        <f t="shared" si="335"/>
        <v>0</v>
      </c>
      <c r="I310" s="29">
        <f t="shared" si="336"/>
        <v>0</v>
      </c>
      <c r="J310" s="27">
        <f t="shared" si="337"/>
        <v>0</v>
      </c>
      <c r="K310" s="28">
        <f t="shared" si="338"/>
        <v>0</v>
      </c>
      <c r="L310" s="28">
        <f t="shared" si="339"/>
        <v>0</v>
      </c>
      <c r="M310" s="28">
        <f t="shared" si="340"/>
        <v>5265716.9400000004</v>
      </c>
      <c r="N310" s="29">
        <f t="shared" si="341"/>
        <v>0.97381760615253254</v>
      </c>
      <c r="O310" s="30">
        <f t="shared" si="342"/>
        <v>969.6077977892636</v>
      </c>
      <c r="P310" s="28">
        <f t="shared" si="343"/>
        <v>5407292.8099999996</v>
      </c>
    </row>
    <row r="311" spans="1:17" x14ac:dyDescent="0.2">
      <c r="A311" s="1" t="s">
        <v>478</v>
      </c>
      <c r="B311" s="26" t="s">
        <v>24</v>
      </c>
      <c r="C311" s="1" t="s">
        <v>479</v>
      </c>
      <c r="D311" s="27">
        <f t="shared" si="331"/>
        <v>11068.369999999999</v>
      </c>
      <c r="E311" s="28">
        <f t="shared" si="332"/>
        <v>130628.49</v>
      </c>
      <c r="F311" s="29">
        <f t="shared" si="333"/>
        <v>1.9080444429776123E-2</v>
      </c>
      <c r="G311" s="27">
        <f t="shared" si="334"/>
        <v>11.80196270995639</v>
      </c>
      <c r="H311" s="28">
        <f t="shared" si="335"/>
        <v>349727.28</v>
      </c>
      <c r="I311" s="29">
        <f t="shared" si="336"/>
        <v>5.1083434644439013E-2</v>
      </c>
      <c r="J311" s="27">
        <f t="shared" si="337"/>
        <v>31.596999377505455</v>
      </c>
      <c r="K311" s="28">
        <f t="shared" si="338"/>
        <v>32000</v>
      </c>
      <c r="L311" s="28">
        <f t="shared" si="339"/>
        <v>314484.46000000002</v>
      </c>
      <c r="M311" s="28">
        <f t="shared" si="340"/>
        <v>6019357.2199999997</v>
      </c>
      <c r="N311" s="29">
        <f t="shared" si="341"/>
        <v>0.92983612092578483</v>
      </c>
      <c r="O311" s="30">
        <f t="shared" si="342"/>
        <v>575.13813506415124</v>
      </c>
      <c r="P311" s="28">
        <f t="shared" si="343"/>
        <v>6846197.4500000002</v>
      </c>
    </row>
    <row r="312" spans="1:17" x14ac:dyDescent="0.2">
      <c r="A312" s="1" t="s">
        <v>480</v>
      </c>
      <c r="B312" s="26" t="s">
        <v>24</v>
      </c>
      <c r="C312" s="1" t="s">
        <v>481</v>
      </c>
      <c r="D312" s="27">
        <f t="shared" si="331"/>
        <v>40.809999999999995</v>
      </c>
      <c r="E312" s="28">
        <f t="shared" si="332"/>
        <v>0</v>
      </c>
      <c r="F312" s="29">
        <f t="shared" si="333"/>
        <v>0</v>
      </c>
      <c r="G312" s="27">
        <f t="shared" si="334"/>
        <v>0</v>
      </c>
      <c r="H312" s="28">
        <f t="shared" si="335"/>
        <v>0</v>
      </c>
      <c r="I312" s="29">
        <f t="shared" si="336"/>
        <v>0</v>
      </c>
      <c r="J312" s="27">
        <f t="shared" si="337"/>
        <v>0</v>
      </c>
      <c r="K312" s="28">
        <f t="shared" si="338"/>
        <v>0</v>
      </c>
      <c r="L312" s="28">
        <f t="shared" si="339"/>
        <v>0</v>
      </c>
      <c r="M312" s="28">
        <f t="shared" si="340"/>
        <v>351571.74</v>
      </c>
      <c r="N312" s="29">
        <f t="shared" si="341"/>
        <v>1</v>
      </c>
      <c r="O312" s="30">
        <f t="shared" si="342"/>
        <v>8614.842930654253</v>
      </c>
      <c r="P312" s="28">
        <f t="shared" si="343"/>
        <v>351571.74</v>
      </c>
    </row>
    <row r="313" spans="1:17" x14ac:dyDescent="0.2">
      <c r="A313" s="1" t="s">
        <v>482</v>
      </c>
      <c r="B313" s="26" t="s">
        <v>24</v>
      </c>
      <c r="C313" s="1" t="s">
        <v>483</v>
      </c>
      <c r="D313" s="27">
        <f t="shared" si="331"/>
        <v>6669.04</v>
      </c>
      <c r="E313" s="28">
        <f t="shared" si="332"/>
        <v>149951.81</v>
      </c>
      <c r="F313" s="29">
        <f t="shared" si="333"/>
        <v>2.272989405068674E-2</v>
      </c>
      <c r="G313" s="27">
        <f t="shared" si="334"/>
        <v>22.484766922975421</v>
      </c>
      <c r="H313" s="28">
        <f t="shared" si="335"/>
        <v>31076.53</v>
      </c>
      <c r="I313" s="29">
        <f t="shared" si="336"/>
        <v>4.7106215947842704E-3</v>
      </c>
      <c r="J313" s="27">
        <f t="shared" si="337"/>
        <v>4.6598206038650236</v>
      </c>
      <c r="K313" s="28">
        <f t="shared" si="338"/>
        <v>0</v>
      </c>
      <c r="L313" s="28">
        <f t="shared" si="339"/>
        <v>2692711.81</v>
      </c>
      <c r="M313" s="28">
        <f t="shared" si="340"/>
        <v>3723378.59</v>
      </c>
      <c r="N313" s="29">
        <f t="shared" si="341"/>
        <v>0.97255948435452899</v>
      </c>
      <c r="O313" s="30">
        <f t="shared" si="342"/>
        <v>962.07106270167822</v>
      </c>
      <c r="P313" s="28">
        <f t="shared" si="343"/>
        <v>6597118.7400000002</v>
      </c>
    </row>
    <row r="314" spans="1:17" x14ac:dyDescent="0.2">
      <c r="A314" s="1" t="s">
        <v>484</v>
      </c>
      <c r="B314" s="26" t="s">
        <v>24</v>
      </c>
      <c r="C314" s="1" t="s">
        <v>485</v>
      </c>
      <c r="D314" s="27">
        <f t="shared" si="331"/>
        <v>9901.41</v>
      </c>
      <c r="E314" s="28">
        <f t="shared" si="332"/>
        <v>873770.56</v>
      </c>
      <c r="F314" s="29">
        <f t="shared" si="333"/>
        <v>0.11305236725730886</v>
      </c>
      <c r="G314" s="27">
        <f t="shared" si="334"/>
        <v>88.247084001167522</v>
      </c>
      <c r="H314" s="28">
        <f t="shared" si="335"/>
        <v>131303.26999999999</v>
      </c>
      <c r="I314" s="29">
        <f t="shared" si="336"/>
        <v>1.6988607972927793E-2</v>
      </c>
      <c r="J314" s="27">
        <f t="shared" si="337"/>
        <v>13.261067868111713</v>
      </c>
      <c r="K314" s="28">
        <f t="shared" si="338"/>
        <v>0</v>
      </c>
      <c r="L314" s="28">
        <f t="shared" si="339"/>
        <v>1120385.6000000001</v>
      </c>
      <c r="M314" s="28">
        <f t="shared" si="340"/>
        <v>5603441.6200000001</v>
      </c>
      <c r="N314" s="29">
        <f t="shared" si="341"/>
        <v>0.8699590247697635</v>
      </c>
      <c r="O314" s="30">
        <f t="shared" si="342"/>
        <v>679.07774953264243</v>
      </c>
      <c r="P314" s="28">
        <f t="shared" si="343"/>
        <v>7728901.0499999998</v>
      </c>
    </row>
    <row r="315" spans="1:17" x14ac:dyDescent="0.2">
      <c r="A315" s="1" t="s">
        <v>486</v>
      </c>
      <c r="B315" s="26" t="s">
        <v>24</v>
      </c>
      <c r="C315" s="1" t="s">
        <v>487</v>
      </c>
      <c r="D315" s="27">
        <f t="shared" si="331"/>
        <v>2294.2399999999998</v>
      </c>
      <c r="E315" s="28">
        <f t="shared" si="332"/>
        <v>7453.12</v>
      </c>
      <c r="F315" s="29">
        <f t="shared" si="333"/>
        <v>1.7711614501854901E-3</v>
      </c>
      <c r="G315" s="27">
        <f t="shared" si="334"/>
        <v>3.2486226375618945</v>
      </c>
      <c r="H315" s="28">
        <f t="shared" si="335"/>
        <v>43050.43</v>
      </c>
      <c r="I315" s="29">
        <f t="shared" si="336"/>
        <v>1.0230515814841157E-2</v>
      </c>
      <c r="J315" s="27">
        <f t="shared" si="337"/>
        <v>18.764571274147432</v>
      </c>
      <c r="K315" s="28">
        <f t="shared" si="338"/>
        <v>0</v>
      </c>
      <c r="L315" s="28">
        <f t="shared" si="339"/>
        <v>949.35</v>
      </c>
      <c r="M315" s="28">
        <f t="shared" si="340"/>
        <v>4156588.1</v>
      </c>
      <c r="N315" s="29">
        <f t="shared" si="341"/>
        <v>0.98799832273497334</v>
      </c>
      <c r="O315" s="30">
        <f t="shared" si="342"/>
        <v>1812.1632653950767</v>
      </c>
      <c r="P315" s="28">
        <f t="shared" si="343"/>
        <v>4208041</v>
      </c>
    </row>
    <row r="316" spans="1:17" x14ac:dyDescent="0.2">
      <c r="A316" s="1" t="s">
        <v>488</v>
      </c>
      <c r="B316" s="26" t="s">
        <v>24</v>
      </c>
      <c r="C316" s="1" t="s">
        <v>489</v>
      </c>
      <c r="D316" s="27">
        <f t="shared" si="331"/>
        <v>2003.2699999999998</v>
      </c>
      <c r="E316" s="28">
        <f t="shared" si="332"/>
        <v>0</v>
      </c>
      <c r="F316" s="29">
        <f t="shared" si="333"/>
        <v>0</v>
      </c>
      <c r="G316" s="27">
        <f t="shared" si="334"/>
        <v>0</v>
      </c>
      <c r="H316" s="28">
        <f t="shared" si="335"/>
        <v>28986.26</v>
      </c>
      <c r="I316" s="29">
        <f t="shared" si="336"/>
        <v>1.4063560649495264E-2</v>
      </c>
      <c r="J316" s="27">
        <f t="shared" si="337"/>
        <v>14.469472412605391</v>
      </c>
      <c r="K316" s="28">
        <f t="shared" si="338"/>
        <v>0</v>
      </c>
      <c r="L316" s="28">
        <f t="shared" si="339"/>
        <v>985.05</v>
      </c>
      <c r="M316" s="28">
        <f t="shared" si="340"/>
        <v>2031118.39</v>
      </c>
      <c r="N316" s="29">
        <f t="shared" si="341"/>
        <v>0.98593643935050468</v>
      </c>
      <c r="O316" s="30">
        <f t="shared" si="342"/>
        <v>1014.3931871390278</v>
      </c>
      <c r="P316" s="28">
        <f t="shared" si="343"/>
        <v>2061089.7</v>
      </c>
    </row>
    <row r="317" spans="1:17" x14ac:dyDescent="0.2">
      <c r="A317" s="1" t="s">
        <v>490</v>
      </c>
      <c r="B317" s="26" t="s">
        <v>24</v>
      </c>
      <c r="C317" s="1" t="s">
        <v>491</v>
      </c>
      <c r="D317" s="27">
        <f t="shared" si="331"/>
        <v>414.89000000000004</v>
      </c>
      <c r="E317" s="28">
        <f t="shared" si="332"/>
        <v>3161.48</v>
      </c>
      <c r="F317" s="29">
        <f t="shared" si="333"/>
        <v>2.9410975052693096E-3</v>
      </c>
      <c r="G317" s="27">
        <f t="shared" si="334"/>
        <v>7.6200438670490964</v>
      </c>
      <c r="H317" s="28">
        <f t="shared" si="335"/>
        <v>100449.84</v>
      </c>
      <c r="I317" s="29">
        <f t="shared" si="336"/>
        <v>9.3447617517334061E-2</v>
      </c>
      <c r="J317" s="27">
        <f t="shared" si="337"/>
        <v>242.11198148906936</v>
      </c>
      <c r="K317" s="28">
        <f t="shared" si="338"/>
        <v>0</v>
      </c>
      <c r="L317" s="28">
        <f t="shared" si="339"/>
        <v>125000</v>
      </c>
      <c r="M317" s="28">
        <f t="shared" si="340"/>
        <v>846320.74</v>
      </c>
      <c r="N317" s="29">
        <f t="shared" si="341"/>
        <v>0.90361128497739651</v>
      </c>
      <c r="O317" s="30">
        <f t="shared" si="342"/>
        <v>2341.152450047</v>
      </c>
      <c r="P317" s="28">
        <f t="shared" si="343"/>
        <v>1074932.06</v>
      </c>
    </row>
    <row r="318" spans="1:17" x14ac:dyDescent="0.2">
      <c r="A318" s="1" t="s">
        <v>492</v>
      </c>
      <c r="B318" s="26" t="s">
        <v>24</v>
      </c>
      <c r="C318" s="1" t="s">
        <v>493</v>
      </c>
      <c r="D318" s="27">
        <f t="shared" si="331"/>
        <v>2086.2799999999997</v>
      </c>
      <c r="E318" s="28">
        <f t="shared" si="332"/>
        <v>182368.9</v>
      </c>
      <c r="F318" s="29">
        <f t="shared" si="333"/>
        <v>0.19502689017508337</v>
      </c>
      <c r="G318" s="27">
        <f t="shared" si="334"/>
        <v>87.413434438330427</v>
      </c>
      <c r="H318" s="28">
        <f t="shared" si="335"/>
        <v>57619.21</v>
      </c>
      <c r="I318" s="29">
        <f t="shared" si="336"/>
        <v>6.1618485063215635E-2</v>
      </c>
      <c r="J318" s="27">
        <f t="shared" si="337"/>
        <v>27.618157677780552</v>
      </c>
      <c r="K318" s="28">
        <f t="shared" si="338"/>
        <v>93157.01</v>
      </c>
      <c r="L318" s="28">
        <f t="shared" si="339"/>
        <v>3282.83</v>
      </c>
      <c r="M318" s="28">
        <f t="shared" si="340"/>
        <v>598668.23</v>
      </c>
      <c r="N318" s="29">
        <f t="shared" si="341"/>
        <v>0.74335462476170089</v>
      </c>
      <c r="O318" s="30">
        <f t="shared" si="342"/>
        <v>333.18062292693219</v>
      </c>
      <c r="P318" s="28">
        <f t="shared" si="343"/>
        <v>935096.18</v>
      </c>
    </row>
    <row r="319" spans="1:17" x14ac:dyDescent="0.2">
      <c r="A319" s="1" t="s">
        <v>494</v>
      </c>
      <c r="B319" s="26" t="s">
        <v>24</v>
      </c>
      <c r="C319" s="1" t="s">
        <v>495</v>
      </c>
      <c r="D319" s="27">
        <f t="shared" si="331"/>
        <v>4402.88</v>
      </c>
      <c r="E319" s="28">
        <f t="shared" si="332"/>
        <v>242214.35</v>
      </c>
      <c r="F319" s="29">
        <f t="shared" si="333"/>
        <v>6.1199034747784105E-2</v>
      </c>
      <c r="G319" s="27">
        <f t="shared" si="334"/>
        <v>55.012707591394722</v>
      </c>
      <c r="H319" s="28">
        <f t="shared" si="335"/>
        <v>78712.100000000006</v>
      </c>
      <c r="I319" s="29">
        <f t="shared" si="336"/>
        <v>1.9887775199822214E-2</v>
      </c>
      <c r="J319" s="27">
        <f t="shared" si="337"/>
        <v>17.877412057562324</v>
      </c>
      <c r="K319" s="28">
        <f t="shared" si="338"/>
        <v>0</v>
      </c>
      <c r="L319" s="28">
        <f t="shared" si="339"/>
        <v>771543.95</v>
      </c>
      <c r="M319" s="28">
        <f t="shared" si="340"/>
        <v>2865342.84</v>
      </c>
      <c r="N319" s="29">
        <f t="shared" si="341"/>
        <v>0.91891319005239369</v>
      </c>
      <c r="O319" s="30">
        <f t="shared" si="342"/>
        <v>826.02450895777304</v>
      </c>
      <c r="P319" s="28">
        <f t="shared" si="343"/>
        <v>3957813.24</v>
      </c>
    </row>
    <row r="320" spans="1:17" x14ac:dyDescent="0.2">
      <c r="B320" s="26"/>
      <c r="C320" s="19" t="s">
        <v>35</v>
      </c>
      <c r="D320" s="31">
        <f>SUM(D306:D319)</f>
        <v>108350.13</v>
      </c>
      <c r="E320" s="32">
        <f>SUM(E306:E319)</f>
        <v>4378508.9300000006</v>
      </c>
      <c r="F320" s="22">
        <f t="shared" si="333"/>
        <v>4.1231261870577678E-2</v>
      </c>
      <c r="G320" s="20">
        <f t="shared" si="334"/>
        <v>40.410739977884667</v>
      </c>
      <c r="H320" s="32">
        <f>SUM(H306:H319)</f>
        <v>4954511.3899999987</v>
      </c>
      <c r="I320" s="22">
        <f t="shared" si="336"/>
        <v>4.6655324866917591E-2</v>
      </c>
      <c r="J320" s="20">
        <f t="shared" si="337"/>
        <v>45.72686151830181</v>
      </c>
      <c r="K320" s="32">
        <f>SUM(K306:K319)</f>
        <v>227157.01</v>
      </c>
      <c r="L320" s="32">
        <f>SUM(L306:L319)</f>
        <v>22588360.310000002</v>
      </c>
      <c r="M320" s="32">
        <f>SUM(M306:M319)</f>
        <v>74045372.789999992</v>
      </c>
      <c r="N320" s="22">
        <f t="shared" ref="N320" si="344">SUM($K320:$M320)/$P320</f>
        <v>0.91211341326250461</v>
      </c>
      <c r="O320" s="23">
        <f t="shared" si="342"/>
        <v>893.96191873512282</v>
      </c>
      <c r="P320" s="32">
        <f>SUM(P306:P319)</f>
        <v>106193910.43000001</v>
      </c>
      <c r="Q320" s="24">
        <f>SUM(E320,H320,K320:M320)-P320</f>
        <v>0</v>
      </c>
    </row>
    <row r="321" spans="1:16" ht="4.5" customHeight="1" x14ac:dyDescent="0.2">
      <c r="B321" s="33"/>
    </row>
    <row r="322" spans="1:16" x14ac:dyDescent="0.2">
      <c r="B322" s="26" t="s">
        <v>496</v>
      </c>
      <c r="C322" s="19"/>
    </row>
    <row r="323" spans="1:16" x14ac:dyDescent="0.2">
      <c r="A323" s="1" t="s">
        <v>497</v>
      </c>
      <c r="B323" s="26" t="s">
        <v>24</v>
      </c>
      <c r="C323" s="1" t="s">
        <v>498</v>
      </c>
      <c r="D323" s="27">
        <f t="shared" ref="D323:D336" si="345">VLOOKUP($A323,Enroll1516,3,FALSE)</f>
        <v>30357.620000000003</v>
      </c>
      <c r="E323" s="28">
        <f t="shared" ref="E323:E336" si="346">IFERROR(VLOOKUP($A323,fundbal1516,2,FALSE),0)</f>
        <v>2678615.63</v>
      </c>
      <c r="F323" s="29">
        <f t="shared" ref="F323:F337" si="347">E323/$P323</f>
        <v>8.1594987217298062E-2</v>
      </c>
      <c r="G323" s="27">
        <f t="shared" ref="G323:G337" si="348">E323/$D323</f>
        <v>88.235363312407216</v>
      </c>
      <c r="H323" s="28">
        <f t="shared" ref="H323:H336" si="349">IFERROR((VLOOKUP($A323,fundbal1516,3,FALSE))+(VLOOKUP($A323,fundbal1516,4,FALSE))+(VLOOKUP($A323,fundbal1516,5,FALSE))+(VLOOKUP($A323,fundbal1516,6,FALSE))+(VLOOKUP($A323,fundbal1516,7,FALSE))+(VLOOKUP($A323,fundbal1516,8,FALSE))+(VLOOKUP($A323,fundbal1516,9,FALSE))+(VLOOKUP($A323,fundbal1516,10,FALSE))+(VLOOKUP($A323,fundbal1516,11,FALSE)),0)</f>
        <v>8912532</v>
      </c>
      <c r="I323" s="29">
        <f t="shared" ref="I323:I337" si="350">H323/$P323</f>
        <v>0.2714902154937997</v>
      </c>
      <c r="J323" s="27">
        <f t="shared" ref="J323:J337" si="351">H323/$D323</f>
        <v>293.58467495146192</v>
      </c>
      <c r="K323" s="28">
        <f t="shared" ref="K323:K336" si="352">IFERROR((VLOOKUP($A323,fundbal1516,12,FALSE))+(VLOOKUP($A323,fundbal1516,13,FALSE)),0)</f>
        <v>0</v>
      </c>
      <c r="L323" s="28">
        <f t="shared" ref="L323:L336" si="353">IFERROR((VLOOKUP($A323,fundbal1516,14,FALSE))+(VLOOKUP($A323,fundbal1516,15,FALSE))+(VLOOKUP($A323,fundbal1516,16,FALSE)),0)</f>
        <v>13671658.689999999</v>
      </c>
      <c r="M323" s="28">
        <f t="shared" ref="M323:M336" si="354">IFERROR((VLOOKUP($A323,fundbal1516,17,FALSE))+(VLOOKUP($A323,fundbal1516,18,FALSE)),0)</f>
        <v>7565382.29</v>
      </c>
      <c r="N323" s="29">
        <f t="shared" ref="N323:N336" si="355">SUM($K323:$M323)/$P323</f>
        <v>0.64691479728890233</v>
      </c>
      <c r="O323" s="30">
        <f t="shared" ref="O323:O337" si="356">SUM($K323:$M323)/$D323</f>
        <v>699.56211916480936</v>
      </c>
      <c r="P323" s="28">
        <f t="shared" ref="P323:P336" si="357">IFERROR(VLOOKUP($A323,fundbal1516_2,3,FALSE),0)</f>
        <v>32828188.609999999</v>
      </c>
    </row>
    <row r="324" spans="1:16" x14ac:dyDescent="0.2">
      <c r="A324" s="1" t="s">
        <v>499</v>
      </c>
      <c r="B324" s="26" t="s">
        <v>24</v>
      </c>
      <c r="C324" s="1" t="s">
        <v>500</v>
      </c>
      <c r="D324" s="27">
        <f t="shared" si="345"/>
        <v>75.400000000000006</v>
      </c>
      <c r="E324" s="28">
        <f t="shared" si="346"/>
        <v>0</v>
      </c>
      <c r="F324" s="29">
        <f t="shared" si="347"/>
        <v>0</v>
      </c>
      <c r="G324" s="27">
        <f t="shared" si="348"/>
        <v>0</v>
      </c>
      <c r="H324" s="28">
        <f t="shared" si="349"/>
        <v>0</v>
      </c>
      <c r="I324" s="29">
        <f t="shared" si="350"/>
        <v>0</v>
      </c>
      <c r="J324" s="27">
        <f t="shared" si="351"/>
        <v>0</v>
      </c>
      <c r="K324" s="28">
        <f t="shared" si="352"/>
        <v>0</v>
      </c>
      <c r="L324" s="28">
        <f t="shared" si="353"/>
        <v>0</v>
      </c>
      <c r="M324" s="28">
        <f t="shared" si="354"/>
        <v>289152.76</v>
      </c>
      <c r="N324" s="29">
        <f t="shared" si="355"/>
        <v>1</v>
      </c>
      <c r="O324" s="30">
        <f t="shared" si="356"/>
        <v>3834.9172413793103</v>
      </c>
      <c r="P324" s="28">
        <f t="shared" si="357"/>
        <v>289152.76</v>
      </c>
    </row>
    <row r="325" spans="1:16" x14ac:dyDescent="0.2">
      <c r="A325" s="1" t="s">
        <v>501</v>
      </c>
      <c r="B325" s="26" t="s">
        <v>24</v>
      </c>
      <c r="C325" s="1" t="s">
        <v>502</v>
      </c>
      <c r="D325" s="27">
        <f t="shared" si="345"/>
        <v>42.089999999999996</v>
      </c>
      <c r="E325" s="28">
        <f t="shared" si="346"/>
        <v>0</v>
      </c>
      <c r="F325" s="29">
        <f t="shared" si="347"/>
        <v>0</v>
      </c>
      <c r="G325" s="27">
        <f t="shared" si="348"/>
        <v>0</v>
      </c>
      <c r="H325" s="28">
        <f t="shared" si="349"/>
        <v>0</v>
      </c>
      <c r="I325" s="29">
        <f t="shared" si="350"/>
        <v>0</v>
      </c>
      <c r="J325" s="27">
        <f t="shared" si="351"/>
        <v>0</v>
      </c>
      <c r="K325" s="28">
        <f t="shared" si="352"/>
        <v>0</v>
      </c>
      <c r="L325" s="28">
        <f t="shared" si="353"/>
        <v>8954.49</v>
      </c>
      <c r="M325" s="28">
        <f t="shared" si="354"/>
        <v>200996.33</v>
      </c>
      <c r="N325" s="29">
        <f t="shared" si="355"/>
        <v>0.99999999999999989</v>
      </c>
      <c r="O325" s="30">
        <f t="shared" si="356"/>
        <v>4988.1401758137326</v>
      </c>
      <c r="P325" s="28">
        <f t="shared" si="357"/>
        <v>209950.82</v>
      </c>
    </row>
    <row r="326" spans="1:16" x14ac:dyDescent="0.2">
      <c r="A326" s="1" t="s">
        <v>503</v>
      </c>
      <c r="B326" s="26" t="s">
        <v>24</v>
      </c>
      <c r="C326" s="1" t="s">
        <v>504</v>
      </c>
      <c r="D326" s="27">
        <f t="shared" si="345"/>
        <v>1439.66</v>
      </c>
      <c r="E326" s="28">
        <f t="shared" si="346"/>
        <v>91680.71</v>
      </c>
      <c r="F326" s="29">
        <f t="shared" si="347"/>
        <v>5.2808562597885599E-2</v>
      </c>
      <c r="G326" s="27">
        <f t="shared" si="348"/>
        <v>63.682195796229664</v>
      </c>
      <c r="H326" s="28">
        <f t="shared" si="349"/>
        <v>0</v>
      </c>
      <c r="I326" s="29">
        <f t="shared" si="350"/>
        <v>0</v>
      </c>
      <c r="J326" s="27">
        <f t="shared" si="351"/>
        <v>0</v>
      </c>
      <c r="K326" s="28">
        <f t="shared" si="352"/>
        <v>0</v>
      </c>
      <c r="L326" s="28">
        <f t="shared" si="353"/>
        <v>377868.73</v>
      </c>
      <c r="M326" s="28">
        <f t="shared" si="354"/>
        <v>1266546.1000000001</v>
      </c>
      <c r="N326" s="29">
        <f t="shared" si="355"/>
        <v>0.94719143740211442</v>
      </c>
      <c r="O326" s="30">
        <f t="shared" si="356"/>
        <v>1142.2244349360265</v>
      </c>
      <c r="P326" s="28">
        <f t="shared" si="357"/>
        <v>1736095.54</v>
      </c>
    </row>
    <row r="327" spans="1:16" x14ac:dyDescent="0.2">
      <c r="A327" s="1" t="s">
        <v>505</v>
      </c>
      <c r="B327" s="26" t="s">
        <v>24</v>
      </c>
      <c r="C327" s="1" t="s">
        <v>506</v>
      </c>
      <c r="D327" s="27">
        <f t="shared" si="345"/>
        <v>1844.7799999999997</v>
      </c>
      <c r="E327" s="28">
        <f t="shared" si="346"/>
        <v>52626.65</v>
      </c>
      <c r="F327" s="29">
        <f t="shared" si="347"/>
        <v>2.4493215652485953E-2</v>
      </c>
      <c r="G327" s="27">
        <f t="shared" si="348"/>
        <v>28.527331172280711</v>
      </c>
      <c r="H327" s="28">
        <f t="shared" si="349"/>
        <v>0</v>
      </c>
      <c r="I327" s="29">
        <f t="shared" si="350"/>
        <v>0</v>
      </c>
      <c r="J327" s="27">
        <f t="shared" si="351"/>
        <v>0</v>
      </c>
      <c r="K327" s="28">
        <f t="shared" si="352"/>
        <v>85196.42</v>
      </c>
      <c r="L327" s="28">
        <f t="shared" si="353"/>
        <v>0</v>
      </c>
      <c r="M327" s="28">
        <f t="shared" si="354"/>
        <v>2010798.44</v>
      </c>
      <c r="N327" s="29">
        <f t="shared" si="355"/>
        <v>0.97550678434751414</v>
      </c>
      <c r="O327" s="30">
        <f t="shared" si="356"/>
        <v>1136.1760535131561</v>
      </c>
      <c r="P327" s="28">
        <f t="shared" si="357"/>
        <v>2148621.5099999998</v>
      </c>
    </row>
    <row r="328" spans="1:16" x14ac:dyDescent="0.2">
      <c r="A328" s="1" t="s">
        <v>507</v>
      </c>
      <c r="B328" s="26" t="s">
        <v>24</v>
      </c>
      <c r="C328" s="1" t="s">
        <v>508</v>
      </c>
      <c r="D328" s="27">
        <f t="shared" si="345"/>
        <v>9677.5899999999983</v>
      </c>
      <c r="E328" s="28">
        <f t="shared" si="346"/>
        <v>61336.49</v>
      </c>
      <c r="F328" s="29">
        <f t="shared" si="347"/>
        <v>7.5512557022599019E-3</v>
      </c>
      <c r="G328" s="27">
        <f t="shared" si="348"/>
        <v>6.3379922067374217</v>
      </c>
      <c r="H328" s="28">
        <f t="shared" si="349"/>
        <v>0</v>
      </c>
      <c r="I328" s="29">
        <f t="shared" si="350"/>
        <v>0</v>
      </c>
      <c r="J328" s="27">
        <f t="shared" si="351"/>
        <v>0</v>
      </c>
      <c r="K328" s="28">
        <f t="shared" si="352"/>
        <v>0</v>
      </c>
      <c r="L328" s="28">
        <f t="shared" si="353"/>
        <v>1782279.46</v>
      </c>
      <c r="M328" s="28">
        <f t="shared" si="354"/>
        <v>6279071.5099999998</v>
      </c>
      <c r="N328" s="29">
        <f t="shared" si="355"/>
        <v>0.9924487442977401</v>
      </c>
      <c r="O328" s="30">
        <f t="shared" si="356"/>
        <v>832.9915784818329</v>
      </c>
      <c r="P328" s="28">
        <f t="shared" si="357"/>
        <v>8122687.46</v>
      </c>
    </row>
    <row r="329" spans="1:16" x14ac:dyDescent="0.2">
      <c r="A329" s="1" t="s">
        <v>509</v>
      </c>
      <c r="B329" s="26" t="s">
        <v>24</v>
      </c>
      <c r="C329" s="1" t="s">
        <v>510</v>
      </c>
      <c r="D329" s="27">
        <f t="shared" si="345"/>
        <v>13406.650000000001</v>
      </c>
      <c r="E329" s="28">
        <f t="shared" si="346"/>
        <v>679232.1</v>
      </c>
      <c r="F329" s="29">
        <f t="shared" si="347"/>
        <v>5.092858338166615E-2</v>
      </c>
      <c r="G329" s="27">
        <f t="shared" si="348"/>
        <v>50.663819820760587</v>
      </c>
      <c r="H329" s="28">
        <f t="shared" si="349"/>
        <v>261787.23</v>
      </c>
      <c r="I329" s="29">
        <f t="shared" si="350"/>
        <v>1.9628714207279681E-2</v>
      </c>
      <c r="J329" s="27">
        <f t="shared" si="351"/>
        <v>19.526669973483308</v>
      </c>
      <c r="K329" s="28">
        <f t="shared" si="352"/>
        <v>0</v>
      </c>
      <c r="L329" s="28">
        <f t="shared" si="353"/>
        <v>3225000</v>
      </c>
      <c r="M329" s="28">
        <f t="shared" si="354"/>
        <v>9170933.2200000007</v>
      </c>
      <c r="N329" s="29">
        <f t="shared" si="355"/>
        <v>0.9294427024110542</v>
      </c>
      <c r="O329" s="30">
        <f t="shared" si="356"/>
        <v>924.61078792987053</v>
      </c>
      <c r="P329" s="28">
        <f t="shared" si="357"/>
        <v>13336952.550000001</v>
      </c>
    </row>
    <row r="330" spans="1:16" x14ac:dyDescent="0.2">
      <c r="A330" s="1" t="s">
        <v>511</v>
      </c>
      <c r="B330" s="26" t="s">
        <v>24</v>
      </c>
      <c r="C330" s="1" t="s">
        <v>512</v>
      </c>
      <c r="D330" s="27">
        <f t="shared" si="345"/>
        <v>871.08999999999992</v>
      </c>
      <c r="E330" s="28">
        <f t="shared" si="346"/>
        <v>4640</v>
      </c>
      <c r="F330" s="29">
        <f t="shared" si="347"/>
        <v>7.9411473355978854E-3</v>
      </c>
      <c r="G330" s="27">
        <f t="shared" si="348"/>
        <v>5.3266597022121713</v>
      </c>
      <c r="H330" s="28">
        <f t="shared" si="349"/>
        <v>9405.23</v>
      </c>
      <c r="I330" s="29">
        <f t="shared" si="350"/>
        <v>1.6096620076548555E-2</v>
      </c>
      <c r="J330" s="27">
        <f t="shared" si="351"/>
        <v>10.797081817033831</v>
      </c>
      <c r="K330" s="28">
        <f t="shared" si="352"/>
        <v>90849.34</v>
      </c>
      <c r="L330" s="28">
        <f t="shared" si="353"/>
        <v>46422.89</v>
      </c>
      <c r="M330" s="28">
        <f t="shared" si="354"/>
        <v>432980.98</v>
      </c>
      <c r="N330" s="29">
        <f t="shared" si="355"/>
        <v>0.97596223258785364</v>
      </c>
      <c r="O330" s="30">
        <f t="shared" si="356"/>
        <v>654.64327451813244</v>
      </c>
      <c r="P330" s="28">
        <f t="shared" si="357"/>
        <v>584298.43999999994</v>
      </c>
    </row>
    <row r="331" spans="1:16" x14ac:dyDescent="0.2">
      <c r="A331" s="1" t="s">
        <v>513</v>
      </c>
      <c r="B331" s="26" t="s">
        <v>24</v>
      </c>
      <c r="C331" s="1" t="s">
        <v>514</v>
      </c>
      <c r="D331" s="27">
        <f t="shared" si="345"/>
        <v>4525.51</v>
      </c>
      <c r="E331" s="28">
        <f t="shared" si="346"/>
        <v>320013.08</v>
      </c>
      <c r="F331" s="29">
        <f t="shared" si="347"/>
        <v>7.175882471670797E-2</v>
      </c>
      <c r="G331" s="27">
        <f t="shared" si="348"/>
        <v>70.713152771731799</v>
      </c>
      <c r="H331" s="28">
        <f t="shared" si="349"/>
        <v>109058.89</v>
      </c>
      <c r="I331" s="29">
        <f t="shared" si="350"/>
        <v>2.4455055934928457E-2</v>
      </c>
      <c r="J331" s="27">
        <f t="shared" si="351"/>
        <v>24.098696058565775</v>
      </c>
      <c r="K331" s="28">
        <f t="shared" si="352"/>
        <v>130160.03</v>
      </c>
      <c r="L331" s="28">
        <f t="shared" si="353"/>
        <v>273158.32</v>
      </c>
      <c r="M331" s="28">
        <f t="shared" si="354"/>
        <v>3627173.8</v>
      </c>
      <c r="N331" s="29">
        <f t="shared" si="355"/>
        <v>0.9037861193483635</v>
      </c>
      <c r="O331" s="30">
        <f t="shared" si="356"/>
        <v>890.61611840433443</v>
      </c>
      <c r="P331" s="28">
        <f t="shared" si="357"/>
        <v>4459564.12</v>
      </c>
    </row>
    <row r="332" spans="1:16" x14ac:dyDescent="0.2">
      <c r="A332" s="1" t="s">
        <v>515</v>
      </c>
      <c r="B332" s="26" t="s">
        <v>24</v>
      </c>
      <c r="C332" s="1" t="s">
        <v>516</v>
      </c>
      <c r="D332" s="27">
        <f t="shared" si="345"/>
        <v>4267.37</v>
      </c>
      <c r="E332" s="28">
        <f t="shared" si="346"/>
        <v>339038.41</v>
      </c>
      <c r="F332" s="29">
        <f t="shared" si="347"/>
        <v>7.3795873865804842E-2</v>
      </c>
      <c r="G332" s="27">
        <f t="shared" si="348"/>
        <v>79.44903066760088</v>
      </c>
      <c r="H332" s="28">
        <f t="shared" si="349"/>
        <v>49467.7</v>
      </c>
      <c r="I332" s="29">
        <f t="shared" si="350"/>
        <v>1.0767252446799387E-2</v>
      </c>
      <c r="J332" s="27">
        <f t="shared" si="351"/>
        <v>11.592081305347321</v>
      </c>
      <c r="K332" s="28">
        <f t="shared" si="352"/>
        <v>0</v>
      </c>
      <c r="L332" s="28">
        <f t="shared" si="353"/>
        <v>277892.8</v>
      </c>
      <c r="M332" s="28">
        <f t="shared" si="354"/>
        <v>3927874.35</v>
      </c>
      <c r="N332" s="29">
        <f t="shared" si="355"/>
        <v>0.9154368736873959</v>
      </c>
      <c r="O332" s="30">
        <f t="shared" si="356"/>
        <v>985.56421168073086</v>
      </c>
      <c r="P332" s="28">
        <f t="shared" si="357"/>
        <v>4594273.26</v>
      </c>
    </row>
    <row r="333" spans="1:16" x14ac:dyDescent="0.2">
      <c r="A333" s="1" t="s">
        <v>517</v>
      </c>
      <c r="B333" s="26" t="s">
        <v>24</v>
      </c>
      <c r="C333" s="1" t="s">
        <v>518</v>
      </c>
      <c r="D333" s="27">
        <f t="shared" si="345"/>
        <v>448.75000000000006</v>
      </c>
      <c r="E333" s="28">
        <f t="shared" si="346"/>
        <v>1263.5999999999999</v>
      </c>
      <c r="F333" s="29">
        <f t="shared" si="347"/>
        <v>1.4751655253396453E-3</v>
      </c>
      <c r="G333" s="27">
        <f t="shared" si="348"/>
        <v>2.8158217270194981</v>
      </c>
      <c r="H333" s="28">
        <f t="shared" si="349"/>
        <v>26950.98</v>
      </c>
      <c r="I333" s="29">
        <f t="shared" si="350"/>
        <v>3.1463403426810914E-2</v>
      </c>
      <c r="J333" s="27">
        <f t="shared" si="351"/>
        <v>60.057894150417816</v>
      </c>
      <c r="K333" s="28">
        <f t="shared" si="352"/>
        <v>30951.59</v>
      </c>
      <c r="L333" s="28">
        <f t="shared" si="353"/>
        <v>0</v>
      </c>
      <c r="M333" s="28">
        <f t="shared" si="354"/>
        <v>797415.66999999993</v>
      </c>
      <c r="N333" s="29">
        <f t="shared" si="355"/>
        <v>0.96706143104784936</v>
      </c>
      <c r="O333" s="30">
        <f t="shared" si="356"/>
        <v>1845.9437548746514</v>
      </c>
      <c r="P333" s="28">
        <f t="shared" si="357"/>
        <v>856581.84</v>
      </c>
    </row>
    <row r="334" spans="1:16" x14ac:dyDescent="0.2">
      <c r="A334" s="1" t="s">
        <v>519</v>
      </c>
      <c r="B334" s="26" t="s">
        <v>24</v>
      </c>
      <c r="C334" s="1" t="s">
        <v>520</v>
      </c>
      <c r="D334" s="27">
        <f t="shared" si="345"/>
        <v>3708.4700000000003</v>
      </c>
      <c r="E334" s="28">
        <f t="shared" si="346"/>
        <v>318474.48</v>
      </c>
      <c r="F334" s="29">
        <f t="shared" si="347"/>
        <v>9.3988636090581987E-2</v>
      </c>
      <c r="G334" s="27">
        <f t="shared" si="348"/>
        <v>85.877593724635759</v>
      </c>
      <c r="H334" s="28">
        <f t="shared" si="349"/>
        <v>0</v>
      </c>
      <c r="I334" s="29">
        <f t="shared" si="350"/>
        <v>0</v>
      </c>
      <c r="J334" s="27">
        <f t="shared" si="351"/>
        <v>0</v>
      </c>
      <c r="K334" s="28">
        <f t="shared" si="352"/>
        <v>0</v>
      </c>
      <c r="L334" s="28">
        <f t="shared" si="353"/>
        <v>0</v>
      </c>
      <c r="M334" s="28">
        <f t="shared" si="354"/>
        <v>3069961.54</v>
      </c>
      <c r="N334" s="29">
        <f t="shared" si="355"/>
        <v>0.90601136390941805</v>
      </c>
      <c r="O334" s="30">
        <f t="shared" si="356"/>
        <v>827.82428872284254</v>
      </c>
      <c r="P334" s="28">
        <f t="shared" si="357"/>
        <v>3388436.02</v>
      </c>
    </row>
    <row r="335" spans="1:16" x14ac:dyDescent="0.2">
      <c r="A335" s="1" t="s">
        <v>521</v>
      </c>
      <c r="B335" s="26" t="s">
        <v>24</v>
      </c>
      <c r="C335" s="1" t="s">
        <v>522</v>
      </c>
      <c r="D335" s="27">
        <f t="shared" si="345"/>
        <v>2458.25</v>
      </c>
      <c r="E335" s="28">
        <f t="shared" si="346"/>
        <v>223433.47</v>
      </c>
      <c r="F335" s="29">
        <f t="shared" si="347"/>
        <v>8.0038987118426067E-2</v>
      </c>
      <c r="G335" s="27">
        <f t="shared" si="348"/>
        <v>90.891272246516834</v>
      </c>
      <c r="H335" s="28">
        <f t="shared" si="349"/>
        <v>71700.459999999992</v>
      </c>
      <c r="I335" s="29">
        <f t="shared" si="350"/>
        <v>2.5684747206070883E-2</v>
      </c>
      <c r="J335" s="27">
        <f t="shared" si="351"/>
        <v>29.167277534831687</v>
      </c>
      <c r="K335" s="28">
        <f t="shared" si="352"/>
        <v>356752.97</v>
      </c>
      <c r="L335" s="28">
        <f t="shared" si="353"/>
        <v>589442.18999999994</v>
      </c>
      <c r="M335" s="28">
        <f t="shared" si="354"/>
        <v>1550228.85</v>
      </c>
      <c r="N335" s="29">
        <f t="shared" si="355"/>
        <v>0.894276265675503</v>
      </c>
      <c r="O335" s="30">
        <f t="shared" si="356"/>
        <v>1015.5289372521102</v>
      </c>
      <c r="P335" s="28">
        <f t="shared" si="357"/>
        <v>2791557.94</v>
      </c>
    </row>
    <row r="336" spans="1:16" x14ac:dyDescent="0.2">
      <c r="A336" s="1" t="s">
        <v>523</v>
      </c>
      <c r="B336" s="26" t="s">
        <v>24</v>
      </c>
      <c r="C336" s="1" t="s">
        <v>524</v>
      </c>
      <c r="D336" s="27">
        <f t="shared" si="345"/>
        <v>1464.9899999999998</v>
      </c>
      <c r="E336" s="28">
        <f t="shared" si="346"/>
        <v>0</v>
      </c>
      <c r="F336" s="29">
        <f t="shared" si="347"/>
        <v>0</v>
      </c>
      <c r="G336" s="27">
        <f t="shared" si="348"/>
        <v>0</v>
      </c>
      <c r="H336" s="28">
        <f t="shared" si="349"/>
        <v>170980.3</v>
      </c>
      <c r="I336" s="29">
        <f t="shared" si="350"/>
        <v>8.2753673455884275E-2</v>
      </c>
      <c r="J336" s="27">
        <f t="shared" si="351"/>
        <v>116.71089905050547</v>
      </c>
      <c r="K336" s="28">
        <f t="shared" si="352"/>
        <v>0</v>
      </c>
      <c r="L336" s="28">
        <f t="shared" si="353"/>
        <v>512847.33</v>
      </c>
      <c r="M336" s="28">
        <f t="shared" si="354"/>
        <v>1382307.8400000001</v>
      </c>
      <c r="N336" s="29">
        <f t="shared" si="355"/>
        <v>0.91724632654411575</v>
      </c>
      <c r="O336" s="30">
        <f t="shared" si="356"/>
        <v>1293.6301066901483</v>
      </c>
      <c r="P336" s="28">
        <f t="shared" si="357"/>
        <v>2066135.47</v>
      </c>
    </row>
    <row r="337" spans="1:17" x14ac:dyDescent="0.2">
      <c r="B337" s="26"/>
      <c r="C337" s="19" t="s">
        <v>35</v>
      </c>
      <c r="D337" s="31">
        <f>SUM(D323:D336)</f>
        <v>74588.22</v>
      </c>
      <c r="E337" s="32">
        <f>SUM(E323:E336)</f>
        <v>4770354.62</v>
      </c>
      <c r="F337" s="22">
        <f t="shared" si="347"/>
        <v>6.1622539583897892E-2</v>
      </c>
      <c r="G337" s="20">
        <f t="shared" si="348"/>
        <v>63.955871584011525</v>
      </c>
      <c r="H337" s="32">
        <f>SUM(H323:H336)</f>
        <v>9611882.7900000028</v>
      </c>
      <c r="I337" s="22">
        <f t="shared" si="350"/>
        <v>0.1241644856378753</v>
      </c>
      <c r="J337" s="20">
        <f t="shared" si="351"/>
        <v>128.86596288261072</v>
      </c>
      <c r="K337" s="32">
        <f>SUM(K323:K336)</f>
        <v>693910.35000000009</v>
      </c>
      <c r="L337" s="32">
        <f>SUM(L323:L336)</f>
        <v>20765524.900000002</v>
      </c>
      <c r="M337" s="32">
        <f>SUM(M323:M336)</f>
        <v>41570823.680000007</v>
      </c>
      <c r="N337" s="22">
        <f t="shared" ref="N337" si="358">SUM($K337:$M337)/$P337</f>
        <v>0.81421297477822707</v>
      </c>
      <c r="O337" s="23">
        <f t="shared" si="356"/>
        <v>845.04307690946382</v>
      </c>
      <c r="P337" s="32">
        <f>SUM(P323:P336)</f>
        <v>77412496.339999989</v>
      </c>
      <c r="Q337" s="24">
        <f>SUM(E337,H337,K337:M337)-P337</f>
        <v>0</v>
      </c>
    </row>
    <row r="338" spans="1:17" ht="4.5" customHeight="1" x14ac:dyDescent="0.2">
      <c r="B338" s="35"/>
    </row>
    <row r="339" spans="1:17" x14ac:dyDescent="0.2">
      <c r="B339" s="26" t="s">
        <v>525</v>
      </c>
      <c r="C339" s="19"/>
    </row>
    <row r="340" spans="1:17" x14ac:dyDescent="0.2">
      <c r="A340" s="1" t="s">
        <v>526</v>
      </c>
      <c r="B340" s="26" t="s">
        <v>24</v>
      </c>
      <c r="C340" s="1" t="s">
        <v>527</v>
      </c>
      <c r="D340" s="27">
        <f t="shared" ref="D340:D351" si="359">VLOOKUP($A340,Enroll1516,3,FALSE)</f>
        <v>40.9</v>
      </c>
      <c r="E340" s="28">
        <f t="shared" ref="E340:E351" si="360">IFERROR(VLOOKUP($A340,fundbal1516,2,FALSE),0)</f>
        <v>133.93</v>
      </c>
      <c r="F340" s="29">
        <f t="shared" ref="F340:F352" si="361">E340/$P340</f>
        <v>5.6910364242903277E-4</v>
      </c>
      <c r="G340" s="27">
        <f t="shared" ref="G340:G352" si="362">E340/$D340</f>
        <v>3.2745721271393644</v>
      </c>
      <c r="H340" s="28">
        <f t="shared" ref="H340:H351" si="363">IFERROR((VLOOKUP($A340,fundbal1516,3,FALSE))+(VLOOKUP($A340,fundbal1516,4,FALSE))+(VLOOKUP($A340,fundbal1516,5,FALSE))+(VLOOKUP($A340,fundbal1516,6,FALSE))+(VLOOKUP($A340,fundbal1516,7,FALSE))+(VLOOKUP($A340,fundbal1516,8,FALSE))+(VLOOKUP($A340,fundbal1516,9,FALSE))+(VLOOKUP($A340,fundbal1516,10,FALSE))+(VLOOKUP($A340,fundbal1516,11,FALSE)),0)</f>
        <v>9620.0400000000009</v>
      </c>
      <c r="I340" s="29">
        <f t="shared" ref="I340:I352" si="364">H340/$P340</f>
        <v>4.0878069172799174E-2</v>
      </c>
      <c r="J340" s="27">
        <f t="shared" ref="J340:J352" si="365">H340/$D340</f>
        <v>235.20880195599025</v>
      </c>
      <c r="K340" s="28">
        <f t="shared" ref="K340:K351" si="366">IFERROR((VLOOKUP($A340,fundbal1516,12,FALSE))+(VLOOKUP($A340,fundbal1516,13,FALSE)),0)</f>
        <v>0</v>
      </c>
      <c r="L340" s="28">
        <f t="shared" ref="L340:L351" si="367">IFERROR((VLOOKUP($A340,fundbal1516,14,FALSE))+(VLOOKUP($A340,fundbal1516,15,FALSE))+(VLOOKUP($A340,fundbal1516,16,FALSE)),0)</f>
        <v>5000</v>
      </c>
      <c r="M340" s="28">
        <f t="shared" ref="M340:M351" si="368">IFERROR((VLOOKUP($A340,fundbal1516,17,FALSE))+(VLOOKUP($A340,fundbal1516,18,FALSE)),0)</f>
        <v>220581.02</v>
      </c>
      <c r="N340" s="29">
        <f t="shared" ref="N340:N351" si="369">SUM($K340:$M340)/$P340</f>
        <v>0.95855282718477175</v>
      </c>
      <c r="O340" s="30">
        <f t="shared" ref="O340:O352" si="370">SUM($K340:$M340)/$D340</f>
        <v>5515.4283618581903</v>
      </c>
      <c r="P340" s="28">
        <f t="shared" ref="P340:P351" si="371">IFERROR(VLOOKUP($A340,fundbal1516_2,3,FALSE),0)</f>
        <v>235334.99</v>
      </c>
    </row>
    <row r="341" spans="1:17" x14ac:dyDescent="0.2">
      <c r="A341" s="1" t="s">
        <v>528</v>
      </c>
      <c r="B341" s="26" t="s">
        <v>24</v>
      </c>
      <c r="C341" s="1" t="s">
        <v>529</v>
      </c>
      <c r="D341" s="27">
        <f t="shared" si="359"/>
        <v>814.1400000000001</v>
      </c>
      <c r="E341" s="28">
        <f t="shared" si="360"/>
        <v>166712.5</v>
      </c>
      <c r="F341" s="29">
        <f t="shared" si="361"/>
        <v>0.14771846008521608</v>
      </c>
      <c r="G341" s="27">
        <f t="shared" si="362"/>
        <v>204.77129240671135</v>
      </c>
      <c r="H341" s="28">
        <f t="shared" si="363"/>
        <v>688.28</v>
      </c>
      <c r="I341" s="29">
        <f t="shared" si="364"/>
        <v>6.0986225812373113E-4</v>
      </c>
      <c r="J341" s="27">
        <f t="shared" si="365"/>
        <v>0.84540742378460698</v>
      </c>
      <c r="K341" s="28">
        <f t="shared" si="366"/>
        <v>35305.32</v>
      </c>
      <c r="L341" s="28">
        <f t="shared" si="367"/>
        <v>0</v>
      </c>
      <c r="M341" s="28">
        <f t="shared" si="368"/>
        <v>925876.61</v>
      </c>
      <c r="N341" s="29">
        <f t="shared" si="369"/>
        <v>0.85167167765666019</v>
      </c>
      <c r="O341" s="30">
        <f t="shared" si="370"/>
        <v>1180.6101284791312</v>
      </c>
      <c r="P341" s="28">
        <f t="shared" si="371"/>
        <v>1128582.71</v>
      </c>
    </row>
    <row r="342" spans="1:17" x14ac:dyDescent="0.2">
      <c r="A342" s="1" t="s">
        <v>530</v>
      </c>
      <c r="B342" s="26" t="s">
        <v>24</v>
      </c>
      <c r="C342" s="1" t="s">
        <v>531</v>
      </c>
      <c r="D342" s="27">
        <f t="shared" si="359"/>
        <v>448.25999999999993</v>
      </c>
      <c r="E342" s="28">
        <f t="shared" si="360"/>
        <v>0</v>
      </c>
      <c r="F342" s="29">
        <f t="shared" si="361"/>
        <v>0</v>
      </c>
      <c r="G342" s="27">
        <f t="shared" si="362"/>
        <v>0</v>
      </c>
      <c r="H342" s="28">
        <f t="shared" si="363"/>
        <v>18401.21</v>
      </c>
      <c r="I342" s="29">
        <f t="shared" si="364"/>
        <v>7.3434423377307517E-3</v>
      </c>
      <c r="J342" s="27">
        <f t="shared" si="365"/>
        <v>41.050305626199084</v>
      </c>
      <c r="K342" s="28">
        <f t="shared" si="366"/>
        <v>10659.92</v>
      </c>
      <c r="L342" s="28">
        <f t="shared" si="367"/>
        <v>0</v>
      </c>
      <c r="M342" s="28">
        <f t="shared" si="368"/>
        <v>2476740.5299999998</v>
      </c>
      <c r="N342" s="29">
        <f t="shared" si="369"/>
        <v>0.99265655766226912</v>
      </c>
      <c r="O342" s="30">
        <f t="shared" si="370"/>
        <v>5549.012738143042</v>
      </c>
      <c r="P342" s="28">
        <f t="shared" si="371"/>
        <v>2505801.66</v>
      </c>
    </row>
    <row r="343" spans="1:17" x14ac:dyDescent="0.2">
      <c r="A343" s="1" t="s">
        <v>532</v>
      </c>
      <c r="B343" s="26" t="s">
        <v>24</v>
      </c>
      <c r="C343" s="1" t="s">
        <v>533</v>
      </c>
      <c r="D343" s="27">
        <f t="shared" si="359"/>
        <v>710.32</v>
      </c>
      <c r="E343" s="28">
        <f t="shared" si="360"/>
        <v>249137.18</v>
      </c>
      <c r="F343" s="29">
        <f t="shared" si="361"/>
        <v>0.29547661151736604</v>
      </c>
      <c r="G343" s="27">
        <f t="shared" si="362"/>
        <v>350.73935690956188</v>
      </c>
      <c r="H343" s="28">
        <f t="shared" si="363"/>
        <v>1934.82</v>
      </c>
      <c r="I343" s="29">
        <f t="shared" si="364"/>
        <v>2.294695867939222E-3</v>
      </c>
      <c r="J343" s="27">
        <f t="shared" si="365"/>
        <v>2.7238709314111946</v>
      </c>
      <c r="K343" s="28">
        <f t="shared" si="366"/>
        <v>37600</v>
      </c>
      <c r="L343" s="28">
        <f t="shared" si="367"/>
        <v>350256.73</v>
      </c>
      <c r="M343" s="28">
        <f t="shared" si="368"/>
        <v>204241.83</v>
      </c>
      <c r="N343" s="29">
        <f t="shared" si="369"/>
        <v>0.70222869261469456</v>
      </c>
      <c r="O343" s="30">
        <f t="shared" si="370"/>
        <v>833.56594211059792</v>
      </c>
      <c r="P343" s="28">
        <f t="shared" si="371"/>
        <v>843170.56</v>
      </c>
    </row>
    <row r="344" spans="1:17" x14ac:dyDescent="0.2">
      <c r="A344" s="1" t="s">
        <v>534</v>
      </c>
      <c r="B344" s="26" t="s">
        <v>24</v>
      </c>
      <c r="C344" s="1" t="s">
        <v>535</v>
      </c>
      <c r="D344" s="27">
        <f t="shared" si="359"/>
        <v>1811.87</v>
      </c>
      <c r="E344" s="28">
        <f t="shared" si="360"/>
        <v>7399.14</v>
      </c>
      <c r="F344" s="29">
        <f t="shared" si="361"/>
        <v>6.0680213387581412E-3</v>
      </c>
      <c r="G344" s="27">
        <f t="shared" si="362"/>
        <v>4.0837035769674426</v>
      </c>
      <c r="H344" s="28">
        <f t="shared" si="363"/>
        <v>205977.41</v>
      </c>
      <c r="I344" s="29">
        <f t="shared" si="364"/>
        <v>0.16892170160074474</v>
      </c>
      <c r="J344" s="27">
        <f t="shared" si="365"/>
        <v>113.68222333831898</v>
      </c>
      <c r="K344" s="28">
        <f t="shared" si="366"/>
        <v>113686.81</v>
      </c>
      <c r="L344" s="28">
        <f t="shared" si="367"/>
        <v>305805</v>
      </c>
      <c r="M344" s="28">
        <f t="shared" si="368"/>
        <v>586497.81999999995</v>
      </c>
      <c r="N344" s="29">
        <f t="shared" si="369"/>
        <v>0.82501027706049712</v>
      </c>
      <c r="O344" s="30">
        <f t="shared" si="370"/>
        <v>555.22174880096247</v>
      </c>
      <c r="P344" s="28">
        <f t="shared" si="371"/>
        <v>1219366.18</v>
      </c>
    </row>
    <row r="345" spans="1:17" x14ac:dyDescent="0.2">
      <c r="A345" s="1" t="s">
        <v>536</v>
      </c>
      <c r="B345" s="26" t="s">
        <v>24</v>
      </c>
      <c r="C345" s="1" t="s">
        <v>537</v>
      </c>
      <c r="D345" s="27">
        <f t="shared" si="359"/>
        <v>200.79</v>
      </c>
      <c r="E345" s="28">
        <f t="shared" si="360"/>
        <v>824.49</v>
      </c>
      <c r="F345" s="29">
        <f t="shared" si="361"/>
        <v>1.8942425035678588E-3</v>
      </c>
      <c r="G345" s="27">
        <f t="shared" si="362"/>
        <v>4.1062303899596593</v>
      </c>
      <c r="H345" s="28">
        <f t="shared" si="363"/>
        <v>0</v>
      </c>
      <c r="I345" s="29">
        <f t="shared" si="364"/>
        <v>0</v>
      </c>
      <c r="J345" s="27">
        <f t="shared" si="365"/>
        <v>0</v>
      </c>
      <c r="K345" s="28">
        <f t="shared" si="366"/>
        <v>14478.15</v>
      </c>
      <c r="L345" s="28">
        <f t="shared" si="367"/>
        <v>0</v>
      </c>
      <c r="M345" s="28">
        <f t="shared" si="368"/>
        <v>419958.42</v>
      </c>
      <c r="N345" s="29">
        <f t="shared" si="369"/>
        <v>0.99810575749643216</v>
      </c>
      <c r="O345" s="30">
        <f t="shared" si="370"/>
        <v>2163.636485880771</v>
      </c>
      <c r="P345" s="28">
        <f t="shared" si="371"/>
        <v>435261.06</v>
      </c>
    </row>
    <row r="346" spans="1:17" x14ac:dyDescent="0.2">
      <c r="A346" s="1" t="s">
        <v>538</v>
      </c>
      <c r="B346" s="26" t="s">
        <v>24</v>
      </c>
      <c r="C346" s="1" t="s">
        <v>539</v>
      </c>
      <c r="D346" s="27">
        <f t="shared" si="359"/>
        <v>64.110000000000014</v>
      </c>
      <c r="E346" s="28">
        <f t="shared" si="360"/>
        <v>0</v>
      </c>
      <c r="F346" s="29">
        <f t="shared" si="361"/>
        <v>0</v>
      </c>
      <c r="G346" s="27">
        <f t="shared" si="362"/>
        <v>0</v>
      </c>
      <c r="H346" s="28">
        <f t="shared" si="363"/>
        <v>0</v>
      </c>
      <c r="I346" s="29">
        <f t="shared" si="364"/>
        <v>0</v>
      </c>
      <c r="J346" s="27">
        <f t="shared" si="365"/>
        <v>0</v>
      </c>
      <c r="K346" s="28">
        <f t="shared" si="366"/>
        <v>6488.57</v>
      </c>
      <c r="L346" s="28">
        <f t="shared" si="367"/>
        <v>0</v>
      </c>
      <c r="M346" s="28">
        <f t="shared" si="368"/>
        <v>196328.02</v>
      </c>
      <c r="N346" s="29">
        <f t="shared" si="369"/>
        <v>1</v>
      </c>
      <c r="O346" s="30">
        <f t="shared" si="370"/>
        <v>3163.5718296677578</v>
      </c>
      <c r="P346" s="28">
        <f t="shared" si="371"/>
        <v>202816.59</v>
      </c>
    </row>
    <row r="347" spans="1:17" x14ac:dyDescent="0.2">
      <c r="A347" s="1" t="s">
        <v>540</v>
      </c>
      <c r="B347" s="26" t="s">
        <v>24</v>
      </c>
      <c r="C347" s="1" t="s">
        <v>541</v>
      </c>
      <c r="D347" s="27">
        <f t="shared" si="359"/>
        <v>26.5</v>
      </c>
      <c r="E347" s="28">
        <f t="shared" si="360"/>
        <v>0</v>
      </c>
      <c r="F347" s="29">
        <f t="shared" si="361"/>
        <v>0</v>
      </c>
      <c r="G347" s="27">
        <f t="shared" si="362"/>
        <v>0</v>
      </c>
      <c r="H347" s="28">
        <f t="shared" si="363"/>
        <v>0</v>
      </c>
      <c r="I347" s="29">
        <f t="shared" si="364"/>
        <v>0</v>
      </c>
      <c r="J347" s="27">
        <f t="shared" si="365"/>
        <v>0</v>
      </c>
      <c r="K347" s="28">
        <f t="shared" si="366"/>
        <v>43719.7</v>
      </c>
      <c r="L347" s="28">
        <f t="shared" si="367"/>
        <v>0</v>
      </c>
      <c r="M347" s="28">
        <f t="shared" si="368"/>
        <v>171485.32</v>
      </c>
      <c r="N347" s="29">
        <f t="shared" si="369"/>
        <v>1.0000000000000002</v>
      </c>
      <c r="O347" s="30">
        <f t="shared" si="370"/>
        <v>8120.9441509433973</v>
      </c>
      <c r="P347" s="28">
        <f t="shared" si="371"/>
        <v>215205.02</v>
      </c>
    </row>
    <row r="348" spans="1:17" x14ac:dyDescent="0.2">
      <c r="A348" s="1" t="s">
        <v>542</v>
      </c>
      <c r="B348" s="26" t="s">
        <v>24</v>
      </c>
      <c r="C348" s="1" t="s">
        <v>543</v>
      </c>
      <c r="D348" s="27">
        <f t="shared" si="359"/>
        <v>158.00999999999996</v>
      </c>
      <c r="E348" s="28">
        <f t="shared" si="360"/>
        <v>768.55</v>
      </c>
      <c r="F348" s="29">
        <f t="shared" si="361"/>
        <v>1.3282727102271329E-3</v>
      </c>
      <c r="G348" s="27">
        <f t="shared" si="362"/>
        <v>4.8639326624897166</v>
      </c>
      <c r="H348" s="28">
        <f t="shared" si="363"/>
        <v>0</v>
      </c>
      <c r="I348" s="29">
        <f t="shared" si="364"/>
        <v>0</v>
      </c>
      <c r="J348" s="27">
        <f t="shared" si="365"/>
        <v>0</v>
      </c>
      <c r="K348" s="28">
        <f t="shared" si="366"/>
        <v>41461.06</v>
      </c>
      <c r="L348" s="28">
        <f t="shared" si="367"/>
        <v>0</v>
      </c>
      <c r="M348" s="28">
        <f t="shared" si="368"/>
        <v>536378.98</v>
      </c>
      <c r="N348" s="29">
        <f t="shared" si="369"/>
        <v>0.99867172728977294</v>
      </c>
      <c r="O348" s="30">
        <f t="shared" si="370"/>
        <v>3656.9839883551685</v>
      </c>
      <c r="P348" s="28">
        <f t="shared" si="371"/>
        <v>578608.59</v>
      </c>
    </row>
    <row r="349" spans="1:17" x14ac:dyDescent="0.2">
      <c r="A349" s="1" t="s">
        <v>544</v>
      </c>
      <c r="B349" s="26" t="s">
        <v>24</v>
      </c>
      <c r="C349" s="1" t="s">
        <v>545</v>
      </c>
      <c r="D349" s="27">
        <f t="shared" si="359"/>
        <v>935.4899999999999</v>
      </c>
      <c r="E349" s="28">
        <f t="shared" si="360"/>
        <v>0</v>
      </c>
      <c r="F349" s="29">
        <f t="shared" si="361"/>
        <v>0</v>
      </c>
      <c r="G349" s="27">
        <f t="shared" si="362"/>
        <v>0</v>
      </c>
      <c r="H349" s="28">
        <f t="shared" si="363"/>
        <v>65705.41</v>
      </c>
      <c r="I349" s="29">
        <f t="shared" si="364"/>
        <v>8.7931762433935995E-2</v>
      </c>
      <c r="J349" s="27">
        <f t="shared" si="365"/>
        <v>70.236357416968659</v>
      </c>
      <c r="K349" s="28">
        <f t="shared" si="366"/>
        <v>33690.980000000003</v>
      </c>
      <c r="L349" s="28">
        <f t="shared" si="367"/>
        <v>0</v>
      </c>
      <c r="M349" s="28">
        <f t="shared" si="368"/>
        <v>647835.42000000004</v>
      </c>
      <c r="N349" s="29">
        <f t="shared" si="369"/>
        <v>0.91206823756606392</v>
      </c>
      <c r="O349" s="30">
        <f t="shared" si="370"/>
        <v>728.52344760499852</v>
      </c>
      <c r="P349" s="28">
        <f t="shared" si="371"/>
        <v>747231.81</v>
      </c>
    </row>
    <row r="350" spans="1:17" x14ac:dyDescent="0.2">
      <c r="A350" s="1" t="s">
        <v>546</v>
      </c>
      <c r="B350" s="26" t="s">
        <v>24</v>
      </c>
      <c r="C350" s="1" t="s">
        <v>547</v>
      </c>
      <c r="D350" s="27">
        <f t="shared" si="359"/>
        <v>215.86999999999998</v>
      </c>
      <c r="E350" s="28">
        <f t="shared" si="360"/>
        <v>3214.46</v>
      </c>
      <c r="F350" s="29">
        <f t="shared" si="361"/>
        <v>8.3743576452988029E-3</v>
      </c>
      <c r="G350" s="27">
        <f t="shared" si="362"/>
        <v>14.890721267429473</v>
      </c>
      <c r="H350" s="28">
        <f t="shared" si="363"/>
        <v>3627.91</v>
      </c>
      <c r="I350" s="29">
        <f t="shared" si="364"/>
        <v>9.4514835602110391E-3</v>
      </c>
      <c r="J350" s="27">
        <f t="shared" si="365"/>
        <v>16.805994348450458</v>
      </c>
      <c r="K350" s="28">
        <f t="shared" si="366"/>
        <v>13264.52</v>
      </c>
      <c r="L350" s="28">
        <f t="shared" si="367"/>
        <v>165000</v>
      </c>
      <c r="M350" s="28">
        <f t="shared" si="368"/>
        <v>198738.67</v>
      </c>
      <c r="N350" s="29">
        <f t="shared" si="369"/>
        <v>0.98217415879449022</v>
      </c>
      <c r="O350" s="30">
        <f t="shared" si="370"/>
        <v>1746.4362347709271</v>
      </c>
      <c r="P350" s="28">
        <f t="shared" si="371"/>
        <v>383845.56</v>
      </c>
    </row>
    <row r="351" spans="1:17" x14ac:dyDescent="0.2">
      <c r="A351" s="1" t="s">
        <v>548</v>
      </c>
      <c r="B351" s="26" t="s">
        <v>24</v>
      </c>
      <c r="C351" s="1" t="s">
        <v>549</v>
      </c>
      <c r="D351" s="27">
        <f t="shared" si="359"/>
        <v>895.16000000000008</v>
      </c>
      <c r="E351" s="28">
        <f t="shared" si="360"/>
        <v>4324</v>
      </c>
      <c r="F351" s="29">
        <f t="shared" si="361"/>
        <v>5.3255824514027977E-3</v>
      </c>
      <c r="G351" s="27">
        <f t="shared" si="362"/>
        <v>4.830421377183967</v>
      </c>
      <c r="H351" s="28">
        <f t="shared" si="363"/>
        <v>15187.02</v>
      </c>
      <c r="I351" s="29">
        <f t="shared" si="364"/>
        <v>1.8704839778238513E-2</v>
      </c>
      <c r="J351" s="27">
        <f t="shared" si="365"/>
        <v>16.965704455069485</v>
      </c>
      <c r="K351" s="28">
        <f t="shared" si="366"/>
        <v>53609.11</v>
      </c>
      <c r="L351" s="28">
        <f t="shared" si="367"/>
        <v>0</v>
      </c>
      <c r="M351" s="28">
        <f t="shared" si="368"/>
        <v>738809.84</v>
      </c>
      <c r="N351" s="29">
        <f t="shared" si="369"/>
        <v>0.97596957777035864</v>
      </c>
      <c r="O351" s="30">
        <f t="shared" si="370"/>
        <v>885.22604897448491</v>
      </c>
      <c r="P351" s="28">
        <f t="shared" si="371"/>
        <v>811929.97</v>
      </c>
    </row>
    <row r="352" spans="1:17" x14ac:dyDescent="0.2">
      <c r="B352" s="26"/>
      <c r="C352" s="19" t="s">
        <v>35</v>
      </c>
      <c r="D352" s="31">
        <f>SUM(D340:D351)</f>
        <v>6321.4199999999992</v>
      </c>
      <c r="E352" s="32">
        <f>SUM(E340:E351)</f>
        <v>432514.25</v>
      </c>
      <c r="F352" s="22">
        <f t="shared" si="361"/>
        <v>4.6471157291497478E-2</v>
      </c>
      <c r="G352" s="20">
        <f t="shared" si="362"/>
        <v>68.420426106792476</v>
      </c>
      <c r="H352" s="32">
        <f>SUM(H340:H351)</f>
        <v>321142.10000000003</v>
      </c>
      <c r="I352" s="22">
        <f t="shared" si="364"/>
        <v>3.4504863231724303E-2</v>
      </c>
      <c r="J352" s="20">
        <f t="shared" si="365"/>
        <v>50.802208997345545</v>
      </c>
      <c r="K352" s="32">
        <f>SUM(K340:K351)</f>
        <v>403964.13999999996</v>
      </c>
      <c r="L352" s="32">
        <f>SUM(L340:L351)</f>
        <v>826061.73</v>
      </c>
      <c r="M352" s="32">
        <f>SUM(M340:M351)</f>
        <v>7323472.4799999986</v>
      </c>
      <c r="N352" s="22">
        <f t="shared" ref="N352" si="372">SUM($K352:$M352)/$P352</f>
        <v>0.91902397947677805</v>
      </c>
      <c r="O352" s="23">
        <f t="shared" si="370"/>
        <v>1353.0976188894265</v>
      </c>
      <c r="P352" s="32">
        <f>SUM(P340:P351)</f>
        <v>9307154.6999999993</v>
      </c>
      <c r="Q352" s="24">
        <f>SUM(E352,H352,K352:M352)-P352</f>
        <v>0</v>
      </c>
    </row>
    <row r="353" spans="1:17" ht="4.5" customHeight="1" x14ac:dyDescent="0.2">
      <c r="B353" s="33"/>
    </row>
    <row r="354" spans="1:17" x14ac:dyDescent="0.2">
      <c r="B354" s="26" t="s">
        <v>550</v>
      </c>
      <c r="C354" s="19"/>
    </row>
    <row r="355" spans="1:17" x14ac:dyDescent="0.2">
      <c r="A355" s="1" t="s">
        <v>551</v>
      </c>
      <c r="B355" s="26" t="s">
        <v>24</v>
      </c>
      <c r="C355" s="1" t="s">
        <v>552</v>
      </c>
      <c r="D355" s="27">
        <f t="shared" ref="D355:D362" si="373">VLOOKUP($A355,Enroll1516,3,FALSE)</f>
        <v>5660.2500000000009</v>
      </c>
      <c r="E355" s="28">
        <f t="shared" ref="E355:E362" si="374">IFERROR(VLOOKUP($A355,fundbal1516,2,FALSE),0)</f>
        <v>0</v>
      </c>
      <c r="F355" s="29">
        <f t="shared" ref="F355:F363" si="375">E355/$P355</f>
        <v>0</v>
      </c>
      <c r="G355" s="27">
        <f t="shared" ref="G355:G363" si="376">E355/$D355</f>
        <v>0</v>
      </c>
      <c r="H355" s="28">
        <f t="shared" ref="H355:H362" si="377">IFERROR((VLOOKUP($A355,fundbal1516,3,FALSE))+(VLOOKUP($A355,fundbal1516,4,FALSE))+(VLOOKUP($A355,fundbal1516,5,FALSE))+(VLOOKUP($A355,fundbal1516,6,FALSE))+(VLOOKUP($A355,fundbal1516,7,FALSE))+(VLOOKUP($A355,fundbal1516,8,FALSE))+(VLOOKUP($A355,fundbal1516,9,FALSE))+(VLOOKUP($A355,fundbal1516,10,FALSE))+(VLOOKUP($A355,fundbal1516,11,FALSE)),0)</f>
        <v>0</v>
      </c>
      <c r="I355" s="29">
        <f t="shared" ref="I355:I363" si="378">H355/$P355</f>
        <v>0</v>
      </c>
      <c r="J355" s="27">
        <f t="shared" ref="J355:J363" si="379">H355/$D355</f>
        <v>0</v>
      </c>
      <c r="K355" s="28">
        <f t="shared" ref="K355:K362" si="380">IFERROR((VLOOKUP($A355,fundbal1516,12,FALSE))+(VLOOKUP($A355,fundbal1516,13,FALSE)),0)</f>
        <v>8000</v>
      </c>
      <c r="L355" s="28">
        <f t="shared" ref="L355:L362" si="381">IFERROR((VLOOKUP($A355,fundbal1516,14,FALSE))+(VLOOKUP($A355,fundbal1516,15,FALSE))+(VLOOKUP($A355,fundbal1516,16,FALSE)),0)</f>
        <v>0</v>
      </c>
      <c r="M355" s="28">
        <f t="shared" ref="M355:M362" si="382">IFERROR((VLOOKUP($A355,fundbal1516,17,FALSE))+(VLOOKUP($A355,fundbal1516,18,FALSE)),0)</f>
        <v>7482900.4199999999</v>
      </c>
      <c r="N355" s="29">
        <f t="shared" ref="N355:N362" si="383">SUM($K355:$M355)/$P355</f>
        <v>1</v>
      </c>
      <c r="O355" s="30">
        <f t="shared" ref="O355:O363" si="384">SUM($K355:$M355)/$D355</f>
        <v>1323.4221845324851</v>
      </c>
      <c r="P355" s="28">
        <f t="shared" ref="P355:P362" si="385">IFERROR(VLOOKUP($A355,fundbal1516_2,3,FALSE),0)</f>
        <v>7490900.4199999999</v>
      </c>
    </row>
    <row r="356" spans="1:17" x14ac:dyDescent="0.2">
      <c r="A356" s="1" t="s">
        <v>553</v>
      </c>
      <c r="B356" s="26" t="s">
        <v>24</v>
      </c>
      <c r="C356" s="1" t="s">
        <v>554</v>
      </c>
      <c r="D356" s="27">
        <f t="shared" si="373"/>
        <v>14918.66</v>
      </c>
      <c r="E356" s="28">
        <f t="shared" si="374"/>
        <v>552735.48</v>
      </c>
      <c r="F356" s="29">
        <f t="shared" si="375"/>
        <v>3.6624927365692783E-2</v>
      </c>
      <c r="G356" s="27">
        <f t="shared" si="376"/>
        <v>37.049941482680076</v>
      </c>
      <c r="H356" s="28">
        <f t="shared" si="377"/>
        <v>324173.78999999998</v>
      </c>
      <c r="I356" s="29">
        <f t="shared" si="378"/>
        <v>2.148015088991817E-2</v>
      </c>
      <c r="J356" s="27">
        <f t="shared" si="379"/>
        <v>21.729417387352481</v>
      </c>
      <c r="K356" s="28">
        <f t="shared" si="380"/>
        <v>675.9</v>
      </c>
      <c r="L356" s="28">
        <f t="shared" si="381"/>
        <v>0</v>
      </c>
      <c r="M356" s="28">
        <f t="shared" si="382"/>
        <v>14214198.48</v>
      </c>
      <c r="N356" s="29">
        <f t="shared" si="383"/>
        <v>0.94189492174438905</v>
      </c>
      <c r="O356" s="30">
        <f t="shared" si="384"/>
        <v>952.82514515378739</v>
      </c>
      <c r="P356" s="28">
        <f t="shared" si="385"/>
        <v>15091783.65</v>
      </c>
    </row>
    <row r="357" spans="1:17" x14ac:dyDescent="0.2">
      <c r="A357" s="1" t="s">
        <v>555</v>
      </c>
      <c r="B357" s="26" t="s">
        <v>24</v>
      </c>
      <c r="C357" s="1" t="s">
        <v>556</v>
      </c>
      <c r="D357" s="27">
        <f t="shared" si="373"/>
        <v>6838.1100000000006</v>
      </c>
      <c r="E357" s="28">
        <f t="shared" si="374"/>
        <v>1359107.66</v>
      </c>
      <c r="F357" s="29">
        <f t="shared" si="375"/>
        <v>0.16739307535982695</v>
      </c>
      <c r="G357" s="27">
        <f t="shared" si="376"/>
        <v>198.75486940104793</v>
      </c>
      <c r="H357" s="28">
        <f t="shared" si="377"/>
        <v>952684.9</v>
      </c>
      <c r="I357" s="29">
        <f t="shared" si="378"/>
        <v>0.11733644063184016</v>
      </c>
      <c r="J357" s="27">
        <f t="shared" si="379"/>
        <v>139.31991442079755</v>
      </c>
      <c r="K357" s="28">
        <f t="shared" si="380"/>
        <v>0</v>
      </c>
      <c r="L357" s="28">
        <f t="shared" si="381"/>
        <v>1650000</v>
      </c>
      <c r="M357" s="28">
        <f t="shared" si="382"/>
        <v>4157466</v>
      </c>
      <c r="N357" s="29">
        <f t="shared" si="383"/>
        <v>0.71527048400833293</v>
      </c>
      <c r="O357" s="30">
        <f t="shared" si="384"/>
        <v>849.27940615169973</v>
      </c>
      <c r="P357" s="28">
        <f t="shared" si="385"/>
        <v>8119258.5599999996</v>
      </c>
    </row>
    <row r="358" spans="1:17" x14ac:dyDescent="0.2">
      <c r="A358" s="1" t="s">
        <v>557</v>
      </c>
      <c r="B358" s="26" t="s">
        <v>24</v>
      </c>
      <c r="C358" s="1" t="s">
        <v>558</v>
      </c>
      <c r="D358" s="27">
        <f t="shared" si="373"/>
        <v>9795.6</v>
      </c>
      <c r="E358" s="28">
        <f t="shared" si="374"/>
        <v>208661</v>
      </c>
      <c r="F358" s="29">
        <f t="shared" si="375"/>
        <v>3.4093337545924661E-2</v>
      </c>
      <c r="G358" s="27">
        <f t="shared" si="376"/>
        <v>21.30150271550492</v>
      </c>
      <c r="H358" s="28">
        <f t="shared" si="377"/>
        <v>719512</v>
      </c>
      <c r="I358" s="29">
        <f t="shared" si="378"/>
        <v>0.11756181310519621</v>
      </c>
      <c r="J358" s="27">
        <f t="shared" si="379"/>
        <v>73.452570541875943</v>
      </c>
      <c r="K358" s="28">
        <f t="shared" si="380"/>
        <v>534536.31999999995</v>
      </c>
      <c r="L358" s="28">
        <f t="shared" si="381"/>
        <v>1417760.91</v>
      </c>
      <c r="M358" s="28">
        <f t="shared" si="382"/>
        <v>3239816.46</v>
      </c>
      <c r="N358" s="29">
        <f t="shared" si="383"/>
        <v>0.84834484934887899</v>
      </c>
      <c r="O358" s="30">
        <f t="shared" si="384"/>
        <v>530.04549899955077</v>
      </c>
      <c r="P358" s="28">
        <f t="shared" si="385"/>
        <v>6120286.6900000004</v>
      </c>
    </row>
    <row r="359" spans="1:17" x14ac:dyDescent="0.2">
      <c r="A359" s="1" t="s">
        <v>559</v>
      </c>
      <c r="B359" s="26" t="s">
        <v>24</v>
      </c>
      <c r="C359" s="1" t="s">
        <v>560</v>
      </c>
      <c r="D359" s="27">
        <f t="shared" si="373"/>
        <v>804.01999999999987</v>
      </c>
      <c r="E359" s="28">
        <f t="shared" si="374"/>
        <v>0</v>
      </c>
      <c r="F359" s="29">
        <f t="shared" si="375"/>
        <v>0</v>
      </c>
      <c r="G359" s="27">
        <f t="shared" si="376"/>
        <v>0</v>
      </c>
      <c r="H359" s="28">
        <f t="shared" si="377"/>
        <v>6859.17</v>
      </c>
      <c r="I359" s="29">
        <f t="shared" si="378"/>
        <v>6.952173253877608E-3</v>
      </c>
      <c r="J359" s="27">
        <f t="shared" si="379"/>
        <v>8.5310937538867204</v>
      </c>
      <c r="K359" s="28">
        <f t="shared" si="380"/>
        <v>0</v>
      </c>
      <c r="L359" s="28">
        <f t="shared" si="381"/>
        <v>311964.19</v>
      </c>
      <c r="M359" s="28">
        <f t="shared" si="382"/>
        <v>667799.06000000006</v>
      </c>
      <c r="N359" s="29">
        <f t="shared" si="383"/>
        <v>0.99304782674612235</v>
      </c>
      <c r="O359" s="30">
        <f t="shared" si="384"/>
        <v>1218.5806945100869</v>
      </c>
      <c r="P359" s="28">
        <f t="shared" si="385"/>
        <v>986622.42</v>
      </c>
    </row>
    <row r="360" spans="1:17" x14ac:dyDescent="0.2">
      <c r="A360" s="1" t="s">
        <v>561</v>
      </c>
      <c r="B360" s="26" t="s">
        <v>24</v>
      </c>
      <c r="C360" s="1" t="s">
        <v>562</v>
      </c>
      <c r="D360" s="27">
        <f t="shared" si="373"/>
        <v>630.15</v>
      </c>
      <c r="E360" s="28">
        <f t="shared" si="374"/>
        <v>0</v>
      </c>
      <c r="F360" s="29">
        <f t="shared" si="375"/>
        <v>0</v>
      </c>
      <c r="G360" s="27">
        <f t="shared" si="376"/>
        <v>0</v>
      </c>
      <c r="H360" s="28">
        <f t="shared" si="377"/>
        <v>32909.620000000003</v>
      </c>
      <c r="I360" s="29">
        <f t="shared" si="378"/>
        <v>1.351018333308791E-2</v>
      </c>
      <c r="J360" s="27">
        <f t="shared" si="379"/>
        <v>52.225057525985882</v>
      </c>
      <c r="K360" s="28">
        <f t="shared" si="380"/>
        <v>0</v>
      </c>
      <c r="L360" s="28">
        <f t="shared" si="381"/>
        <v>509648.99</v>
      </c>
      <c r="M360" s="28">
        <f t="shared" si="382"/>
        <v>1893353.56</v>
      </c>
      <c r="N360" s="29">
        <f t="shared" si="383"/>
        <v>0.98648981666691204</v>
      </c>
      <c r="O360" s="30">
        <f t="shared" si="384"/>
        <v>3813.3818138538441</v>
      </c>
      <c r="P360" s="28">
        <f t="shared" si="385"/>
        <v>2435912.17</v>
      </c>
    </row>
    <row r="361" spans="1:17" x14ac:dyDescent="0.2">
      <c r="A361" s="1" t="s">
        <v>563</v>
      </c>
      <c r="B361" s="26" t="s">
        <v>24</v>
      </c>
      <c r="C361" s="1" t="s">
        <v>564</v>
      </c>
      <c r="D361" s="27">
        <f t="shared" si="373"/>
        <v>2196.4900000000002</v>
      </c>
      <c r="E361" s="28">
        <f t="shared" si="374"/>
        <v>0</v>
      </c>
      <c r="F361" s="29">
        <f t="shared" si="375"/>
        <v>0</v>
      </c>
      <c r="G361" s="27">
        <f t="shared" si="376"/>
        <v>0</v>
      </c>
      <c r="H361" s="28">
        <f t="shared" si="377"/>
        <v>59653.919999999998</v>
      </c>
      <c r="I361" s="29">
        <f t="shared" si="378"/>
        <v>1.1854671414116464E-2</v>
      </c>
      <c r="J361" s="27">
        <f t="shared" si="379"/>
        <v>27.158748730929798</v>
      </c>
      <c r="K361" s="28">
        <f t="shared" si="380"/>
        <v>0</v>
      </c>
      <c r="L361" s="28">
        <f t="shared" si="381"/>
        <v>2088575.04</v>
      </c>
      <c r="M361" s="28">
        <f t="shared" si="382"/>
        <v>2883873.4000000004</v>
      </c>
      <c r="N361" s="29">
        <f t="shared" si="383"/>
        <v>0.98814532858588355</v>
      </c>
      <c r="O361" s="30">
        <f t="shared" si="384"/>
        <v>2263.8156513346294</v>
      </c>
      <c r="P361" s="28">
        <f t="shared" si="385"/>
        <v>5032102.3600000003</v>
      </c>
    </row>
    <row r="362" spans="1:17" x14ac:dyDescent="0.2">
      <c r="A362" s="1" t="s">
        <v>565</v>
      </c>
      <c r="B362" s="26" t="s">
        <v>24</v>
      </c>
      <c r="C362" s="1" t="s">
        <v>566</v>
      </c>
      <c r="D362" s="27">
        <f t="shared" si="373"/>
        <v>1197.94</v>
      </c>
      <c r="E362" s="28">
        <f t="shared" si="374"/>
        <v>0</v>
      </c>
      <c r="F362" s="29">
        <f t="shared" si="375"/>
        <v>0</v>
      </c>
      <c r="G362" s="27">
        <f t="shared" si="376"/>
        <v>0</v>
      </c>
      <c r="H362" s="28">
        <f t="shared" si="377"/>
        <v>24118.18</v>
      </c>
      <c r="I362" s="29">
        <f t="shared" si="378"/>
        <v>2.3851726165555774E-2</v>
      </c>
      <c r="J362" s="27">
        <f t="shared" si="379"/>
        <v>20.133045060687515</v>
      </c>
      <c r="K362" s="28">
        <f t="shared" si="380"/>
        <v>0</v>
      </c>
      <c r="L362" s="28">
        <f t="shared" si="381"/>
        <v>4400</v>
      </c>
      <c r="M362" s="28">
        <f t="shared" si="382"/>
        <v>982653.07999999984</v>
      </c>
      <c r="N362" s="29">
        <f t="shared" si="383"/>
        <v>0.97614827383444402</v>
      </c>
      <c r="O362" s="30">
        <f t="shared" si="384"/>
        <v>823.95869576105633</v>
      </c>
      <c r="P362" s="28">
        <f t="shared" si="385"/>
        <v>1011171.26</v>
      </c>
    </row>
    <row r="363" spans="1:17" x14ac:dyDescent="0.2">
      <c r="B363" s="26"/>
      <c r="C363" s="19" t="s">
        <v>35</v>
      </c>
      <c r="D363" s="31">
        <f>SUM(D355:D362)</f>
        <v>42041.22</v>
      </c>
      <c r="E363" s="32">
        <f>SUM(E355:E362)</f>
        <v>2120504.1399999997</v>
      </c>
      <c r="F363" s="22">
        <f t="shared" si="375"/>
        <v>4.5811061629598526E-2</v>
      </c>
      <c r="G363" s="20">
        <f t="shared" si="376"/>
        <v>50.438691836250221</v>
      </c>
      <c r="H363" s="32">
        <f>SUM(H355:H362)</f>
        <v>2119911.58</v>
      </c>
      <c r="I363" s="22">
        <f t="shared" si="378"/>
        <v>4.5798260049933037E-2</v>
      </c>
      <c r="J363" s="20">
        <f t="shared" si="379"/>
        <v>50.424597097800685</v>
      </c>
      <c r="K363" s="32">
        <f>SUM(K355:K362)</f>
        <v>543212.22</v>
      </c>
      <c r="L363" s="32">
        <f>SUM(L355:L362)</f>
        <v>5982349.1299999999</v>
      </c>
      <c r="M363" s="32">
        <f>SUM(M355:M362)</f>
        <v>35522060.459999993</v>
      </c>
      <c r="N363" s="22">
        <f t="shared" ref="N363" si="386">SUM($K363:$M363)/$P363</f>
        <v>0.90839067832046827</v>
      </c>
      <c r="O363" s="23">
        <f t="shared" si="384"/>
        <v>1000.1522746009748</v>
      </c>
      <c r="P363" s="32">
        <f>SUM(P355:P362)</f>
        <v>46288037.530000001</v>
      </c>
      <c r="Q363" s="24">
        <f>SUM(E363,H363,K363:M363)-P363</f>
        <v>0</v>
      </c>
    </row>
    <row r="364" spans="1:17" ht="4.5" customHeight="1" x14ac:dyDescent="0.2">
      <c r="B364" s="33"/>
    </row>
    <row r="365" spans="1:17" x14ac:dyDescent="0.2">
      <c r="B365" s="26" t="s">
        <v>567</v>
      </c>
      <c r="C365" s="19"/>
    </row>
    <row r="366" spans="1:17" x14ac:dyDescent="0.2">
      <c r="A366" s="1" t="s">
        <v>568</v>
      </c>
      <c r="B366" s="26" t="s">
        <v>24</v>
      </c>
      <c r="C366" s="1" t="s">
        <v>569</v>
      </c>
      <c r="D366" s="27">
        <f>VLOOKUP($A366,Enroll1516,3,FALSE)</f>
        <v>454.50999999999993</v>
      </c>
      <c r="E366" s="28">
        <f>IFERROR(VLOOKUP($A366,fundbal1516,2,FALSE),0)</f>
        <v>0</v>
      </c>
      <c r="F366" s="29">
        <f>E366/$P366</f>
        <v>0</v>
      </c>
      <c r="G366" s="27">
        <f>E366/$D366</f>
        <v>0</v>
      </c>
      <c r="H366" s="28">
        <f>IFERROR((VLOOKUP($A366,fundbal1516,3,FALSE))+(VLOOKUP($A366,fundbal1516,4,FALSE))+(VLOOKUP($A366,fundbal1516,5,FALSE))+(VLOOKUP($A366,fundbal1516,6,FALSE))+(VLOOKUP($A366,fundbal1516,7,FALSE))+(VLOOKUP($A366,fundbal1516,8,FALSE))+(VLOOKUP($A366,fundbal1516,9,FALSE))+(VLOOKUP($A366,fundbal1516,10,FALSE))+(VLOOKUP($A366,fundbal1516,11,FALSE)),0)</f>
        <v>9705.42</v>
      </c>
      <c r="I366" s="29">
        <f>H366/$P366</f>
        <v>8.6323566876669484E-3</v>
      </c>
      <c r="J366" s="27">
        <f>H366/$D366</f>
        <v>21.353589579987243</v>
      </c>
      <c r="K366" s="28">
        <f>IFERROR((VLOOKUP($A366,fundbal1516,12,FALSE))+(VLOOKUP($A366,fundbal1516,13,FALSE)),0)</f>
        <v>0</v>
      </c>
      <c r="L366" s="28">
        <f>IFERROR((VLOOKUP($A366,fundbal1516,14,FALSE))+(VLOOKUP($A366,fundbal1516,15,FALSE))+(VLOOKUP($A366,fundbal1516,16,FALSE)),0)</f>
        <v>20189.12</v>
      </c>
      <c r="M366" s="28">
        <f>IFERROR((VLOOKUP($A366,fundbal1516,17,FALSE))+(VLOOKUP($A366,fundbal1516,18,FALSE)),0)</f>
        <v>1094412.57</v>
      </c>
      <c r="N366" s="29">
        <f>SUM($K366:$M366)/$P366</f>
        <v>0.99136764331233307</v>
      </c>
      <c r="O366" s="30">
        <f>SUM($K366:$M366)/$D366</f>
        <v>2452.3149985698892</v>
      </c>
      <c r="P366" s="28">
        <f>IFERROR(VLOOKUP($A366,fundbal1516_2,3,FALSE),0)</f>
        <v>1124307.1100000001</v>
      </c>
    </row>
    <row r="367" spans="1:17" x14ac:dyDescent="0.2">
      <c r="B367" s="26"/>
      <c r="C367" s="19" t="s">
        <v>35</v>
      </c>
      <c r="D367" s="31">
        <f>SUM(D366)</f>
        <v>454.50999999999993</v>
      </c>
      <c r="E367" s="32">
        <f>SUM(E366)</f>
        <v>0</v>
      </c>
      <c r="F367" s="22">
        <f t="shared" ref="F367" si="387">E367/$P367</f>
        <v>0</v>
      </c>
      <c r="G367" s="20">
        <f t="shared" ref="G367" si="388">E367/$D367</f>
        <v>0</v>
      </c>
      <c r="H367" s="32">
        <f>SUM(H366)</f>
        <v>9705.42</v>
      </c>
      <c r="I367" s="22">
        <f t="shared" ref="I367" si="389">H367/$P367</f>
        <v>8.6323566876669484E-3</v>
      </c>
      <c r="J367" s="20">
        <f t="shared" ref="J367" si="390">H367/$D367</f>
        <v>21.353589579987243</v>
      </c>
      <c r="K367" s="32">
        <f>SUM(K366)</f>
        <v>0</v>
      </c>
      <c r="L367" s="32">
        <f>SUM(L366)</f>
        <v>20189.12</v>
      </c>
      <c r="M367" s="32">
        <f>SUM(M366)</f>
        <v>1094412.57</v>
      </c>
      <c r="N367" s="22">
        <f t="shared" ref="N367" si="391">SUM($K367:$M367)/$P367</f>
        <v>0.99136764331233307</v>
      </c>
      <c r="O367" s="23">
        <f t="shared" ref="O367" si="392">SUM($K367:$M367)/$D367</f>
        <v>2452.3149985698892</v>
      </c>
      <c r="P367" s="32">
        <f>SUM(P366)</f>
        <v>1124307.1100000001</v>
      </c>
      <c r="Q367" s="24">
        <f>SUM(E367,H367,K367:M367)-P367</f>
        <v>0</v>
      </c>
    </row>
    <row r="368" spans="1:17" ht="4.5" customHeight="1" x14ac:dyDescent="0.2">
      <c r="B368" s="33"/>
    </row>
    <row r="369" spans="1:17" x14ac:dyDescent="0.2">
      <c r="B369" s="26" t="s">
        <v>570</v>
      </c>
      <c r="C369" s="19"/>
    </row>
    <row r="370" spans="1:17" x14ac:dyDescent="0.2">
      <c r="A370" s="1" t="s">
        <v>571</v>
      </c>
      <c r="B370" s="26" t="s">
        <v>24</v>
      </c>
      <c r="C370" s="1" t="s">
        <v>572</v>
      </c>
      <c r="D370" s="27">
        <f t="shared" ref="D370:D376" si="393">VLOOKUP($A370,Enroll1516,3,FALSE)</f>
        <v>28</v>
      </c>
      <c r="E370" s="28">
        <f t="shared" ref="E370:E376" si="394">IFERROR(VLOOKUP($A370,fundbal1516,2,FALSE),0)</f>
        <v>0</v>
      </c>
      <c r="F370" s="29">
        <f t="shared" ref="F370:F377" si="395">E370/$P370</f>
        <v>0</v>
      </c>
      <c r="G370" s="27">
        <f t="shared" ref="G370:G377" si="396">E370/$D370</f>
        <v>0</v>
      </c>
      <c r="H370" s="28">
        <f t="shared" ref="H370:H376" si="397">IFERROR((VLOOKUP($A370,fundbal1516,3,FALSE))+(VLOOKUP($A370,fundbal1516,4,FALSE))+(VLOOKUP($A370,fundbal1516,5,FALSE))+(VLOOKUP($A370,fundbal1516,6,FALSE))+(VLOOKUP($A370,fundbal1516,7,FALSE))+(VLOOKUP($A370,fundbal1516,8,FALSE))+(VLOOKUP($A370,fundbal1516,9,FALSE))+(VLOOKUP($A370,fundbal1516,10,FALSE))+(VLOOKUP($A370,fundbal1516,11,FALSE)),0)</f>
        <v>0</v>
      </c>
      <c r="I370" s="29">
        <f t="shared" ref="I370:I377" si="398">H370/$P370</f>
        <v>0</v>
      </c>
      <c r="J370" s="27">
        <f t="shared" ref="J370:J377" si="399">H370/$D370</f>
        <v>0</v>
      </c>
      <c r="K370" s="28">
        <f t="shared" ref="K370:K376" si="400">IFERROR((VLOOKUP($A370,fundbal1516,12,FALSE))+(VLOOKUP($A370,fundbal1516,13,FALSE)),0)</f>
        <v>0</v>
      </c>
      <c r="L370" s="28">
        <f t="shared" ref="L370:L376" si="401">IFERROR((VLOOKUP($A370,fundbal1516,14,FALSE))+(VLOOKUP($A370,fundbal1516,15,FALSE))+(VLOOKUP($A370,fundbal1516,16,FALSE)),0)</f>
        <v>0</v>
      </c>
      <c r="M370" s="28">
        <f t="shared" ref="M370:M376" si="402">IFERROR((VLOOKUP($A370,fundbal1516,17,FALSE))+(VLOOKUP($A370,fundbal1516,18,FALSE)),0)</f>
        <v>224649.29</v>
      </c>
      <c r="N370" s="29">
        <f t="shared" ref="N370:N376" si="403">SUM($K370:$M370)/$P370</f>
        <v>1</v>
      </c>
      <c r="O370" s="30">
        <f t="shared" ref="O370:O377" si="404">SUM($K370:$M370)/$D370</f>
        <v>8023.1889285714287</v>
      </c>
      <c r="P370" s="28">
        <f t="shared" ref="P370:P376" si="405">IFERROR(VLOOKUP($A370,fundbal1516_2,3,FALSE),0)</f>
        <v>224649.29</v>
      </c>
    </row>
    <row r="371" spans="1:17" x14ac:dyDescent="0.2">
      <c r="A371" s="1" t="s">
        <v>573</v>
      </c>
      <c r="B371" s="26" t="s">
        <v>24</v>
      </c>
      <c r="C371" s="1" t="s">
        <v>574</v>
      </c>
      <c r="D371" s="27">
        <f t="shared" si="393"/>
        <v>5956.94</v>
      </c>
      <c r="E371" s="28">
        <f t="shared" si="394"/>
        <v>81946.27</v>
      </c>
      <c r="F371" s="29">
        <f t="shared" si="395"/>
        <v>1.03470650190827E-2</v>
      </c>
      <c r="G371" s="27">
        <f t="shared" si="396"/>
        <v>13.756437029750176</v>
      </c>
      <c r="H371" s="28">
        <f t="shared" si="397"/>
        <v>240851.49</v>
      </c>
      <c r="I371" s="29">
        <f t="shared" si="398"/>
        <v>3.0411463840549994E-2</v>
      </c>
      <c r="J371" s="27">
        <f t="shared" si="399"/>
        <v>40.432082579310858</v>
      </c>
      <c r="K371" s="28">
        <f t="shared" si="400"/>
        <v>0</v>
      </c>
      <c r="L371" s="28">
        <f t="shared" si="401"/>
        <v>1491155.45</v>
      </c>
      <c r="M371" s="28">
        <f t="shared" si="402"/>
        <v>6105806.6299999999</v>
      </c>
      <c r="N371" s="29">
        <f t="shared" si="403"/>
        <v>0.95924147114036729</v>
      </c>
      <c r="O371" s="30">
        <f t="shared" si="404"/>
        <v>1275.3128418281869</v>
      </c>
      <c r="P371" s="28">
        <f t="shared" si="405"/>
        <v>7919759.8399999999</v>
      </c>
    </row>
    <row r="372" spans="1:17" x14ac:dyDescent="0.2">
      <c r="A372" s="1" t="s">
        <v>575</v>
      </c>
      <c r="B372" s="26" t="s">
        <v>24</v>
      </c>
      <c r="C372" s="1" t="s">
        <v>576</v>
      </c>
      <c r="D372" s="27">
        <f t="shared" si="393"/>
        <v>1219.03</v>
      </c>
      <c r="E372" s="28">
        <f t="shared" si="394"/>
        <v>0</v>
      </c>
      <c r="F372" s="29">
        <f t="shared" si="395"/>
        <v>0</v>
      </c>
      <c r="G372" s="27">
        <f t="shared" si="396"/>
        <v>0</v>
      </c>
      <c r="H372" s="28">
        <f t="shared" si="397"/>
        <v>16246.03</v>
      </c>
      <c r="I372" s="29">
        <f t="shared" si="398"/>
        <v>5.4312200568441696E-3</v>
      </c>
      <c r="J372" s="27">
        <f t="shared" si="399"/>
        <v>13.327014101375685</v>
      </c>
      <c r="K372" s="28">
        <f t="shared" si="400"/>
        <v>100000</v>
      </c>
      <c r="L372" s="28">
        <f t="shared" si="401"/>
        <v>0</v>
      </c>
      <c r="M372" s="28">
        <f t="shared" si="402"/>
        <v>2874984.27</v>
      </c>
      <c r="N372" s="29">
        <f t="shared" si="403"/>
        <v>0.99456877994315585</v>
      </c>
      <c r="O372" s="30">
        <f t="shared" si="404"/>
        <v>2440.452056142999</v>
      </c>
      <c r="P372" s="28">
        <f t="shared" si="405"/>
        <v>2991230.3</v>
      </c>
    </row>
    <row r="373" spans="1:17" x14ac:dyDescent="0.2">
      <c r="A373" s="1" t="s">
        <v>577</v>
      </c>
      <c r="B373" s="26" t="s">
        <v>24</v>
      </c>
      <c r="C373" s="1" t="s">
        <v>578</v>
      </c>
      <c r="D373" s="27">
        <f t="shared" si="393"/>
        <v>227.75</v>
      </c>
      <c r="E373" s="28">
        <f t="shared" si="394"/>
        <v>0</v>
      </c>
      <c r="F373" s="29">
        <f t="shared" si="395"/>
        <v>0</v>
      </c>
      <c r="G373" s="27">
        <f t="shared" si="396"/>
        <v>0</v>
      </c>
      <c r="H373" s="28">
        <f t="shared" si="397"/>
        <v>36.46</v>
      </c>
      <c r="I373" s="29">
        <f t="shared" si="398"/>
        <v>9.6301311219213701E-5</v>
      </c>
      <c r="J373" s="27">
        <f t="shared" si="399"/>
        <v>0.16008781558726676</v>
      </c>
      <c r="K373" s="28">
        <f t="shared" si="400"/>
        <v>0</v>
      </c>
      <c r="L373" s="28">
        <f t="shared" si="401"/>
        <v>0</v>
      </c>
      <c r="M373" s="28">
        <f t="shared" si="402"/>
        <v>378566.9</v>
      </c>
      <c r="N373" s="29">
        <f t="shared" si="403"/>
        <v>0.99990369868878093</v>
      </c>
      <c r="O373" s="30">
        <f t="shared" si="404"/>
        <v>1662.2037321624589</v>
      </c>
      <c r="P373" s="28">
        <f t="shared" si="405"/>
        <v>378603.36</v>
      </c>
    </row>
    <row r="374" spans="1:17" x14ac:dyDescent="0.2">
      <c r="A374" s="1" t="s">
        <v>579</v>
      </c>
      <c r="B374" s="26" t="s">
        <v>24</v>
      </c>
      <c r="C374" s="1" t="s">
        <v>580</v>
      </c>
      <c r="D374" s="27">
        <f t="shared" si="393"/>
        <v>812.46</v>
      </c>
      <c r="E374" s="28">
        <f t="shared" si="394"/>
        <v>0</v>
      </c>
      <c r="F374" s="29">
        <f t="shared" si="395"/>
        <v>0</v>
      </c>
      <c r="G374" s="27">
        <f t="shared" si="396"/>
        <v>0</v>
      </c>
      <c r="H374" s="28">
        <f t="shared" si="397"/>
        <v>118627.75</v>
      </c>
      <c r="I374" s="29">
        <f t="shared" si="398"/>
        <v>0.13353740114380785</v>
      </c>
      <c r="J374" s="27">
        <f t="shared" si="399"/>
        <v>146.01057282820076</v>
      </c>
      <c r="K374" s="28">
        <f t="shared" si="400"/>
        <v>0</v>
      </c>
      <c r="L374" s="28">
        <f t="shared" si="401"/>
        <v>0</v>
      </c>
      <c r="M374" s="28">
        <f t="shared" si="402"/>
        <v>769720.75</v>
      </c>
      <c r="N374" s="29">
        <f t="shared" si="403"/>
        <v>0.86646259885619215</v>
      </c>
      <c r="O374" s="30">
        <f t="shared" si="404"/>
        <v>947.39525638185262</v>
      </c>
      <c r="P374" s="28">
        <f t="shared" si="405"/>
        <v>888348.5</v>
      </c>
    </row>
    <row r="375" spans="1:17" x14ac:dyDescent="0.2">
      <c r="A375" s="1" t="s">
        <v>581</v>
      </c>
      <c r="B375" s="26" t="s">
        <v>24</v>
      </c>
      <c r="C375" s="1" t="s">
        <v>582</v>
      </c>
      <c r="D375" s="27">
        <f t="shared" si="393"/>
        <v>278.73</v>
      </c>
      <c r="E375" s="28">
        <f t="shared" si="394"/>
        <v>0</v>
      </c>
      <c r="F375" s="29">
        <f t="shared" si="395"/>
        <v>0</v>
      </c>
      <c r="G375" s="27">
        <f t="shared" si="396"/>
        <v>0</v>
      </c>
      <c r="H375" s="28">
        <f t="shared" si="397"/>
        <v>8666.0300000000007</v>
      </c>
      <c r="I375" s="29">
        <f t="shared" si="398"/>
        <v>1.3808566919348546E-2</v>
      </c>
      <c r="J375" s="27">
        <f t="shared" si="399"/>
        <v>31.091127614537367</v>
      </c>
      <c r="K375" s="28">
        <f t="shared" si="400"/>
        <v>0</v>
      </c>
      <c r="L375" s="28">
        <f t="shared" si="401"/>
        <v>0</v>
      </c>
      <c r="M375" s="28">
        <f t="shared" si="402"/>
        <v>618917.56000000006</v>
      </c>
      <c r="N375" s="29">
        <f t="shared" si="403"/>
        <v>0.9861914330806516</v>
      </c>
      <c r="O375" s="30">
        <f t="shared" si="404"/>
        <v>2220.49137157823</v>
      </c>
      <c r="P375" s="28">
        <f t="shared" si="405"/>
        <v>627583.59</v>
      </c>
    </row>
    <row r="376" spans="1:17" x14ac:dyDescent="0.2">
      <c r="A376" s="1" t="s">
        <v>583</v>
      </c>
      <c r="B376" s="26" t="s">
        <v>24</v>
      </c>
      <c r="C376" s="1" t="s">
        <v>584</v>
      </c>
      <c r="D376" s="27">
        <f t="shared" si="393"/>
        <v>350.13000000000005</v>
      </c>
      <c r="E376" s="28">
        <f t="shared" si="394"/>
        <v>0</v>
      </c>
      <c r="F376" s="29">
        <f t="shared" si="395"/>
        <v>0</v>
      </c>
      <c r="G376" s="27">
        <f t="shared" si="396"/>
        <v>0</v>
      </c>
      <c r="H376" s="28">
        <f t="shared" si="397"/>
        <v>26914.49</v>
      </c>
      <c r="I376" s="29">
        <f t="shared" si="398"/>
        <v>2.155341181198198E-2</v>
      </c>
      <c r="J376" s="27">
        <f t="shared" si="399"/>
        <v>76.869991146145708</v>
      </c>
      <c r="K376" s="28">
        <f t="shared" si="400"/>
        <v>0</v>
      </c>
      <c r="L376" s="28">
        <f t="shared" si="401"/>
        <v>0</v>
      </c>
      <c r="M376" s="28">
        <f t="shared" si="402"/>
        <v>1221820.06</v>
      </c>
      <c r="N376" s="29">
        <f t="shared" si="403"/>
        <v>0.978446588188018</v>
      </c>
      <c r="O376" s="30">
        <f t="shared" si="404"/>
        <v>3489.6183131979546</v>
      </c>
      <c r="P376" s="28">
        <f t="shared" si="405"/>
        <v>1248734.55</v>
      </c>
    </row>
    <row r="377" spans="1:17" x14ac:dyDescent="0.2">
      <c r="B377" s="26"/>
      <c r="C377" s="19" t="s">
        <v>35</v>
      </c>
      <c r="D377" s="31">
        <f>SUM(D370:D376)</f>
        <v>8873.0399999999991</v>
      </c>
      <c r="E377" s="32">
        <f>SUM(E370:E376)</f>
        <v>81946.27</v>
      </c>
      <c r="F377" s="22">
        <f t="shared" si="395"/>
        <v>5.7389726016351663E-3</v>
      </c>
      <c r="G377" s="20">
        <f t="shared" si="396"/>
        <v>9.2354221326625385</v>
      </c>
      <c r="H377" s="32">
        <f>SUM(H370:H376)</f>
        <v>411342.25</v>
      </c>
      <c r="I377" s="22">
        <f t="shared" si="398"/>
        <v>2.8807679747290055E-2</v>
      </c>
      <c r="J377" s="20">
        <f t="shared" si="399"/>
        <v>46.358660616879902</v>
      </c>
      <c r="K377" s="32">
        <f>SUM(K370:K376)</f>
        <v>100000</v>
      </c>
      <c r="L377" s="32">
        <f>SUM(L370:L376)</f>
        <v>1491155.45</v>
      </c>
      <c r="M377" s="32">
        <f>SUM(M370:M376)</f>
        <v>12194465.460000001</v>
      </c>
      <c r="N377" s="22">
        <f t="shared" ref="N377" si="406">SUM($K377:$M377)/$P377</f>
        <v>0.96545334765107482</v>
      </c>
      <c r="O377" s="23">
        <f t="shared" si="404"/>
        <v>1553.6525148089045</v>
      </c>
      <c r="P377" s="32">
        <f>SUM(P370:P376)</f>
        <v>14278909.43</v>
      </c>
      <c r="Q377" s="24">
        <f>SUM(E377,H377,K377:M377)-P377</f>
        <v>0</v>
      </c>
    </row>
    <row r="378" spans="1:17" ht="4.5" customHeight="1" x14ac:dyDescent="0.2">
      <c r="B378" s="35"/>
    </row>
    <row r="379" spans="1:17" x14ac:dyDescent="0.2">
      <c r="B379" s="26" t="s">
        <v>585</v>
      </c>
      <c r="C379" s="19"/>
    </row>
    <row r="380" spans="1:17" x14ac:dyDescent="0.2">
      <c r="A380" s="1" t="s">
        <v>586</v>
      </c>
      <c r="B380" s="26" t="s">
        <v>24</v>
      </c>
      <c r="C380" s="1" t="s">
        <v>587</v>
      </c>
      <c r="D380" s="27">
        <f t="shared" ref="D380:D387" si="407">VLOOKUP($A380,Enroll1516,3,FALSE)</f>
        <v>11062.08</v>
      </c>
      <c r="E380" s="28">
        <f t="shared" ref="E380:E387" si="408">IFERROR(VLOOKUP($A380,fundbal1516,2,FALSE),0)</f>
        <v>744483</v>
      </c>
      <c r="F380" s="29">
        <f t="shared" ref="F380:F386" si="409">E380/$P380</f>
        <v>9.3360010569622814E-2</v>
      </c>
      <c r="G380" s="27">
        <f t="shared" ref="G380:G388" si="410">E380/$D380</f>
        <v>67.300453440944196</v>
      </c>
      <c r="H380" s="28">
        <f t="shared" ref="H380:H387" si="411">IFERROR((VLOOKUP($A380,fundbal1516,3,FALSE))+(VLOOKUP($A380,fundbal1516,4,FALSE))+(VLOOKUP($A380,fundbal1516,5,FALSE))+(VLOOKUP($A380,fundbal1516,6,FALSE))+(VLOOKUP($A380,fundbal1516,7,FALSE))+(VLOOKUP($A380,fundbal1516,8,FALSE))+(VLOOKUP($A380,fundbal1516,9,FALSE))+(VLOOKUP($A380,fundbal1516,10,FALSE))+(VLOOKUP($A380,fundbal1516,11,FALSE)),0)</f>
        <v>195450</v>
      </c>
      <c r="I380" s="29">
        <f t="shared" ref="I380:I386" si="412">H380/$P380</f>
        <v>2.4509913679469888E-2</v>
      </c>
      <c r="J380" s="27">
        <f t="shared" ref="J380:J388" si="413">H380/$D380</f>
        <v>17.668467413000087</v>
      </c>
      <c r="K380" s="28">
        <f t="shared" ref="K380:K387" si="414">IFERROR((VLOOKUP($A380,fundbal1516,12,FALSE))+(VLOOKUP($A380,fundbal1516,13,FALSE)),0)</f>
        <v>0</v>
      </c>
      <c r="L380" s="28">
        <f t="shared" ref="L380:L387" si="415">IFERROR((VLOOKUP($A380,fundbal1516,14,FALSE))+(VLOOKUP($A380,fundbal1516,15,FALSE))+(VLOOKUP($A380,fundbal1516,16,FALSE)),0)</f>
        <v>1019682</v>
      </c>
      <c r="M380" s="28">
        <f t="shared" ref="M380:M387" si="416">IFERROR((VLOOKUP($A380,fundbal1516,17,FALSE))+(VLOOKUP($A380,fundbal1516,18,FALSE)),0)</f>
        <v>6014709.29</v>
      </c>
      <c r="N380" s="29">
        <f t="shared" ref="N380:N386" si="417">SUM($K380:$M380)/$P380</f>
        <v>0.88213007575090729</v>
      </c>
      <c r="O380" s="30">
        <f t="shared" ref="O380:O387" si="418">SUM($K380:$M380)/$D380</f>
        <v>635.9013214513003</v>
      </c>
      <c r="P380" s="28">
        <f t="shared" ref="P380:P387" si="419">IFERROR(VLOOKUP($A380,fundbal1516_2,3,FALSE),0)</f>
        <v>7974324.29</v>
      </c>
    </row>
    <row r="381" spans="1:17" x14ac:dyDescent="0.2">
      <c r="A381" s="1" t="s">
        <v>588</v>
      </c>
      <c r="B381" s="26" t="s">
        <v>24</v>
      </c>
      <c r="C381" s="1" t="s">
        <v>589</v>
      </c>
      <c r="D381" s="27">
        <f t="shared" si="407"/>
        <v>4763.2099999999991</v>
      </c>
      <c r="E381" s="28">
        <f t="shared" si="408"/>
        <v>104140.28</v>
      </c>
      <c r="F381" s="29">
        <f t="shared" si="409"/>
        <v>1.4960423250525712E-2</v>
      </c>
      <c r="G381" s="27">
        <f t="shared" si="410"/>
        <v>21.863466023962836</v>
      </c>
      <c r="H381" s="28">
        <f t="shared" si="411"/>
        <v>129071.37</v>
      </c>
      <c r="I381" s="29">
        <f t="shared" si="412"/>
        <v>1.8541935212054422E-2</v>
      </c>
      <c r="J381" s="27">
        <f t="shared" si="413"/>
        <v>27.097560258733086</v>
      </c>
      <c r="K381" s="28">
        <f t="shared" si="414"/>
        <v>0</v>
      </c>
      <c r="L381" s="28">
        <f t="shared" si="415"/>
        <v>4727840.07</v>
      </c>
      <c r="M381" s="28">
        <f t="shared" si="416"/>
        <v>2000000</v>
      </c>
      <c r="N381" s="29">
        <f t="shared" si="417"/>
        <v>0.9664976415374199</v>
      </c>
      <c r="O381" s="30">
        <f t="shared" si="418"/>
        <v>1412.4592596169393</v>
      </c>
      <c r="P381" s="28">
        <f t="shared" si="419"/>
        <v>6961051.7199999997</v>
      </c>
    </row>
    <row r="382" spans="1:17" x14ac:dyDescent="0.2">
      <c r="A382" s="1" t="s">
        <v>590</v>
      </c>
      <c r="B382" s="26" t="s">
        <v>24</v>
      </c>
      <c r="C382" s="1" t="s">
        <v>591</v>
      </c>
      <c r="D382" s="27">
        <f t="shared" si="407"/>
        <v>2120.9499999999998</v>
      </c>
      <c r="E382" s="28">
        <f t="shared" si="408"/>
        <v>10253.85</v>
      </c>
      <c r="F382" s="29">
        <f t="shared" si="409"/>
        <v>4.2221680505278121E-3</v>
      </c>
      <c r="G382" s="27">
        <f t="shared" si="410"/>
        <v>4.8345552700440848</v>
      </c>
      <c r="H382" s="28">
        <f t="shared" si="411"/>
        <v>4142.25</v>
      </c>
      <c r="I382" s="29">
        <f t="shared" si="412"/>
        <v>1.7056301396352423E-3</v>
      </c>
      <c r="J382" s="27">
        <f t="shared" si="413"/>
        <v>1.953016337018789</v>
      </c>
      <c r="K382" s="28">
        <f t="shared" si="414"/>
        <v>0</v>
      </c>
      <c r="L382" s="28">
        <f t="shared" si="415"/>
        <v>0</v>
      </c>
      <c r="M382" s="28">
        <f t="shared" si="416"/>
        <v>2414178.48</v>
      </c>
      <c r="N382" s="29">
        <f t="shared" si="417"/>
        <v>0.99407220180983691</v>
      </c>
      <c r="O382" s="30">
        <f t="shared" si="418"/>
        <v>1138.25336759471</v>
      </c>
      <c r="P382" s="28">
        <f t="shared" si="419"/>
        <v>2428574.58</v>
      </c>
    </row>
    <row r="383" spans="1:17" x14ac:dyDescent="0.2">
      <c r="A383" s="1" t="s">
        <v>592</v>
      </c>
      <c r="B383" s="26" t="s">
        <v>24</v>
      </c>
      <c r="C383" s="1" t="s">
        <v>593</v>
      </c>
      <c r="D383" s="27">
        <f t="shared" si="407"/>
        <v>3063.5699999999997</v>
      </c>
      <c r="E383" s="28">
        <f t="shared" si="408"/>
        <v>423189.72</v>
      </c>
      <c r="F383" s="29">
        <f t="shared" si="409"/>
        <v>0.14605932027939245</v>
      </c>
      <c r="G383" s="27">
        <f t="shared" si="410"/>
        <v>138.13613529313841</v>
      </c>
      <c r="H383" s="28">
        <f t="shared" si="411"/>
        <v>178834.29</v>
      </c>
      <c r="I383" s="29">
        <f t="shared" si="412"/>
        <v>6.1722706402338304E-2</v>
      </c>
      <c r="J383" s="27">
        <f t="shared" si="413"/>
        <v>58.37447487734898</v>
      </c>
      <c r="K383" s="28">
        <f t="shared" si="414"/>
        <v>0</v>
      </c>
      <c r="L383" s="28">
        <f t="shared" si="415"/>
        <v>218915.59</v>
      </c>
      <c r="M383" s="28">
        <f t="shared" si="416"/>
        <v>2076442.91</v>
      </c>
      <c r="N383" s="29">
        <f t="shared" si="417"/>
        <v>0.79221797331826926</v>
      </c>
      <c r="O383" s="30">
        <f t="shared" si="418"/>
        <v>749.24303998276525</v>
      </c>
      <c r="P383" s="28">
        <f t="shared" si="419"/>
        <v>2897382.51</v>
      </c>
    </row>
    <row r="384" spans="1:17" x14ac:dyDescent="0.2">
      <c r="A384" s="1" t="s">
        <v>594</v>
      </c>
      <c r="B384" s="26" t="s">
        <v>24</v>
      </c>
      <c r="C384" s="1" t="s">
        <v>595</v>
      </c>
      <c r="D384" s="27">
        <f t="shared" si="407"/>
        <v>1739.1299999999999</v>
      </c>
      <c r="E384" s="28">
        <f t="shared" si="408"/>
        <v>0</v>
      </c>
      <c r="F384" s="29">
        <f t="shared" si="409"/>
        <v>0</v>
      </c>
      <c r="G384" s="27">
        <f t="shared" si="410"/>
        <v>0</v>
      </c>
      <c r="H384" s="28">
        <f t="shared" si="411"/>
        <v>24256.39</v>
      </c>
      <c r="I384" s="29">
        <f t="shared" si="412"/>
        <v>1.1272261626844676E-2</v>
      </c>
      <c r="J384" s="27">
        <f t="shared" si="413"/>
        <v>13.947427736856936</v>
      </c>
      <c r="K384" s="28">
        <f t="shared" si="414"/>
        <v>191648.48</v>
      </c>
      <c r="L384" s="28">
        <f t="shared" si="415"/>
        <v>247619.43</v>
      </c>
      <c r="M384" s="28">
        <f t="shared" si="416"/>
        <v>1688341.1199999999</v>
      </c>
      <c r="N384" s="29">
        <f t="shared" si="417"/>
        <v>0.98872773837315531</v>
      </c>
      <c r="O384" s="30">
        <f t="shared" si="418"/>
        <v>1223.3754980938745</v>
      </c>
      <c r="P384" s="28">
        <f t="shared" si="419"/>
        <v>2151865.42</v>
      </c>
    </row>
    <row r="385" spans="1:17" x14ac:dyDescent="0.2">
      <c r="A385" s="1" t="s">
        <v>596</v>
      </c>
      <c r="B385" s="26" t="s">
        <v>24</v>
      </c>
      <c r="C385" s="1" t="s">
        <v>597</v>
      </c>
      <c r="D385" s="27">
        <f t="shared" si="407"/>
        <v>1631.4</v>
      </c>
      <c r="E385" s="28">
        <f t="shared" si="408"/>
        <v>74574.759999999995</v>
      </c>
      <c r="F385" s="29">
        <f t="shared" si="409"/>
        <v>2.6454942911894132E-2</v>
      </c>
      <c r="G385" s="27">
        <f t="shared" si="410"/>
        <v>45.712124555596418</v>
      </c>
      <c r="H385" s="28">
        <f t="shared" si="411"/>
        <v>6174.81</v>
      </c>
      <c r="I385" s="29">
        <f t="shared" si="412"/>
        <v>2.1904763225760703E-3</v>
      </c>
      <c r="J385" s="27">
        <f t="shared" si="413"/>
        <v>3.7849760941522619</v>
      </c>
      <c r="K385" s="28">
        <f t="shared" si="414"/>
        <v>0</v>
      </c>
      <c r="L385" s="28">
        <f t="shared" si="415"/>
        <v>0</v>
      </c>
      <c r="M385" s="28">
        <f t="shared" si="416"/>
        <v>2738185.26</v>
      </c>
      <c r="N385" s="29">
        <f t="shared" si="417"/>
        <v>0.97135458076552972</v>
      </c>
      <c r="O385" s="30">
        <f t="shared" si="418"/>
        <v>1678.4266642147845</v>
      </c>
      <c r="P385" s="28">
        <f t="shared" si="419"/>
        <v>2818934.83</v>
      </c>
    </row>
    <row r="386" spans="1:17" x14ac:dyDescent="0.2">
      <c r="A386" s="1" t="s">
        <v>598</v>
      </c>
      <c r="B386" s="26" t="s">
        <v>24</v>
      </c>
      <c r="C386" s="1" t="s">
        <v>599</v>
      </c>
      <c r="D386" s="27">
        <f t="shared" si="407"/>
        <v>1895.8999999999999</v>
      </c>
      <c r="E386" s="28">
        <f t="shared" si="408"/>
        <v>212836.66</v>
      </c>
      <c r="F386" s="29">
        <f t="shared" si="409"/>
        <v>0.14758203421395485</v>
      </c>
      <c r="G386" s="27">
        <f t="shared" si="410"/>
        <v>112.26154333034444</v>
      </c>
      <c r="H386" s="28">
        <f t="shared" si="411"/>
        <v>0</v>
      </c>
      <c r="I386" s="29">
        <f t="shared" si="412"/>
        <v>0</v>
      </c>
      <c r="J386" s="27">
        <f t="shared" si="413"/>
        <v>0</v>
      </c>
      <c r="K386" s="28">
        <f t="shared" si="414"/>
        <v>0</v>
      </c>
      <c r="L386" s="28">
        <f t="shared" si="415"/>
        <v>0</v>
      </c>
      <c r="M386" s="28">
        <f t="shared" si="416"/>
        <v>1229321.67</v>
      </c>
      <c r="N386" s="29">
        <f t="shared" si="417"/>
        <v>0.85241796578604501</v>
      </c>
      <c r="O386" s="30">
        <f t="shared" si="418"/>
        <v>648.41060709953058</v>
      </c>
      <c r="P386" s="28">
        <f t="shared" si="419"/>
        <v>1442158.33</v>
      </c>
    </row>
    <row r="387" spans="1:17" x14ac:dyDescent="0.2">
      <c r="A387" s="1" t="s">
        <v>600</v>
      </c>
      <c r="B387" s="26" t="s">
        <v>24</v>
      </c>
      <c r="C387" s="1" t="s">
        <v>601</v>
      </c>
      <c r="D387" s="27">
        <f t="shared" si="407"/>
        <v>300.88</v>
      </c>
      <c r="E387" s="28">
        <f t="shared" si="408"/>
        <v>0</v>
      </c>
      <c r="F387" s="29">
        <f>IFERROR(E387/$P387,0)</f>
        <v>0</v>
      </c>
      <c r="G387" s="27">
        <f t="shared" si="410"/>
        <v>0</v>
      </c>
      <c r="H387" s="28">
        <f t="shared" si="411"/>
        <v>0</v>
      </c>
      <c r="I387" s="29">
        <f>IFERROR(H387/$P387,0)</f>
        <v>0</v>
      </c>
      <c r="J387" s="27">
        <f t="shared" si="413"/>
        <v>0</v>
      </c>
      <c r="K387" s="28">
        <f t="shared" si="414"/>
        <v>0</v>
      </c>
      <c r="L387" s="28">
        <f t="shared" si="415"/>
        <v>0</v>
      </c>
      <c r="M387" s="28">
        <f t="shared" si="416"/>
        <v>0</v>
      </c>
      <c r="N387" s="29">
        <f>IFERROR(SUM($K387:$M387)/$P387,0)</f>
        <v>0</v>
      </c>
      <c r="O387" s="30">
        <f t="shared" si="418"/>
        <v>0</v>
      </c>
      <c r="P387" s="28">
        <f t="shared" si="419"/>
        <v>0</v>
      </c>
    </row>
    <row r="388" spans="1:17" x14ac:dyDescent="0.2">
      <c r="B388" s="26"/>
      <c r="C388" s="19" t="s">
        <v>35</v>
      </c>
      <c r="D388" s="31">
        <f>SUM(D380:D387)</f>
        <v>26577.120000000003</v>
      </c>
      <c r="E388" s="32">
        <f>SUM(E380:E387)</f>
        <v>1569478.27</v>
      </c>
      <c r="F388" s="22">
        <f t="shared" ref="F388" si="420">E388/$P388</f>
        <v>5.8838610930267821E-2</v>
      </c>
      <c r="G388" s="20">
        <f t="shared" si="410"/>
        <v>59.053737575779465</v>
      </c>
      <c r="H388" s="32">
        <f>SUM(H380:H387)</f>
        <v>537929.1100000001</v>
      </c>
      <c r="I388" s="22">
        <f t="shared" ref="I388" si="421">H388/$P388</f>
        <v>2.0166575234810514E-2</v>
      </c>
      <c r="J388" s="20">
        <f t="shared" si="413"/>
        <v>20.240308581215725</v>
      </c>
      <c r="K388" s="32">
        <f>SUM(K380:K387)</f>
        <v>191648.48</v>
      </c>
      <c r="L388" s="32">
        <f>SUM(L380:L387)</f>
        <v>6214057.0899999999</v>
      </c>
      <c r="M388" s="32">
        <f>SUM(M380:M387)</f>
        <v>18161178.729999997</v>
      </c>
      <c r="N388" s="22">
        <f t="shared" ref="N388" si="422">SUM($K388:$M388)/$P388</f>
        <v>0.92099481383492154</v>
      </c>
      <c r="O388" s="23">
        <f t="shared" ref="O388" si="423">SUM($K388:$M388)/$D388</f>
        <v>924.36216941489499</v>
      </c>
      <c r="P388" s="32">
        <f>SUM(P380:P387)</f>
        <v>26674291.68</v>
      </c>
      <c r="Q388" s="24">
        <f>SUM(E388,H388,K388:M388)-P388</f>
        <v>0</v>
      </c>
    </row>
    <row r="389" spans="1:17" ht="4.5" customHeight="1" x14ac:dyDescent="0.2">
      <c r="B389" s="33"/>
    </row>
    <row r="390" spans="1:17" x14ac:dyDescent="0.2">
      <c r="B390" s="26" t="s">
        <v>602</v>
      </c>
      <c r="C390" s="19"/>
    </row>
    <row r="391" spans="1:17" x14ac:dyDescent="0.2">
      <c r="A391" s="1" t="s">
        <v>603</v>
      </c>
      <c r="B391" s="26" t="s">
        <v>24</v>
      </c>
      <c r="C391" s="1" t="s">
        <v>604</v>
      </c>
      <c r="D391" s="27">
        <f t="shared" ref="D391:D403" si="424">VLOOKUP($A391,Enroll1516,3,FALSE)</f>
        <v>68.63</v>
      </c>
      <c r="E391" s="28">
        <f t="shared" ref="E391:E403" si="425">IFERROR(VLOOKUP($A391,fundbal1516,2,FALSE),0)</f>
        <v>0</v>
      </c>
      <c r="F391" s="29">
        <f t="shared" ref="F391:F404" si="426">E391/$P391</f>
        <v>0</v>
      </c>
      <c r="G391" s="27">
        <f t="shared" ref="G391:G404" si="427">E391/$D391</f>
        <v>0</v>
      </c>
      <c r="H391" s="28">
        <f t="shared" ref="H391:H403" si="428">IFERROR((VLOOKUP($A391,fundbal1516,3,FALSE))+(VLOOKUP($A391,fundbal1516,4,FALSE))+(VLOOKUP($A391,fundbal1516,5,FALSE))+(VLOOKUP($A391,fundbal1516,6,FALSE))+(VLOOKUP($A391,fundbal1516,7,FALSE))+(VLOOKUP($A391,fundbal1516,8,FALSE))+(VLOOKUP($A391,fundbal1516,9,FALSE))+(VLOOKUP($A391,fundbal1516,10,FALSE))+(VLOOKUP($A391,fundbal1516,11,FALSE)),0)</f>
        <v>0</v>
      </c>
      <c r="I391" s="29">
        <f t="shared" ref="I391:I404" si="429">H391/$P391</f>
        <v>0</v>
      </c>
      <c r="J391" s="27">
        <f t="shared" ref="J391:J404" si="430">H391/$D391</f>
        <v>0</v>
      </c>
      <c r="K391" s="28">
        <f t="shared" ref="K391:K403" si="431">IFERROR((VLOOKUP($A391,fundbal1516,12,FALSE))+(VLOOKUP($A391,fundbal1516,13,FALSE)),0)</f>
        <v>11900.73</v>
      </c>
      <c r="L391" s="28">
        <f t="shared" ref="L391:L403" si="432">IFERROR((VLOOKUP($A391,fundbal1516,14,FALSE))+(VLOOKUP($A391,fundbal1516,15,FALSE))+(VLOOKUP($A391,fundbal1516,16,FALSE)),0)</f>
        <v>0</v>
      </c>
      <c r="M391" s="28">
        <f t="shared" ref="M391:M403" si="433">IFERROR((VLOOKUP($A391,fundbal1516,17,FALSE))+(VLOOKUP($A391,fundbal1516,18,FALSE)),0)</f>
        <v>682569.88</v>
      </c>
      <c r="N391" s="29">
        <f t="shared" ref="N391:N403" si="434">SUM($K391:$M391)/$P391</f>
        <v>1</v>
      </c>
      <c r="O391" s="30">
        <f t="shared" ref="O391:O404" si="435">SUM($K391:$M391)/$D391</f>
        <v>10119.053038030017</v>
      </c>
      <c r="P391" s="28">
        <f t="shared" ref="P391:P403" si="436">IFERROR(VLOOKUP($A391,fundbal1516_2,3,FALSE),0)</f>
        <v>694470.61</v>
      </c>
    </row>
    <row r="392" spans="1:17" x14ac:dyDescent="0.2">
      <c r="A392" s="1" t="s">
        <v>605</v>
      </c>
      <c r="B392" s="26" t="s">
        <v>24</v>
      </c>
      <c r="C392" s="1" t="s">
        <v>606</v>
      </c>
      <c r="D392" s="27">
        <f t="shared" si="424"/>
        <v>31.1</v>
      </c>
      <c r="E392" s="28">
        <f t="shared" si="425"/>
        <v>0</v>
      </c>
      <c r="F392" s="29">
        <f t="shared" si="426"/>
        <v>0</v>
      </c>
      <c r="G392" s="27">
        <f t="shared" si="427"/>
        <v>0</v>
      </c>
      <c r="H392" s="28">
        <f t="shared" si="428"/>
        <v>0</v>
      </c>
      <c r="I392" s="29">
        <f t="shared" si="429"/>
        <v>0</v>
      </c>
      <c r="J392" s="27">
        <f t="shared" si="430"/>
        <v>0</v>
      </c>
      <c r="K392" s="28">
        <f t="shared" si="431"/>
        <v>6943.17</v>
      </c>
      <c r="L392" s="28">
        <f t="shared" si="432"/>
        <v>0</v>
      </c>
      <c r="M392" s="28">
        <f t="shared" si="433"/>
        <v>89327.09</v>
      </c>
      <c r="N392" s="29">
        <f t="shared" si="434"/>
        <v>1</v>
      </c>
      <c r="O392" s="30">
        <f t="shared" si="435"/>
        <v>3095.5067524115752</v>
      </c>
      <c r="P392" s="28">
        <f t="shared" si="436"/>
        <v>96270.26</v>
      </c>
    </row>
    <row r="393" spans="1:17" x14ac:dyDescent="0.2">
      <c r="A393" s="1" t="s">
        <v>607</v>
      </c>
      <c r="B393" s="26" t="s">
        <v>24</v>
      </c>
      <c r="C393" s="1" t="s">
        <v>608</v>
      </c>
      <c r="D393" s="27">
        <f t="shared" si="424"/>
        <v>214.68000000000004</v>
      </c>
      <c r="E393" s="28">
        <f t="shared" si="425"/>
        <v>3749.55</v>
      </c>
      <c r="F393" s="29">
        <f t="shared" si="426"/>
        <v>8.924032375991044E-3</v>
      </c>
      <c r="G393" s="27">
        <f t="shared" si="427"/>
        <v>17.465762996087197</v>
      </c>
      <c r="H393" s="28">
        <f t="shared" si="428"/>
        <v>0</v>
      </c>
      <c r="I393" s="29">
        <f t="shared" si="429"/>
        <v>0</v>
      </c>
      <c r="J393" s="27">
        <f t="shared" si="430"/>
        <v>0</v>
      </c>
      <c r="K393" s="28">
        <f t="shared" si="431"/>
        <v>31769.78</v>
      </c>
      <c r="L393" s="28">
        <f t="shared" si="432"/>
        <v>21477.7</v>
      </c>
      <c r="M393" s="28">
        <f t="shared" si="433"/>
        <v>363166.17</v>
      </c>
      <c r="N393" s="29">
        <f t="shared" si="434"/>
        <v>0.99107596762400885</v>
      </c>
      <c r="O393" s="30">
        <f t="shared" si="435"/>
        <v>1939.6946618222466</v>
      </c>
      <c r="P393" s="28">
        <f t="shared" si="436"/>
        <v>420163.2</v>
      </c>
    </row>
    <row r="394" spans="1:17" x14ac:dyDescent="0.2">
      <c r="A394" s="1" t="s">
        <v>609</v>
      </c>
      <c r="B394" s="26" t="s">
        <v>24</v>
      </c>
      <c r="C394" s="1" t="s">
        <v>610</v>
      </c>
      <c r="D394" s="27">
        <f t="shared" si="424"/>
        <v>2727.79</v>
      </c>
      <c r="E394" s="28">
        <f t="shared" si="425"/>
        <v>8061.92</v>
      </c>
      <c r="F394" s="29">
        <f t="shared" si="426"/>
        <v>2.45809615648643E-3</v>
      </c>
      <c r="G394" s="27">
        <f t="shared" si="427"/>
        <v>2.9554767779044577</v>
      </c>
      <c r="H394" s="28">
        <f t="shared" si="428"/>
        <v>115000</v>
      </c>
      <c r="I394" s="29">
        <f t="shared" si="429"/>
        <v>3.5063738910326506E-2</v>
      </c>
      <c r="J394" s="27">
        <f t="shared" si="430"/>
        <v>42.158670572148147</v>
      </c>
      <c r="K394" s="28">
        <f t="shared" si="431"/>
        <v>0</v>
      </c>
      <c r="L394" s="28">
        <f t="shared" si="432"/>
        <v>0</v>
      </c>
      <c r="M394" s="28">
        <f t="shared" si="433"/>
        <v>3156679.59</v>
      </c>
      <c r="N394" s="29">
        <f t="shared" si="434"/>
        <v>0.96247816493318705</v>
      </c>
      <c r="O394" s="30">
        <f t="shared" si="435"/>
        <v>1157.2296951011624</v>
      </c>
      <c r="P394" s="28">
        <f t="shared" si="436"/>
        <v>3279741.51</v>
      </c>
    </row>
    <row r="395" spans="1:17" x14ac:dyDescent="0.2">
      <c r="A395" s="1" t="s">
        <v>611</v>
      </c>
      <c r="B395" s="26" t="s">
        <v>24</v>
      </c>
      <c r="C395" s="1" t="s">
        <v>612</v>
      </c>
      <c r="D395" s="27">
        <f t="shared" si="424"/>
        <v>596.71999999999991</v>
      </c>
      <c r="E395" s="28">
        <f t="shared" si="425"/>
        <v>705.17</v>
      </c>
      <c r="F395" s="29">
        <f t="shared" si="426"/>
        <v>7.1928992741237803E-4</v>
      </c>
      <c r="G395" s="27">
        <f t="shared" si="427"/>
        <v>1.1817435313044644</v>
      </c>
      <c r="H395" s="28">
        <f t="shared" si="428"/>
        <v>4138.3100000000004</v>
      </c>
      <c r="I395" s="29">
        <f t="shared" si="429"/>
        <v>4.2211731915848929E-3</v>
      </c>
      <c r="J395" s="27">
        <f t="shared" si="430"/>
        <v>6.9350951870223909</v>
      </c>
      <c r="K395" s="28">
        <f t="shared" si="431"/>
        <v>168000</v>
      </c>
      <c r="L395" s="28">
        <f t="shared" si="432"/>
        <v>5240.59</v>
      </c>
      <c r="M395" s="28">
        <f t="shared" si="433"/>
        <v>802285.56</v>
      </c>
      <c r="N395" s="29">
        <f t="shared" si="434"/>
        <v>0.99505953688100279</v>
      </c>
      <c r="O395" s="30">
        <f t="shared" si="435"/>
        <v>1634.8138993162625</v>
      </c>
      <c r="P395" s="28">
        <f t="shared" si="436"/>
        <v>980369.63</v>
      </c>
    </row>
    <row r="396" spans="1:17" x14ac:dyDescent="0.2">
      <c r="A396" s="1" t="s">
        <v>613</v>
      </c>
      <c r="B396" s="26" t="s">
        <v>24</v>
      </c>
      <c r="C396" s="1" t="s">
        <v>614</v>
      </c>
      <c r="D396" s="27">
        <f t="shared" si="424"/>
        <v>180.95</v>
      </c>
      <c r="E396" s="28">
        <f t="shared" si="425"/>
        <v>27.78</v>
      </c>
      <c r="F396" s="29">
        <f t="shared" si="426"/>
        <v>5.1367540577444758E-5</v>
      </c>
      <c r="G396" s="27">
        <f t="shared" si="427"/>
        <v>0.15352307267200885</v>
      </c>
      <c r="H396" s="28">
        <f t="shared" si="428"/>
        <v>0</v>
      </c>
      <c r="I396" s="29">
        <f t="shared" si="429"/>
        <v>0</v>
      </c>
      <c r="J396" s="27">
        <f t="shared" si="430"/>
        <v>0</v>
      </c>
      <c r="K396" s="28">
        <f t="shared" si="431"/>
        <v>38784.449999999997</v>
      </c>
      <c r="L396" s="28">
        <f t="shared" si="432"/>
        <v>0</v>
      </c>
      <c r="M396" s="28">
        <f t="shared" si="433"/>
        <v>501996.22</v>
      </c>
      <c r="N396" s="29">
        <f t="shared" si="434"/>
        <v>0.99994863245942245</v>
      </c>
      <c r="O396" s="30">
        <f t="shared" si="435"/>
        <v>2988.5640784747166</v>
      </c>
      <c r="P396" s="28">
        <f t="shared" si="436"/>
        <v>540808.44999999995</v>
      </c>
    </row>
    <row r="397" spans="1:17" x14ac:dyDescent="0.2">
      <c r="A397" s="1" t="s">
        <v>615</v>
      </c>
      <c r="B397" s="26" t="s">
        <v>24</v>
      </c>
      <c r="C397" s="1" t="s">
        <v>616</v>
      </c>
      <c r="D397" s="27">
        <f t="shared" si="424"/>
        <v>108.96</v>
      </c>
      <c r="E397" s="28">
        <f t="shared" si="425"/>
        <v>1013.55</v>
      </c>
      <c r="F397" s="29">
        <f t="shared" si="426"/>
        <v>1.2395283973259206E-3</v>
      </c>
      <c r="G397" s="27">
        <f t="shared" si="427"/>
        <v>9.3020374449339212</v>
      </c>
      <c r="H397" s="28">
        <f t="shared" si="428"/>
        <v>0</v>
      </c>
      <c r="I397" s="29">
        <f t="shared" si="429"/>
        <v>0</v>
      </c>
      <c r="J397" s="27">
        <f t="shared" si="430"/>
        <v>0</v>
      </c>
      <c r="K397" s="28">
        <f t="shared" si="431"/>
        <v>42528.68</v>
      </c>
      <c r="L397" s="28">
        <f t="shared" si="432"/>
        <v>0</v>
      </c>
      <c r="M397" s="28">
        <f t="shared" si="433"/>
        <v>774147.79</v>
      </c>
      <c r="N397" s="29">
        <f t="shared" si="434"/>
        <v>0.99876047160267412</v>
      </c>
      <c r="O397" s="30">
        <f t="shared" si="435"/>
        <v>7495.1952092511028</v>
      </c>
      <c r="P397" s="28">
        <f t="shared" si="436"/>
        <v>817690.02</v>
      </c>
    </row>
    <row r="398" spans="1:17" x14ac:dyDescent="0.2">
      <c r="A398" s="1" t="s">
        <v>617</v>
      </c>
      <c r="B398" s="26" t="s">
        <v>24</v>
      </c>
      <c r="C398" s="1" t="s">
        <v>618</v>
      </c>
      <c r="D398" s="27">
        <f t="shared" si="424"/>
        <v>40.209999999999994</v>
      </c>
      <c r="E398" s="28">
        <f t="shared" si="425"/>
        <v>0</v>
      </c>
      <c r="F398" s="29">
        <f t="shared" si="426"/>
        <v>0</v>
      </c>
      <c r="G398" s="27">
        <f t="shared" si="427"/>
        <v>0</v>
      </c>
      <c r="H398" s="28">
        <f t="shared" si="428"/>
        <v>0</v>
      </c>
      <c r="I398" s="29">
        <f t="shared" si="429"/>
        <v>0</v>
      </c>
      <c r="J398" s="27">
        <f t="shared" si="430"/>
        <v>0</v>
      </c>
      <c r="K398" s="28">
        <f t="shared" si="431"/>
        <v>0</v>
      </c>
      <c r="L398" s="28">
        <f t="shared" si="432"/>
        <v>0</v>
      </c>
      <c r="M398" s="28">
        <f t="shared" si="433"/>
        <v>184708.35</v>
      </c>
      <c r="N398" s="29">
        <f t="shared" si="434"/>
        <v>1</v>
      </c>
      <c r="O398" s="30">
        <f t="shared" si="435"/>
        <v>4593.5923899527488</v>
      </c>
      <c r="P398" s="28">
        <f t="shared" si="436"/>
        <v>184708.35</v>
      </c>
    </row>
    <row r="399" spans="1:17" x14ac:dyDescent="0.2">
      <c r="A399" s="1" t="s">
        <v>619</v>
      </c>
      <c r="B399" s="26" t="s">
        <v>24</v>
      </c>
      <c r="C399" s="1" t="s">
        <v>620</v>
      </c>
      <c r="D399" s="27">
        <f t="shared" si="424"/>
        <v>141.04</v>
      </c>
      <c r="E399" s="28">
        <f t="shared" si="425"/>
        <v>32.94</v>
      </c>
      <c r="F399" s="29">
        <f t="shared" si="426"/>
        <v>4.1106152333111073E-5</v>
      </c>
      <c r="G399" s="27">
        <f t="shared" si="427"/>
        <v>0.23355076574021555</v>
      </c>
      <c r="H399" s="28">
        <f t="shared" si="428"/>
        <v>0</v>
      </c>
      <c r="I399" s="29">
        <f t="shared" si="429"/>
        <v>0</v>
      </c>
      <c r="J399" s="27">
        <f t="shared" si="430"/>
        <v>0</v>
      </c>
      <c r="K399" s="28">
        <f t="shared" si="431"/>
        <v>0</v>
      </c>
      <c r="L399" s="28">
        <f t="shared" si="432"/>
        <v>0</v>
      </c>
      <c r="M399" s="28">
        <f t="shared" si="433"/>
        <v>801306.96000000008</v>
      </c>
      <c r="N399" s="29">
        <f t="shared" si="434"/>
        <v>0.99995889384766701</v>
      </c>
      <c r="O399" s="30">
        <f t="shared" si="435"/>
        <v>5681.4163357912657</v>
      </c>
      <c r="P399" s="28">
        <f t="shared" si="436"/>
        <v>801339.9</v>
      </c>
    </row>
    <row r="400" spans="1:17" x14ac:dyDescent="0.2">
      <c r="A400" s="1" t="s">
        <v>621</v>
      </c>
      <c r="B400" s="26" t="s">
        <v>24</v>
      </c>
      <c r="C400" s="1" t="s">
        <v>622</v>
      </c>
      <c r="D400" s="27">
        <f t="shared" si="424"/>
        <v>84.75</v>
      </c>
      <c r="E400" s="28">
        <f t="shared" si="425"/>
        <v>0</v>
      </c>
      <c r="F400" s="29">
        <f t="shared" si="426"/>
        <v>0</v>
      </c>
      <c r="G400" s="27">
        <f t="shared" si="427"/>
        <v>0</v>
      </c>
      <c r="H400" s="28">
        <f t="shared" si="428"/>
        <v>0</v>
      </c>
      <c r="I400" s="29">
        <f t="shared" si="429"/>
        <v>0</v>
      </c>
      <c r="J400" s="27">
        <f t="shared" si="430"/>
        <v>0</v>
      </c>
      <c r="K400" s="28">
        <f t="shared" si="431"/>
        <v>14360.78</v>
      </c>
      <c r="L400" s="28">
        <f t="shared" si="432"/>
        <v>0</v>
      </c>
      <c r="M400" s="28">
        <f t="shared" si="433"/>
        <v>647506.48</v>
      </c>
      <c r="N400" s="29">
        <f t="shared" si="434"/>
        <v>1</v>
      </c>
      <c r="O400" s="30">
        <f t="shared" si="435"/>
        <v>7809.6431858407077</v>
      </c>
      <c r="P400" s="28">
        <f t="shared" si="436"/>
        <v>661867.26</v>
      </c>
    </row>
    <row r="401" spans="1:17" x14ac:dyDescent="0.2">
      <c r="A401" s="1" t="s">
        <v>623</v>
      </c>
      <c r="B401" s="26" t="s">
        <v>24</v>
      </c>
      <c r="C401" s="1" t="s">
        <v>624</v>
      </c>
      <c r="D401" s="27">
        <f t="shared" si="424"/>
        <v>174.98</v>
      </c>
      <c r="E401" s="28">
        <f t="shared" si="425"/>
        <v>0</v>
      </c>
      <c r="F401" s="29">
        <f t="shared" si="426"/>
        <v>0</v>
      </c>
      <c r="G401" s="27">
        <f t="shared" si="427"/>
        <v>0</v>
      </c>
      <c r="H401" s="28">
        <f t="shared" si="428"/>
        <v>0</v>
      </c>
      <c r="I401" s="29">
        <f t="shared" si="429"/>
        <v>0</v>
      </c>
      <c r="J401" s="27">
        <f t="shared" si="430"/>
        <v>0</v>
      </c>
      <c r="K401" s="28">
        <f t="shared" si="431"/>
        <v>159777.45000000001</v>
      </c>
      <c r="L401" s="28">
        <f t="shared" si="432"/>
        <v>0</v>
      </c>
      <c r="M401" s="28">
        <f t="shared" si="433"/>
        <v>348839.13</v>
      </c>
      <c r="N401" s="29">
        <f t="shared" si="434"/>
        <v>1</v>
      </c>
      <c r="O401" s="30">
        <f t="shared" si="435"/>
        <v>2906.7126528746144</v>
      </c>
      <c r="P401" s="28">
        <f t="shared" si="436"/>
        <v>508616.58</v>
      </c>
    </row>
    <row r="402" spans="1:17" x14ac:dyDescent="0.2">
      <c r="A402" s="1" t="s">
        <v>625</v>
      </c>
      <c r="B402" s="26" t="s">
        <v>24</v>
      </c>
      <c r="C402" s="1" t="s">
        <v>626</v>
      </c>
      <c r="D402" s="27">
        <f t="shared" si="424"/>
        <v>175.25999999999996</v>
      </c>
      <c r="E402" s="28">
        <f t="shared" si="425"/>
        <v>0</v>
      </c>
      <c r="F402" s="29">
        <f t="shared" si="426"/>
        <v>0</v>
      </c>
      <c r="G402" s="27">
        <f t="shared" si="427"/>
        <v>0</v>
      </c>
      <c r="H402" s="28">
        <f t="shared" si="428"/>
        <v>0</v>
      </c>
      <c r="I402" s="29">
        <f t="shared" si="429"/>
        <v>0</v>
      </c>
      <c r="J402" s="27">
        <f t="shared" si="430"/>
        <v>0</v>
      </c>
      <c r="K402" s="28">
        <f t="shared" si="431"/>
        <v>19139.14</v>
      </c>
      <c r="L402" s="28">
        <f t="shared" si="432"/>
        <v>0</v>
      </c>
      <c r="M402" s="28">
        <f t="shared" si="433"/>
        <v>675569.39</v>
      </c>
      <c r="N402" s="29">
        <f t="shared" si="434"/>
        <v>1</v>
      </c>
      <c r="O402" s="30">
        <f t="shared" si="435"/>
        <v>3963.8738445737772</v>
      </c>
      <c r="P402" s="28">
        <f t="shared" si="436"/>
        <v>694708.53</v>
      </c>
    </row>
    <row r="403" spans="1:17" x14ac:dyDescent="0.2">
      <c r="A403" s="1" t="s">
        <v>627</v>
      </c>
      <c r="B403" s="26" t="s">
        <v>24</v>
      </c>
      <c r="C403" s="1" t="s">
        <v>628</v>
      </c>
      <c r="D403" s="27">
        <f t="shared" si="424"/>
        <v>99.379999999999981</v>
      </c>
      <c r="E403" s="28">
        <f t="shared" si="425"/>
        <v>0</v>
      </c>
      <c r="F403" s="29">
        <f t="shared" si="426"/>
        <v>0</v>
      </c>
      <c r="G403" s="27">
        <f t="shared" si="427"/>
        <v>0</v>
      </c>
      <c r="H403" s="28">
        <f t="shared" si="428"/>
        <v>1051.2</v>
      </c>
      <c r="I403" s="29">
        <f t="shared" si="429"/>
        <v>3.9662431655691456E-3</v>
      </c>
      <c r="J403" s="27">
        <f t="shared" si="430"/>
        <v>10.577581002213728</v>
      </c>
      <c r="K403" s="28">
        <f t="shared" si="431"/>
        <v>27188.84</v>
      </c>
      <c r="L403" s="28">
        <f t="shared" si="432"/>
        <v>0</v>
      </c>
      <c r="M403" s="28">
        <f t="shared" si="433"/>
        <v>236796.66</v>
      </c>
      <c r="N403" s="29">
        <f t="shared" si="434"/>
        <v>0.99603375683443085</v>
      </c>
      <c r="O403" s="30">
        <f t="shared" si="435"/>
        <v>2656.3242101026367</v>
      </c>
      <c r="P403" s="28">
        <f t="shared" si="436"/>
        <v>265036.7</v>
      </c>
    </row>
    <row r="404" spans="1:17" x14ac:dyDescent="0.2">
      <c r="B404" s="26"/>
      <c r="C404" s="19" t="s">
        <v>35</v>
      </c>
      <c r="D404" s="31">
        <f>SUM(D391:D403)</f>
        <v>4644.45</v>
      </c>
      <c r="E404" s="32">
        <f>SUM(E391:E403)</f>
        <v>13590.910000000002</v>
      </c>
      <c r="F404" s="22">
        <f t="shared" si="426"/>
        <v>1.3664986525455847E-3</v>
      </c>
      <c r="G404" s="20">
        <f t="shared" si="427"/>
        <v>2.9262689877165222</v>
      </c>
      <c r="H404" s="32">
        <f>SUM(H391:H403)</f>
        <v>120189.51</v>
      </c>
      <c r="I404" s="22">
        <f t="shared" si="429"/>
        <v>1.2084459647302061E-2</v>
      </c>
      <c r="J404" s="20">
        <f t="shared" si="430"/>
        <v>25.878093208022477</v>
      </c>
      <c r="K404" s="32">
        <f>SUM(K391:K403)</f>
        <v>520393.02000000008</v>
      </c>
      <c r="L404" s="32">
        <f>SUM(L391:L403)</f>
        <v>26718.29</v>
      </c>
      <c r="M404" s="32">
        <f>SUM(M391:M403)</f>
        <v>9264899.2699999977</v>
      </c>
      <c r="N404" s="22">
        <f t="shared" ref="N404" si="437">SUM($K404:$M404)/$P404</f>
        <v>0.98654904170015234</v>
      </c>
      <c r="O404" s="23">
        <f t="shared" si="435"/>
        <v>2112.6313298668301</v>
      </c>
      <c r="P404" s="32">
        <f>SUM(P391:P403)</f>
        <v>9945790.9999999981</v>
      </c>
      <c r="Q404" s="24">
        <f>SUM(E404,H404,K404:M404)-P404</f>
        <v>0</v>
      </c>
    </row>
    <row r="405" spans="1:17" ht="4.5" customHeight="1" x14ac:dyDescent="0.2">
      <c r="B405" s="33"/>
    </row>
    <row r="406" spans="1:17" x14ac:dyDescent="0.2">
      <c r="B406" s="26" t="s">
        <v>629</v>
      </c>
      <c r="C406" s="19"/>
    </row>
    <row r="407" spans="1:17" x14ac:dyDescent="0.2">
      <c r="A407" s="1" t="s">
        <v>630</v>
      </c>
      <c r="B407" s="36"/>
      <c r="C407" s="1" t="s">
        <v>631</v>
      </c>
      <c r="D407" s="27">
        <f t="shared" ref="D407:D421" si="438">VLOOKUP($A407,Enroll1516,3,FALSE)</f>
        <v>663.76</v>
      </c>
      <c r="E407" s="28">
        <f t="shared" ref="E407:E421" si="439">IFERROR(VLOOKUP($A407,fundbal1516,2,FALSE),0)</f>
        <v>0</v>
      </c>
      <c r="F407" s="29">
        <f t="shared" ref="F407:F422" si="440">E407/$P407</f>
        <v>0</v>
      </c>
      <c r="G407" s="27">
        <f t="shared" ref="G407:G422" si="441">E407/$D407</f>
        <v>0</v>
      </c>
      <c r="H407" s="28">
        <f t="shared" ref="H407:H421" si="442">IFERROR((VLOOKUP($A407,fundbal1516,3,FALSE))+(VLOOKUP($A407,fundbal1516,4,FALSE))+(VLOOKUP($A407,fundbal1516,5,FALSE))+(VLOOKUP($A407,fundbal1516,6,FALSE))+(VLOOKUP($A407,fundbal1516,7,FALSE))+(VLOOKUP($A407,fundbal1516,8,FALSE))+(VLOOKUP($A407,fundbal1516,9,FALSE))+(VLOOKUP($A407,fundbal1516,10,FALSE))+(VLOOKUP($A407,fundbal1516,11,FALSE)),0)</f>
        <v>0</v>
      </c>
      <c r="I407" s="29">
        <f t="shared" ref="I407:I422" si="443">H407/$P407</f>
        <v>0</v>
      </c>
      <c r="J407" s="27">
        <f t="shared" ref="J407:J422" si="444">H407/$D407</f>
        <v>0</v>
      </c>
      <c r="K407" s="28">
        <f t="shared" ref="K407:K421" si="445">IFERROR((VLOOKUP($A407,fundbal1516,12,FALSE))+(VLOOKUP($A407,fundbal1516,13,FALSE)),0)</f>
        <v>1711773.31</v>
      </c>
      <c r="L407" s="28">
        <f t="shared" ref="L407:L421" si="446">IFERROR((VLOOKUP($A407,fundbal1516,14,FALSE))+(VLOOKUP($A407,fundbal1516,15,FALSE))+(VLOOKUP($A407,fundbal1516,16,FALSE)),0)</f>
        <v>0</v>
      </c>
      <c r="M407" s="28">
        <f t="shared" ref="M407:M421" si="447">IFERROR((VLOOKUP($A407,fundbal1516,17,FALSE))+(VLOOKUP($A407,fundbal1516,18,FALSE)),0)</f>
        <v>2452037.23</v>
      </c>
      <c r="N407" s="29">
        <f t="shared" ref="N407:N421" si="448">SUM($K407:$M407)/$P407</f>
        <v>1</v>
      </c>
      <c r="O407" s="30">
        <f t="shared" ref="O407:O422" si="449">SUM($K407:$M407)/$D407</f>
        <v>6273.0663794142465</v>
      </c>
      <c r="P407" s="28">
        <f t="shared" ref="P407:P421" si="450">IFERROR(VLOOKUP($A407,fundbal1516_2,3,FALSE),0)</f>
        <v>4163810.54</v>
      </c>
    </row>
    <row r="408" spans="1:17" x14ac:dyDescent="0.2">
      <c r="A408" s="1" t="s">
        <v>632</v>
      </c>
      <c r="B408" s="36"/>
      <c r="C408" s="1" t="s">
        <v>633</v>
      </c>
      <c r="D408" s="27">
        <f t="shared" si="438"/>
        <v>1317.1100000000001</v>
      </c>
      <c r="E408" s="28">
        <f t="shared" si="439"/>
        <v>133899.46</v>
      </c>
      <c r="F408" s="29">
        <f t="shared" si="440"/>
        <v>8.51036975894328E-2</v>
      </c>
      <c r="G408" s="27">
        <f t="shared" si="441"/>
        <v>101.66156205632026</v>
      </c>
      <c r="H408" s="28">
        <f t="shared" si="442"/>
        <v>34621.230000000003</v>
      </c>
      <c r="I408" s="29">
        <f t="shared" si="443"/>
        <v>2.2004530026440726E-2</v>
      </c>
      <c r="J408" s="27">
        <f t="shared" si="444"/>
        <v>26.285754416867231</v>
      </c>
      <c r="K408" s="28">
        <f t="shared" si="445"/>
        <v>68855.210000000006</v>
      </c>
      <c r="L408" s="28">
        <f t="shared" si="446"/>
        <v>100000</v>
      </c>
      <c r="M408" s="28">
        <f t="shared" si="447"/>
        <v>1235992.3999999999</v>
      </c>
      <c r="N408" s="29">
        <f t="shared" si="448"/>
        <v>0.89289177238412631</v>
      </c>
      <c r="O408" s="30">
        <f t="shared" si="449"/>
        <v>1066.613730060511</v>
      </c>
      <c r="P408" s="28">
        <f t="shared" si="450"/>
        <v>1573368.3</v>
      </c>
    </row>
    <row r="409" spans="1:17" x14ac:dyDescent="0.2">
      <c r="A409" s="1" t="s">
        <v>634</v>
      </c>
      <c r="B409" s="36"/>
      <c r="C409" s="1" t="s">
        <v>635</v>
      </c>
      <c r="D409" s="27">
        <f t="shared" si="438"/>
        <v>16493.869999999995</v>
      </c>
      <c r="E409" s="28">
        <f t="shared" si="439"/>
        <v>0</v>
      </c>
      <c r="F409" s="29">
        <f t="shared" si="440"/>
        <v>0</v>
      </c>
      <c r="G409" s="27">
        <f t="shared" si="441"/>
        <v>0</v>
      </c>
      <c r="H409" s="28">
        <f t="shared" si="442"/>
        <v>2627062.27</v>
      </c>
      <c r="I409" s="29">
        <f t="shared" si="443"/>
        <v>0.10684079097984081</v>
      </c>
      <c r="J409" s="27">
        <f t="shared" si="444"/>
        <v>159.27506825262967</v>
      </c>
      <c r="K409" s="28">
        <f t="shared" si="445"/>
        <v>295375.77</v>
      </c>
      <c r="L409" s="28">
        <f t="shared" si="446"/>
        <v>5872911.8499999996</v>
      </c>
      <c r="M409" s="28">
        <f t="shared" si="447"/>
        <v>15793220.129999999</v>
      </c>
      <c r="N409" s="29">
        <f t="shared" si="448"/>
        <v>0.89315920902015922</v>
      </c>
      <c r="O409" s="30">
        <f t="shared" si="449"/>
        <v>1331.4951403157661</v>
      </c>
      <c r="P409" s="28">
        <f t="shared" si="450"/>
        <v>24588570.02</v>
      </c>
    </row>
    <row r="410" spans="1:17" x14ac:dyDescent="0.2">
      <c r="A410" s="1" t="s">
        <v>636</v>
      </c>
      <c r="B410" s="36"/>
      <c r="C410" s="1" t="s">
        <v>637</v>
      </c>
      <c r="D410" s="27">
        <f t="shared" si="438"/>
        <v>3123.98</v>
      </c>
      <c r="E410" s="28">
        <f t="shared" si="439"/>
        <v>0</v>
      </c>
      <c r="F410" s="29">
        <f t="shared" si="440"/>
        <v>0</v>
      </c>
      <c r="G410" s="27">
        <f t="shared" si="441"/>
        <v>0</v>
      </c>
      <c r="H410" s="28">
        <f t="shared" si="442"/>
        <v>206516.47999999998</v>
      </c>
      <c r="I410" s="29">
        <f t="shared" si="443"/>
        <v>4.8616323298222242E-2</v>
      </c>
      <c r="J410" s="27">
        <f t="shared" si="444"/>
        <v>66.106850876125961</v>
      </c>
      <c r="K410" s="28">
        <f t="shared" si="445"/>
        <v>127949.12</v>
      </c>
      <c r="L410" s="28">
        <f t="shared" si="446"/>
        <v>800000</v>
      </c>
      <c r="M410" s="28">
        <f t="shared" si="447"/>
        <v>3113417.95</v>
      </c>
      <c r="N410" s="29">
        <f t="shared" si="448"/>
        <v>0.95138367670177793</v>
      </c>
      <c r="O410" s="30">
        <f t="shared" si="449"/>
        <v>1293.6597129303004</v>
      </c>
      <c r="P410" s="28">
        <f t="shared" si="450"/>
        <v>4247883.55</v>
      </c>
    </row>
    <row r="411" spans="1:17" x14ac:dyDescent="0.2">
      <c r="A411" s="1" t="s">
        <v>638</v>
      </c>
      <c r="B411" s="36"/>
      <c r="C411" s="1" t="s">
        <v>639</v>
      </c>
      <c r="D411" s="27">
        <f t="shared" si="438"/>
        <v>3599.8300000000004</v>
      </c>
      <c r="E411" s="28">
        <f t="shared" si="439"/>
        <v>58104.959999999999</v>
      </c>
      <c r="F411" s="29">
        <f t="shared" si="440"/>
        <v>1.0394455427468413E-2</v>
      </c>
      <c r="G411" s="27">
        <f t="shared" si="441"/>
        <v>16.141028881919421</v>
      </c>
      <c r="H411" s="28">
        <f t="shared" si="442"/>
        <v>300632.57</v>
      </c>
      <c r="I411" s="29">
        <f t="shared" si="443"/>
        <v>5.3780466399258826E-2</v>
      </c>
      <c r="J411" s="27">
        <f t="shared" si="444"/>
        <v>83.512990891236527</v>
      </c>
      <c r="K411" s="28">
        <f t="shared" si="445"/>
        <v>0</v>
      </c>
      <c r="L411" s="28">
        <f t="shared" si="446"/>
        <v>860186.29</v>
      </c>
      <c r="M411" s="28">
        <f t="shared" si="447"/>
        <v>4371071.7699999996</v>
      </c>
      <c r="N411" s="29">
        <f t="shared" si="448"/>
        <v>0.93582507817327276</v>
      </c>
      <c r="O411" s="30">
        <f t="shared" si="449"/>
        <v>1453.1958620268176</v>
      </c>
      <c r="P411" s="28">
        <f t="shared" si="450"/>
        <v>5589995.5899999999</v>
      </c>
    </row>
    <row r="412" spans="1:17" x14ac:dyDescent="0.2">
      <c r="A412" s="1" t="s">
        <v>640</v>
      </c>
      <c r="B412" s="36"/>
      <c r="C412" s="1" t="s">
        <v>641</v>
      </c>
      <c r="D412" s="27">
        <f t="shared" si="438"/>
        <v>948.33000000000015</v>
      </c>
      <c r="E412" s="28">
        <f t="shared" si="439"/>
        <v>0</v>
      </c>
      <c r="F412" s="29">
        <f t="shared" si="440"/>
        <v>0</v>
      </c>
      <c r="G412" s="27">
        <f t="shared" si="441"/>
        <v>0</v>
      </c>
      <c r="H412" s="28">
        <f t="shared" si="442"/>
        <v>186876.93</v>
      </c>
      <c r="I412" s="29">
        <f t="shared" si="443"/>
        <v>8.800983654178994E-2</v>
      </c>
      <c r="J412" s="27">
        <f t="shared" si="444"/>
        <v>197.05896681534904</v>
      </c>
      <c r="K412" s="28">
        <f t="shared" si="445"/>
        <v>22723.200000000001</v>
      </c>
      <c r="L412" s="28">
        <f t="shared" si="446"/>
        <v>39736</v>
      </c>
      <c r="M412" s="28">
        <f t="shared" si="447"/>
        <v>1874028</v>
      </c>
      <c r="N412" s="29">
        <f t="shared" si="448"/>
        <v>0.91199016345821005</v>
      </c>
      <c r="O412" s="30">
        <f t="shared" si="449"/>
        <v>2041.9971950692266</v>
      </c>
      <c r="P412" s="28">
        <f t="shared" si="450"/>
        <v>2123364.13</v>
      </c>
    </row>
    <row r="413" spans="1:17" x14ac:dyDescent="0.2">
      <c r="A413" s="1" t="s">
        <v>642</v>
      </c>
      <c r="B413" s="36"/>
      <c r="C413" s="1" t="s">
        <v>643</v>
      </c>
      <c r="D413" s="27">
        <f t="shared" si="438"/>
        <v>3694.87</v>
      </c>
      <c r="E413" s="28">
        <f t="shared" si="439"/>
        <v>6000</v>
      </c>
      <c r="F413" s="29">
        <f t="shared" si="440"/>
        <v>8.0402100122151695E-4</v>
      </c>
      <c r="G413" s="27">
        <f t="shared" si="441"/>
        <v>1.6238730997301665</v>
      </c>
      <c r="H413" s="28">
        <f t="shared" si="442"/>
        <v>15116.71</v>
      </c>
      <c r="I413" s="29">
        <f t="shared" si="443"/>
        <v>2.0256920515625528E-3</v>
      </c>
      <c r="J413" s="27">
        <f t="shared" si="444"/>
        <v>4.0912697875703339</v>
      </c>
      <c r="K413" s="28">
        <f t="shared" si="445"/>
        <v>160920.24</v>
      </c>
      <c r="L413" s="28">
        <f t="shared" si="446"/>
        <v>835452.14</v>
      </c>
      <c r="M413" s="28">
        <f t="shared" si="447"/>
        <v>6445002.5499999998</v>
      </c>
      <c r="N413" s="29">
        <f t="shared" si="448"/>
        <v>0.99717028694721599</v>
      </c>
      <c r="O413" s="30">
        <f t="shared" si="449"/>
        <v>2013.974762305575</v>
      </c>
      <c r="P413" s="28">
        <f t="shared" si="450"/>
        <v>7462491.6399999997</v>
      </c>
    </row>
    <row r="414" spans="1:17" x14ac:dyDescent="0.2">
      <c r="A414" s="1" t="s">
        <v>644</v>
      </c>
      <c r="B414" s="36"/>
      <c r="C414" s="1" t="s">
        <v>645</v>
      </c>
      <c r="D414" s="27">
        <f t="shared" si="438"/>
        <v>6760.82</v>
      </c>
      <c r="E414" s="28">
        <f t="shared" si="439"/>
        <v>748513.02</v>
      </c>
      <c r="F414" s="29">
        <f t="shared" si="440"/>
        <v>5.415088305304061E-2</v>
      </c>
      <c r="G414" s="27">
        <f t="shared" si="441"/>
        <v>110.71334838081772</v>
      </c>
      <c r="H414" s="28">
        <f t="shared" si="442"/>
        <v>3903689.24</v>
      </c>
      <c r="I414" s="29">
        <f t="shared" si="443"/>
        <v>0.28241087845159057</v>
      </c>
      <c r="J414" s="27">
        <f t="shared" si="444"/>
        <v>577.39878298786243</v>
      </c>
      <c r="K414" s="28">
        <f t="shared" si="445"/>
        <v>0</v>
      </c>
      <c r="L414" s="28">
        <f t="shared" si="446"/>
        <v>657252.68999999994</v>
      </c>
      <c r="M414" s="28">
        <f t="shared" si="447"/>
        <v>8513274.7599999998</v>
      </c>
      <c r="N414" s="29">
        <f t="shared" si="448"/>
        <v>0.66343823849536865</v>
      </c>
      <c r="O414" s="30">
        <f t="shared" si="449"/>
        <v>1356.4223644469162</v>
      </c>
      <c r="P414" s="28">
        <f t="shared" si="450"/>
        <v>13822729.710000001</v>
      </c>
    </row>
    <row r="415" spans="1:17" x14ac:dyDescent="0.2">
      <c r="A415" s="1" t="s">
        <v>646</v>
      </c>
      <c r="B415" s="36"/>
      <c r="C415" s="1" t="s">
        <v>647</v>
      </c>
      <c r="D415" s="27">
        <f t="shared" si="438"/>
        <v>4140.7299999999996</v>
      </c>
      <c r="E415" s="28">
        <f t="shared" si="439"/>
        <v>0</v>
      </c>
      <c r="F415" s="29">
        <f t="shared" si="440"/>
        <v>0</v>
      </c>
      <c r="G415" s="27">
        <f t="shared" si="441"/>
        <v>0</v>
      </c>
      <c r="H415" s="28">
        <f t="shared" si="442"/>
        <v>591705.42000000004</v>
      </c>
      <c r="I415" s="29">
        <f t="shared" si="443"/>
        <v>8.338468612821108E-2</v>
      </c>
      <c r="J415" s="27">
        <f t="shared" si="444"/>
        <v>142.89881735829192</v>
      </c>
      <c r="K415" s="28">
        <f t="shared" si="445"/>
        <v>0</v>
      </c>
      <c r="L415" s="28">
        <f t="shared" si="446"/>
        <v>331024.84000000003</v>
      </c>
      <c r="M415" s="28">
        <f t="shared" si="447"/>
        <v>6173361.9299999997</v>
      </c>
      <c r="N415" s="29">
        <f t="shared" si="448"/>
        <v>0.91661531387178885</v>
      </c>
      <c r="O415" s="30">
        <f t="shared" si="449"/>
        <v>1570.8309331929395</v>
      </c>
      <c r="P415" s="28">
        <f t="shared" si="450"/>
        <v>7096092.1900000004</v>
      </c>
    </row>
    <row r="416" spans="1:17" x14ac:dyDescent="0.2">
      <c r="A416" s="1" t="s">
        <v>648</v>
      </c>
      <c r="B416" s="36"/>
      <c r="C416" s="1" t="s">
        <v>649</v>
      </c>
      <c r="D416" s="27">
        <f t="shared" si="438"/>
        <v>1171.7600000000002</v>
      </c>
      <c r="E416" s="28">
        <f t="shared" si="439"/>
        <v>2050.29</v>
      </c>
      <c r="F416" s="29">
        <f t="shared" si="440"/>
        <v>1.0598479950455341E-3</v>
      </c>
      <c r="G416" s="27">
        <f t="shared" si="441"/>
        <v>1.7497525090462207</v>
      </c>
      <c r="H416" s="28">
        <f t="shared" si="442"/>
        <v>53285.88</v>
      </c>
      <c r="I416" s="29">
        <f t="shared" si="443"/>
        <v>2.7544851256279316E-2</v>
      </c>
      <c r="J416" s="27">
        <f t="shared" si="444"/>
        <v>45.475080221205694</v>
      </c>
      <c r="K416" s="28">
        <f t="shared" si="445"/>
        <v>75657.440000000002</v>
      </c>
      <c r="L416" s="28">
        <f t="shared" si="446"/>
        <v>170000</v>
      </c>
      <c r="M416" s="28">
        <f t="shared" si="447"/>
        <v>1633519.65</v>
      </c>
      <c r="N416" s="29">
        <f t="shared" si="448"/>
        <v>0.97139530074867508</v>
      </c>
      <c r="O416" s="30">
        <f t="shared" si="449"/>
        <v>1603.7218287021228</v>
      </c>
      <c r="P416" s="28">
        <f t="shared" si="450"/>
        <v>1934513.26</v>
      </c>
    </row>
    <row r="417" spans="1:17" x14ac:dyDescent="0.2">
      <c r="A417" s="1" t="s">
        <v>650</v>
      </c>
      <c r="B417" s="36"/>
      <c r="C417" s="1" t="s">
        <v>651</v>
      </c>
      <c r="D417" s="27">
        <f t="shared" si="438"/>
        <v>1527.1800000000003</v>
      </c>
      <c r="E417" s="28">
        <f t="shared" si="439"/>
        <v>19000</v>
      </c>
      <c r="F417" s="29">
        <f t="shared" si="440"/>
        <v>8.9080826709830047E-3</v>
      </c>
      <c r="G417" s="27">
        <f t="shared" si="441"/>
        <v>12.441231550963211</v>
      </c>
      <c r="H417" s="28">
        <f t="shared" si="442"/>
        <v>362965.4</v>
      </c>
      <c r="I417" s="29">
        <f t="shared" si="443"/>
        <v>0.17017504157402183</v>
      </c>
      <c r="J417" s="27">
        <f t="shared" si="444"/>
        <v>237.67034665199907</v>
      </c>
      <c r="K417" s="28">
        <f t="shared" si="445"/>
        <v>156425.84</v>
      </c>
      <c r="L417" s="28">
        <f t="shared" si="446"/>
        <v>811547.73</v>
      </c>
      <c r="M417" s="28">
        <f t="shared" si="447"/>
        <v>782955.47</v>
      </c>
      <c r="N417" s="29">
        <f t="shared" si="448"/>
        <v>0.82091687575499517</v>
      </c>
      <c r="O417" s="30">
        <f t="shared" si="449"/>
        <v>1146.5112429445119</v>
      </c>
      <c r="P417" s="28">
        <f t="shared" si="450"/>
        <v>2132894.44</v>
      </c>
    </row>
    <row r="418" spans="1:17" x14ac:dyDescent="0.2">
      <c r="A418" s="1" t="s">
        <v>652</v>
      </c>
      <c r="B418" s="36"/>
      <c r="C418" s="1" t="s">
        <v>653</v>
      </c>
      <c r="D418" s="27">
        <f t="shared" si="438"/>
        <v>1324.36</v>
      </c>
      <c r="E418" s="28">
        <f t="shared" si="439"/>
        <v>58244.07</v>
      </c>
      <c r="F418" s="29">
        <f t="shared" si="440"/>
        <v>1.9000731822856786E-2</v>
      </c>
      <c r="G418" s="27">
        <f t="shared" si="441"/>
        <v>43.979031381195448</v>
      </c>
      <c r="H418" s="28">
        <f t="shared" si="442"/>
        <v>0</v>
      </c>
      <c r="I418" s="29">
        <f t="shared" si="443"/>
        <v>0</v>
      </c>
      <c r="J418" s="27">
        <f t="shared" si="444"/>
        <v>0</v>
      </c>
      <c r="K418" s="28">
        <f t="shared" si="445"/>
        <v>30994.080000000002</v>
      </c>
      <c r="L418" s="28">
        <f t="shared" si="446"/>
        <v>0</v>
      </c>
      <c r="M418" s="28">
        <f t="shared" si="447"/>
        <v>2976121.15</v>
      </c>
      <c r="N418" s="29">
        <f t="shared" si="448"/>
        <v>0.98099926817714322</v>
      </c>
      <c r="O418" s="30">
        <f t="shared" si="449"/>
        <v>2270.6176794829203</v>
      </c>
      <c r="P418" s="28">
        <f t="shared" si="450"/>
        <v>3065359.3</v>
      </c>
    </row>
    <row r="419" spans="1:17" x14ac:dyDescent="0.2">
      <c r="A419" s="1" t="s">
        <v>654</v>
      </c>
      <c r="B419" s="36"/>
      <c r="C419" s="1" t="s">
        <v>655</v>
      </c>
      <c r="D419" s="27">
        <f t="shared" si="438"/>
        <v>3421.0600000000004</v>
      </c>
      <c r="E419" s="28">
        <f t="shared" si="439"/>
        <v>59535.44</v>
      </c>
      <c r="F419" s="29">
        <f t="shared" si="440"/>
        <v>1.4100030525801681E-2</v>
      </c>
      <c r="G419" s="27">
        <f t="shared" si="441"/>
        <v>17.402629594336258</v>
      </c>
      <c r="H419" s="28">
        <f t="shared" si="442"/>
        <v>885247.09000000008</v>
      </c>
      <c r="I419" s="29">
        <f t="shared" si="443"/>
        <v>0.20965681939827957</v>
      </c>
      <c r="J419" s="27">
        <f t="shared" si="444"/>
        <v>258.76397666220413</v>
      </c>
      <c r="K419" s="28">
        <f t="shared" si="445"/>
        <v>121916.52</v>
      </c>
      <c r="L419" s="28">
        <f t="shared" si="446"/>
        <v>0</v>
      </c>
      <c r="M419" s="28">
        <f t="shared" si="447"/>
        <v>3155663.44</v>
      </c>
      <c r="N419" s="29">
        <f t="shared" si="448"/>
        <v>0.77624315007591871</v>
      </c>
      <c r="O419" s="30">
        <f t="shared" si="449"/>
        <v>958.05977094818547</v>
      </c>
      <c r="P419" s="28">
        <f t="shared" si="450"/>
        <v>4222362.49</v>
      </c>
    </row>
    <row r="420" spans="1:17" x14ac:dyDescent="0.2">
      <c r="A420" s="1" t="s">
        <v>656</v>
      </c>
      <c r="B420" s="36"/>
      <c r="C420" s="1" t="s">
        <v>657</v>
      </c>
      <c r="D420" s="27">
        <f t="shared" si="438"/>
        <v>4980.47</v>
      </c>
      <c r="E420" s="28">
        <f t="shared" si="439"/>
        <v>136637.07</v>
      </c>
      <c r="F420" s="29">
        <f t="shared" si="440"/>
        <v>1.8053829754920998E-2</v>
      </c>
      <c r="G420" s="27">
        <f t="shared" si="441"/>
        <v>27.434573443871763</v>
      </c>
      <c r="H420" s="28">
        <f t="shared" si="442"/>
        <v>185331.94</v>
      </c>
      <c r="I420" s="29">
        <f t="shared" si="443"/>
        <v>2.4487873553708614E-2</v>
      </c>
      <c r="J420" s="27">
        <f t="shared" si="444"/>
        <v>37.211737044897369</v>
      </c>
      <c r="K420" s="28">
        <f t="shared" si="445"/>
        <v>133996.65</v>
      </c>
      <c r="L420" s="28">
        <f t="shared" si="446"/>
        <v>1484100</v>
      </c>
      <c r="M420" s="28">
        <f t="shared" si="447"/>
        <v>5628249.3100000005</v>
      </c>
      <c r="N420" s="29">
        <f t="shared" si="448"/>
        <v>0.9574582966913705</v>
      </c>
      <c r="O420" s="30">
        <f t="shared" si="449"/>
        <v>1454.9522354315959</v>
      </c>
      <c r="P420" s="28">
        <f t="shared" si="450"/>
        <v>7568314.9699999997</v>
      </c>
    </row>
    <row r="421" spans="1:17" x14ac:dyDescent="0.2">
      <c r="A421" s="1" t="s">
        <v>658</v>
      </c>
      <c r="B421" s="36"/>
      <c r="C421" s="1" t="s">
        <v>659</v>
      </c>
      <c r="D421" s="27">
        <f t="shared" si="438"/>
        <v>932.42</v>
      </c>
      <c r="E421" s="28">
        <f t="shared" si="439"/>
        <v>7823.72</v>
      </c>
      <c r="F421" s="29">
        <f t="shared" si="440"/>
        <v>2.8304891127457557E-3</v>
      </c>
      <c r="G421" s="27">
        <f t="shared" si="441"/>
        <v>8.3907681087921766</v>
      </c>
      <c r="H421" s="28">
        <f t="shared" si="442"/>
        <v>17534.169999999998</v>
      </c>
      <c r="I421" s="29">
        <f t="shared" si="443"/>
        <v>6.3435651181321974E-3</v>
      </c>
      <c r="J421" s="27">
        <f t="shared" si="444"/>
        <v>18.805012762489007</v>
      </c>
      <c r="K421" s="28">
        <f t="shared" si="445"/>
        <v>207904.49</v>
      </c>
      <c r="L421" s="28">
        <f t="shared" si="446"/>
        <v>0</v>
      </c>
      <c r="M421" s="28">
        <f t="shared" si="447"/>
        <v>2530825.27</v>
      </c>
      <c r="N421" s="29">
        <f t="shared" si="448"/>
        <v>0.99082594576912197</v>
      </c>
      <c r="O421" s="30">
        <f t="shared" si="449"/>
        <v>2937.2276012955535</v>
      </c>
      <c r="P421" s="28">
        <f t="shared" si="450"/>
        <v>2764087.65</v>
      </c>
    </row>
    <row r="422" spans="1:17" x14ac:dyDescent="0.2">
      <c r="B422" s="36"/>
      <c r="C422" s="19" t="s">
        <v>35</v>
      </c>
      <c r="D422" s="31">
        <f>SUM(D407:D421)</f>
        <v>54100.549999999988</v>
      </c>
      <c r="E422" s="32">
        <f>SUM(E407:E421)</f>
        <v>1229808.03</v>
      </c>
      <c r="F422" s="22">
        <f t="shared" si="440"/>
        <v>1.3315975032672157E-2</v>
      </c>
      <c r="G422" s="20">
        <f t="shared" si="441"/>
        <v>22.731895147091855</v>
      </c>
      <c r="H422" s="32">
        <f>SUM(H407:H421)</f>
        <v>9370585.3300000001</v>
      </c>
      <c r="I422" s="22">
        <f t="shared" si="443"/>
        <v>0.10146175439739484</v>
      </c>
      <c r="J422" s="20">
        <f t="shared" si="444"/>
        <v>173.20684041104946</v>
      </c>
      <c r="K422" s="32">
        <f>SUM(K407:K421)</f>
        <v>3114491.87</v>
      </c>
      <c r="L422" s="32">
        <f>SUM(L407:L421)</f>
        <v>11962211.539999999</v>
      </c>
      <c r="M422" s="32">
        <f>SUM(M407:M421)</f>
        <v>66678741.00999999</v>
      </c>
      <c r="N422" s="22">
        <f t="shared" ref="N422" si="451">SUM($K422:$M422)/$P422</f>
        <v>0.88522227056993286</v>
      </c>
      <c r="O422" s="23">
        <f t="shared" si="449"/>
        <v>1511.1758460865926</v>
      </c>
      <c r="P422" s="32">
        <f>SUM(P407:P421)</f>
        <v>92355837.780000001</v>
      </c>
      <c r="Q422" s="24">
        <f>SUM(E422,H422,K422:M422)-P422</f>
        <v>0</v>
      </c>
    </row>
  </sheetData>
  <printOptions horizontalCentered="1"/>
  <pageMargins left="0.25" right="0.25" top="1" bottom="0.5" header="0.3" footer="0.3"/>
  <pageSetup scale="67" orientation="landscape" r:id="rId1"/>
  <headerFooter>
    <oddHeader>&amp;C&amp;"Arial,Bold"&amp;12Washington State School Districts
Percent and Per Pupil of General Fund Reserved and Unreserved to Total Fund Balance by County
Fiscal Year 2015–2016</oddHeader>
  </headerFooter>
  <rowBreaks count="7" manualBreakCount="7">
    <brk id="65" min="1" max="15" man="1"/>
    <brk id="114" min="1" max="15" man="1"/>
    <brk id="167" min="1" max="15" man="1"/>
    <brk id="226" min="1" max="15" man="1"/>
    <brk id="287" min="1" max="15" man="1"/>
    <brk id="321" min="1" max="15" man="1"/>
    <brk id="378" min="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2018-01-08T19:18:07Z</cp:lastPrinted>
  <dcterms:created xsi:type="dcterms:W3CDTF">2018-01-04T16:45:18Z</dcterms:created>
  <dcterms:modified xsi:type="dcterms:W3CDTF">2018-01-08T19:18:19Z</dcterms:modified>
</cp:coreProperties>
</file>